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Validation Excel\Validation 2\"/>
    </mc:Choice>
  </mc:AlternateContent>
  <xr:revisionPtr revIDLastSave="0" documentId="13_ncr:1_{476E16F2-471C-41F0-93EC-F78D535D50E6}" xr6:coauthVersionLast="47" xr6:coauthVersionMax="47" xr10:uidLastSave="{00000000-0000-0000-0000-000000000000}"/>
  <bookViews>
    <workbookView xWindow="-108" yWindow="-108" windowWidth="23256" windowHeight="12576" tabRatio="694" firstSheet="4" activeTab="5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Combination_Results" sheetId="15" r:id="rId7"/>
    <sheet name="Pro_Economic" sheetId="18" r:id="rId8"/>
    <sheet name="Sustainable_Friendly" sheetId="17" r:id="rId9"/>
    <sheet name="Net-Zero" sheetId="16" r:id="rId10"/>
    <sheet name="Alternative_Materials" sheetId="6" r:id="rId11"/>
    <sheet name="City_Details" sheetId="2" r:id="rId12"/>
    <sheet name="Window" sheetId="3" r:id="rId13"/>
    <sheet name="Wall" sheetId="4" r:id="rId14"/>
    <sheet name="Roof" sheetId="5" r:id="rId15"/>
    <sheet name="AHP" sheetId="7" r:id="rId16"/>
    <sheet name="TOPSIS" sheetId="8" r:id="rId17"/>
    <sheet name="Orientation" sheetId="9" r:id="rId18"/>
    <sheet name="ORN_Pro_Economic" sheetId="19" r:id="rId19"/>
    <sheet name="ORN_Sustainable_Friendly" sheetId="20" r:id="rId20"/>
    <sheet name="ORN_Net-Zero" sheetId="21" r:id="rId21"/>
    <sheet name="Chart_Data" sheetId="22" r:id="rId22"/>
    <sheet name="Dashboard" sheetId="23" r:id="rId23"/>
  </sheets>
  <externalReferences>
    <externalReference r:id="rId24"/>
  </externalReferences>
  <calcPr calcId="191029"/>
  <pivotCaches>
    <pivotCache cacheId="0" r:id="rId25"/>
    <pivotCache cacheId="1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42" i="23" l="1"/>
  <c r="M140" i="23"/>
  <c r="M123" i="23"/>
  <c r="M121" i="23"/>
  <c r="M105" i="23"/>
  <c r="M103" i="23"/>
  <c r="M92" i="23"/>
  <c r="M90" i="23"/>
  <c r="M88" i="23"/>
  <c r="M86" i="23"/>
  <c r="M84" i="23"/>
  <c r="M82" i="23"/>
  <c r="M74" i="23"/>
  <c r="M72" i="23"/>
  <c r="M70" i="23"/>
  <c r="M68" i="23"/>
  <c r="M66" i="23"/>
  <c r="M64" i="23"/>
  <c r="M56" i="23"/>
  <c r="M54" i="23"/>
  <c r="M52" i="23"/>
  <c r="M50" i="23"/>
  <c r="M48" i="23"/>
  <c r="M46" i="23"/>
  <c r="BJ5" i="22"/>
  <c r="BJ3" i="22"/>
  <c r="AZ3" i="22"/>
  <c r="BL7" i="22"/>
  <c r="BK7" i="22"/>
  <c r="BJ7" i="22"/>
  <c r="BE5" i="22"/>
  <c r="BE3" i="22"/>
  <c r="BG7" i="22"/>
  <c r="BF7" i="22"/>
  <c r="BE7" i="22"/>
  <c r="AZ5" i="22"/>
  <c r="BB7" i="22"/>
  <c r="BA7" i="22"/>
  <c r="AZ7" i="22"/>
  <c r="C45" i="9"/>
  <c r="B45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B43" i="9"/>
  <c r="C41" i="9"/>
  <c r="D41" i="9"/>
  <c r="E41" i="9"/>
  <c r="B41" i="9"/>
  <c r="C39" i="9"/>
  <c r="D39" i="9"/>
  <c r="E39" i="9"/>
  <c r="B39" i="9"/>
  <c r="C37" i="9"/>
  <c r="D37" i="9"/>
  <c r="E37" i="9"/>
  <c r="F37" i="9"/>
  <c r="B37" i="9"/>
  <c r="C35" i="9"/>
  <c r="D35" i="9"/>
  <c r="E35" i="9"/>
  <c r="F35" i="9"/>
  <c r="G35" i="9"/>
  <c r="B35" i="9"/>
  <c r="C30" i="9"/>
  <c r="B30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B28" i="9"/>
  <c r="C26" i="9"/>
  <c r="D26" i="9"/>
  <c r="E26" i="9"/>
  <c r="B26" i="9"/>
  <c r="C24" i="9"/>
  <c r="D24" i="9"/>
  <c r="E24" i="9"/>
  <c r="B24" i="9"/>
  <c r="C22" i="9"/>
  <c r="D22" i="9"/>
  <c r="E22" i="9"/>
  <c r="F22" i="9"/>
  <c r="B22" i="9"/>
  <c r="C20" i="9"/>
  <c r="D20" i="9"/>
  <c r="E20" i="9"/>
  <c r="F20" i="9"/>
  <c r="G20" i="9"/>
  <c r="B20" i="9"/>
  <c r="C15" i="9"/>
  <c r="B15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B13" i="9"/>
  <c r="C11" i="9"/>
  <c r="D11" i="9"/>
  <c r="E11" i="9"/>
  <c r="B11" i="9"/>
  <c r="C9" i="9"/>
  <c r="D9" i="9"/>
  <c r="E9" i="9"/>
  <c r="B9" i="9"/>
  <c r="C7" i="9"/>
  <c r="D7" i="9"/>
  <c r="E7" i="9"/>
  <c r="F7" i="9"/>
  <c r="B7" i="9"/>
  <c r="C5" i="9"/>
  <c r="D5" i="9"/>
  <c r="E5" i="9"/>
  <c r="F5" i="9"/>
  <c r="G5" i="9"/>
  <c r="B5" i="9"/>
  <c r="X49" i="16"/>
  <c r="X54" i="16"/>
  <c r="X50" i="16"/>
  <c r="X38" i="16"/>
  <c r="X42" i="16"/>
  <c r="X39" i="16"/>
  <c r="X44" i="16"/>
  <c r="X48" i="16"/>
  <c r="X45" i="16"/>
  <c r="X248" i="16"/>
  <c r="X252" i="16"/>
  <c r="X249" i="16"/>
  <c r="X236" i="16"/>
  <c r="X240" i="16"/>
  <c r="X237" i="16"/>
  <c r="X242" i="16"/>
  <c r="X246" i="16"/>
  <c r="X243" i="16"/>
  <c r="X51" i="16"/>
  <c r="X55" i="16"/>
  <c r="X53" i="16"/>
  <c r="X40" i="16"/>
  <c r="X43" i="16"/>
  <c r="X41" i="16"/>
  <c r="X46" i="16"/>
  <c r="X52" i="16"/>
  <c r="X47" i="16"/>
  <c r="X250" i="16"/>
  <c r="X253" i="16"/>
  <c r="X251" i="16"/>
  <c r="X238" i="16"/>
  <c r="X241" i="16"/>
  <c r="X239" i="16"/>
  <c r="X244" i="16"/>
  <c r="X247" i="16"/>
  <c r="X245" i="16"/>
  <c r="X194" i="16"/>
  <c r="X198" i="16"/>
  <c r="X196" i="16"/>
  <c r="X182" i="16"/>
  <c r="X186" i="16"/>
  <c r="X184" i="16"/>
  <c r="X188" i="16"/>
  <c r="X192" i="16"/>
  <c r="X190" i="16"/>
  <c r="X463" i="16"/>
  <c r="X467" i="16"/>
  <c r="X464" i="16"/>
  <c r="X452" i="16"/>
  <c r="X457" i="16"/>
  <c r="X453" i="16"/>
  <c r="X454" i="16"/>
  <c r="X460" i="16"/>
  <c r="X456" i="16"/>
  <c r="X195" i="16"/>
  <c r="X199" i="16"/>
  <c r="X197" i="16"/>
  <c r="X183" i="16"/>
  <c r="X187" i="16"/>
  <c r="X185" i="16"/>
  <c r="X189" i="16"/>
  <c r="X193" i="16"/>
  <c r="X191" i="16"/>
  <c r="X466" i="16"/>
  <c r="X469" i="16"/>
  <c r="X468" i="16"/>
  <c r="X455" i="16"/>
  <c r="X462" i="16"/>
  <c r="X458" i="16"/>
  <c r="X459" i="16"/>
  <c r="X465" i="16"/>
  <c r="X461" i="16"/>
  <c r="X12" i="16"/>
  <c r="X17" i="16"/>
  <c r="X13" i="16"/>
  <c r="X2" i="16"/>
  <c r="E21" i="8" s="1"/>
  <c r="X8" i="16"/>
  <c r="X3" i="16"/>
  <c r="X4" i="16"/>
  <c r="X10" i="16"/>
  <c r="X6" i="16"/>
  <c r="E22" i="8" s="1"/>
  <c r="X274" i="16"/>
  <c r="X281" i="16"/>
  <c r="X275" i="16"/>
  <c r="X254" i="16"/>
  <c r="X258" i="16"/>
  <c r="X255" i="16"/>
  <c r="X266" i="16"/>
  <c r="X270" i="16"/>
  <c r="X267" i="16"/>
  <c r="X15" i="16"/>
  <c r="X19" i="16"/>
  <c r="X18" i="16"/>
  <c r="X5" i="16"/>
  <c r="X14" i="16"/>
  <c r="X9" i="16"/>
  <c r="X7" i="16"/>
  <c r="X16" i="16"/>
  <c r="X11" i="16"/>
  <c r="X277" i="16"/>
  <c r="X285" i="16"/>
  <c r="X278" i="16"/>
  <c r="X256" i="16"/>
  <c r="X259" i="16"/>
  <c r="X257" i="16"/>
  <c r="X268" i="16"/>
  <c r="X271" i="16"/>
  <c r="X269" i="16"/>
  <c r="X110" i="16"/>
  <c r="X114" i="16"/>
  <c r="X112" i="16"/>
  <c r="X91" i="16"/>
  <c r="X96" i="16"/>
  <c r="X93" i="16"/>
  <c r="X104" i="16"/>
  <c r="X108" i="16"/>
  <c r="X106" i="16"/>
  <c r="X320" i="16"/>
  <c r="X327" i="16"/>
  <c r="X321" i="16"/>
  <c r="X308" i="16"/>
  <c r="X312" i="16"/>
  <c r="X309" i="16"/>
  <c r="X314" i="16"/>
  <c r="X317" i="16"/>
  <c r="X315" i="16"/>
  <c r="X111" i="16"/>
  <c r="X115" i="16"/>
  <c r="X113" i="16"/>
  <c r="X92" i="16"/>
  <c r="X97" i="16"/>
  <c r="X95" i="16"/>
  <c r="X105" i="16"/>
  <c r="X109" i="16"/>
  <c r="X107" i="16"/>
  <c r="X324" i="16"/>
  <c r="X331" i="16"/>
  <c r="X328" i="16"/>
  <c r="X310" i="16"/>
  <c r="X313" i="16"/>
  <c r="X311" i="16"/>
  <c r="X316" i="16"/>
  <c r="X323" i="16"/>
  <c r="X319" i="16"/>
  <c r="X230" i="16"/>
  <c r="X234" i="16"/>
  <c r="X231" i="16"/>
  <c r="X218" i="16"/>
  <c r="X222" i="16"/>
  <c r="X219" i="16"/>
  <c r="X224" i="16"/>
  <c r="X228" i="16"/>
  <c r="X225" i="16"/>
  <c r="X498" i="16"/>
  <c r="X504" i="16"/>
  <c r="X502" i="16"/>
  <c r="X488" i="16"/>
  <c r="X496" i="16"/>
  <c r="X491" i="16"/>
  <c r="X490" i="16"/>
  <c r="X499" i="16"/>
  <c r="X494" i="16"/>
  <c r="X232" i="16"/>
  <c r="X235" i="16"/>
  <c r="X233" i="16"/>
  <c r="X220" i="16"/>
  <c r="X223" i="16"/>
  <c r="X221" i="16"/>
  <c r="X226" i="16"/>
  <c r="X229" i="16"/>
  <c r="X227" i="16"/>
  <c r="X500" i="16"/>
  <c r="X505" i="16"/>
  <c r="X503" i="16"/>
  <c r="X489" i="16"/>
  <c r="X497" i="16"/>
  <c r="X493" i="16"/>
  <c r="X492" i="16"/>
  <c r="X501" i="16"/>
  <c r="X495" i="16"/>
  <c r="X67" i="16"/>
  <c r="X72" i="16"/>
  <c r="X70" i="16"/>
  <c r="X56" i="16"/>
  <c r="X64" i="16"/>
  <c r="X58" i="16"/>
  <c r="X59" i="16"/>
  <c r="X66" i="16"/>
  <c r="X62" i="16"/>
  <c r="X374" i="16"/>
  <c r="X378" i="16"/>
  <c r="X375" i="16"/>
  <c r="X362" i="16"/>
  <c r="X366" i="16"/>
  <c r="X363" i="16"/>
  <c r="X368" i="16"/>
  <c r="X372" i="16"/>
  <c r="X369" i="16"/>
  <c r="X69" i="16"/>
  <c r="X73" i="16"/>
  <c r="X71" i="16"/>
  <c r="X57" i="16"/>
  <c r="X65" i="16"/>
  <c r="X60" i="16"/>
  <c r="X61" i="16"/>
  <c r="X68" i="16"/>
  <c r="X63" i="16"/>
  <c r="X376" i="16"/>
  <c r="X379" i="16"/>
  <c r="X377" i="16"/>
  <c r="X364" i="16"/>
  <c r="X367" i="16"/>
  <c r="X365" i="16"/>
  <c r="X370" i="16"/>
  <c r="X373" i="16"/>
  <c r="X371" i="16"/>
  <c r="X32" i="16"/>
  <c r="X36" i="16"/>
  <c r="X33" i="16"/>
  <c r="X20" i="16"/>
  <c r="X24" i="16"/>
  <c r="X21" i="16"/>
  <c r="X26" i="16"/>
  <c r="X30" i="16"/>
  <c r="X27" i="16"/>
  <c r="X302" i="16"/>
  <c r="X306" i="16"/>
  <c r="X303" i="16"/>
  <c r="X290" i="16"/>
  <c r="X294" i="16"/>
  <c r="X291" i="16"/>
  <c r="X296" i="16"/>
  <c r="X300" i="16"/>
  <c r="X297" i="16"/>
  <c r="X34" i="16"/>
  <c r="X37" i="16"/>
  <c r="X35" i="16"/>
  <c r="X22" i="16"/>
  <c r="X25" i="16"/>
  <c r="X23" i="16"/>
  <c r="X28" i="16"/>
  <c r="X31" i="16"/>
  <c r="X29" i="16"/>
  <c r="X304" i="16"/>
  <c r="X307" i="16"/>
  <c r="X305" i="16"/>
  <c r="X292" i="16"/>
  <c r="X295" i="16"/>
  <c r="X293" i="16"/>
  <c r="X298" i="16"/>
  <c r="X301" i="16"/>
  <c r="X299" i="16"/>
  <c r="X212" i="16"/>
  <c r="X216" i="16"/>
  <c r="X214" i="16"/>
  <c r="X200" i="16"/>
  <c r="X204" i="16"/>
  <c r="X202" i="16"/>
  <c r="X206" i="16"/>
  <c r="X210" i="16"/>
  <c r="X208" i="16"/>
  <c r="X481" i="16"/>
  <c r="X486" i="16"/>
  <c r="X483" i="16"/>
  <c r="X470" i="16"/>
  <c r="X474" i="16"/>
  <c r="X471" i="16"/>
  <c r="X476" i="16"/>
  <c r="X480" i="16"/>
  <c r="X477" i="16"/>
  <c r="X213" i="16"/>
  <c r="X217" i="16"/>
  <c r="X215" i="16"/>
  <c r="X201" i="16"/>
  <c r="X205" i="16"/>
  <c r="X203" i="16"/>
  <c r="X207" i="16"/>
  <c r="X211" i="16"/>
  <c r="X209" i="16"/>
  <c r="X484" i="16"/>
  <c r="X487" i="16"/>
  <c r="X485" i="16"/>
  <c r="X472" i="16"/>
  <c r="X475" i="16"/>
  <c r="X473" i="16"/>
  <c r="X478" i="16"/>
  <c r="X482" i="16"/>
  <c r="X479" i="16"/>
  <c r="X84" i="16"/>
  <c r="X90" i="16"/>
  <c r="X85" i="16"/>
  <c r="X78" i="16"/>
  <c r="X86" i="16"/>
  <c r="X79" i="16"/>
  <c r="X74" i="16"/>
  <c r="X80" i="16"/>
  <c r="X75" i="16"/>
  <c r="X343" i="16"/>
  <c r="X348" i="16"/>
  <c r="X345" i="16"/>
  <c r="X318" i="16"/>
  <c r="X329" i="16"/>
  <c r="X322" i="16"/>
  <c r="X332" i="16"/>
  <c r="X340" i="16"/>
  <c r="X333" i="16"/>
  <c r="X87" i="16"/>
  <c r="X94" i="16"/>
  <c r="X88" i="16"/>
  <c r="X81" i="16"/>
  <c r="X89" i="16"/>
  <c r="X82" i="16"/>
  <c r="X76" i="16"/>
  <c r="X83" i="16"/>
  <c r="X77" i="16"/>
  <c r="X346" i="16"/>
  <c r="X349" i="16"/>
  <c r="X347" i="16"/>
  <c r="X325" i="16"/>
  <c r="X330" i="16"/>
  <c r="X326" i="16"/>
  <c r="X334" i="16"/>
  <c r="X342" i="16"/>
  <c r="X335" i="16"/>
  <c r="X158" i="16"/>
  <c r="X162" i="16"/>
  <c r="X160" i="16"/>
  <c r="X132" i="16"/>
  <c r="X145" i="16"/>
  <c r="X138" i="16"/>
  <c r="X152" i="16"/>
  <c r="X156" i="16"/>
  <c r="X154" i="16"/>
  <c r="X427" i="16"/>
  <c r="X431" i="16"/>
  <c r="X428" i="16"/>
  <c r="X416" i="16"/>
  <c r="X421" i="16"/>
  <c r="X417" i="16"/>
  <c r="X418" i="16"/>
  <c r="X424" i="16"/>
  <c r="X419" i="16"/>
  <c r="X159" i="16"/>
  <c r="X163" i="16"/>
  <c r="X161" i="16"/>
  <c r="X137" i="16"/>
  <c r="X147" i="16"/>
  <c r="X139" i="16"/>
  <c r="X153" i="16"/>
  <c r="X157" i="16"/>
  <c r="X155" i="16"/>
  <c r="X430" i="16"/>
  <c r="X433" i="16"/>
  <c r="X432" i="16"/>
  <c r="X420" i="16"/>
  <c r="X426" i="16"/>
  <c r="X422" i="16"/>
  <c r="X423" i="16"/>
  <c r="X429" i="16"/>
  <c r="X425" i="16"/>
  <c r="X356" i="16"/>
  <c r="X360" i="16"/>
  <c r="X357" i="16"/>
  <c r="X336" i="16"/>
  <c r="X341" i="16"/>
  <c r="X337" i="16"/>
  <c r="X350" i="16"/>
  <c r="X354" i="16"/>
  <c r="X351" i="16"/>
  <c r="X533" i="16"/>
  <c r="X541" i="16"/>
  <c r="X537" i="16"/>
  <c r="X525" i="16"/>
  <c r="X529" i="16"/>
  <c r="X527" i="16"/>
  <c r="X531" i="16"/>
  <c r="X539" i="16"/>
  <c r="X535" i="16"/>
  <c r="X358" i="16"/>
  <c r="X361" i="16"/>
  <c r="X359" i="16"/>
  <c r="X338" i="16"/>
  <c r="X344" i="16"/>
  <c r="X339" i="16"/>
  <c r="X352" i="16"/>
  <c r="X355" i="16"/>
  <c r="X353" i="16"/>
  <c r="X532" i="16"/>
  <c r="X540" i="16"/>
  <c r="X536" i="16"/>
  <c r="X524" i="16"/>
  <c r="X528" i="16"/>
  <c r="X526" i="16"/>
  <c r="X530" i="16"/>
  <c r="X538" i="16"/>
  <c r="X534" i="16"/>
  <c r="X175" i="16"/>
  <c r="X180" i="16"/>
  <c r="X178" i="16"/>
  <c r="X164" i="16"/>
  <c r="X172" i="16"/>
  <c r="X166" i="16"/>
  <c r="X167" i="16"/>
  <c r="X174" i="16"/>
  <c r="X170" i="16"/>
  <c r="X446" i="16"/>
  <c r="X450" i="16"/>
  <c r="X447" i="16"/>
  <c r="X434" i="16"/>
  <c r="X438" i="16"/>
  <c r="X435" i="16"/>
  <c r="X440" i="16"/>
  <c r="X443" i="16"/>
  <c r="X441" i="16"/>
  <c r="X177" i="16"/>
  <c r="X181" i="16"/>
  <c r="X179" i="16"/>
  <c r="X165" i="16"/>
  <c r="X173" i="16"/>
  <c r="X168" i="16"/>
  <c r="X169" i="16"/>
  <c r="X176" i="16"/>
  <c r="X171" i="16"/>
  <c r="X448" i="16"/>
  <c r="X451" i="16"/>
  <c r="X449" i="16"/>
  <c r="X436" i="16"/>
  <c r="X439" i="16"/>
  <c r="X437" i="16"/>
  <c r="X442" i="16"/>
  <c r="X445" i="16"/>
  <c r="X444" i="16"/>
  <c r="X122" i="16"/>
  <c r="X126" i="16"/>
  <c r="X123" i="16"/>
  <c r="X98" i="16"/>
  <c r="X102" i="16"/>
  <c r="X99" i="16"/>
  <c r="X116" i="16"/>
  <c r="X120" i="16"/>
  <c r="X117" i="16"/>
  <c r="X392" i="16"/>
  <c r="X396" i="16"/>
  <c r="X394" i="16"/>
  <c r="X380" i="16"/>
  <c r="X385" i="16"/>
  <c r="X382" i="16"/>
  <c r="X384" i="16"/>
  <c r="X390" i="16"/>
  <c r="X388" i="16"/>
  <c r="X124" i="16"/>
  <c r="X127" i="16"/>
  <c r="X125" i="16"/>
  <c r="X100" i="16"/>
  <c r="X103" i="16"/>
  <c r="X101" i="16"/>
  <c r="X118" i="16"/>
  <c r="X121" i="16"/>
  <c r="X119" i="16"/>
  <c r="X393" i="16"/>
  <c r="X397" i="16"/>
  <c r="X395" i="16"/>
  <c r="X381" i="16"/>
  <c r="X387" i="16"/>
  <c r="X383" i="16"/>
  <c r="X386" i="16"/>
  <c r="X391" i="16"/>
  <c r="X389" i="16"/>
  <c r="X282" i="16"/>
  <c r="X288" i="16"/>
  <c r="X286" i="16"/>
  <c r="X260" i="16"/>
  <c r="X264" i="16"/>
  <c r="X262" i="16"/>
  <c r="X272" i="16"/>
  <c r="X280" i="16"/>
  <c r="X276" i="16"/>
  <c r="X516" i="16"/>
  <c r="X522" i="16"/>
  <c r="X518" i="16"/>
  <c r="X506" i="16"/>
  <c r="X510" i="16"/>
  <c r="X508" i="16"/>
  <c r="X512" i="16"/>
  <c r="X519" i="16"/>
  <c r="X514" i="16"/>
  <c r="X284" i="16"/>
  <c r="X289" i="16"/>
  <c r="X287" i="16"/>
  <c r="X261" i="16"/>
  <c r="X265" i="16"/>
  <c r="X263" i="16"/>
  <c r="X273" i="16"/>
  <c r="X283" i="16"/>
  <c r="X279" i="16"/>
  <c r="X517" i="16"/>
  <c r="X523" i="16"/>
  <c r="X520" i="16"/>
  <c r="X507" i="16"/>
  <c r="X511" i="16"/>
  <c r="X509" i="16"/>
  <c r="X513" i="16"/>
  <c r="X521" i="16"/>
  <c r="X515" i="16"/>
  <c r="X144" i="16"/>
  <c r="X150" i="16"/>
  <c r="X146" i="16"/>
  <c r="X128" i="16"/>
  <c r="X140" i="16"/>
  <c r="X130" i="16"/>
  <c r="X129" i="16"/>
  <c r="X141" i="16"/>
  <c r="X131" i="16"/>
  <c r="X410" i="16"/>
  <c r="X414" i="16"/>
  <c r="X412" i="16"/>
  <c r="X398" i="16"/>
  <c r="X402" i="16"/>
  <c r="X400" i="16"/>
  <c r="X404" i="16"/>
  <c r="X408" i="16"/>
  <c r="X406" i="16"/>
  <c r="X148" i="16"/>
  <c r="X151" i="16"/>
  <c r="X149" i="16"/>
  <c r="X133" i="16"/>
  <c r="X142" i="16"/>
  <c r="X135" i="16"/>
  <c r="X134" i="16"/>
  <c r="X143" i="16"/>
  <c r="X136" i="16"/>
  <c r="X411" i="16"/>
  <c r="X415" i="16"/>
  <c r="X413" i="16"/>
  <c r="X399" i="16"/>
  <c r="X403" i="16"/>
  <c r="X401" i="16"/>
  <c r="X405" i="16"/>
  <c r="X409" i="16"/>
  <c r="X407" i="16"/>
  <c r="W49" i="16"/>
  <c r="W54" i="16"/>
  <c r="W50" i="16"/>
  <c r="W38" i="16"/>
  <c r="W42" i="16"/>
  <c r="W39" i="16"/>
  <c r="W44" i="16"/>
  <c r="W48" i="16"/>
  <c r="W45" i="16"/>
  <c r="W248" i="16"/>
  <c r="W252" i="16"/>
  <c r="W249" i="16"/>
  <c r="W236" i="16"/>
  <c r="W240" i="16"/>
  <c r="W237" i="16"/>
  <c r="W242" i="16"/>
  <c r="W246" i="16"/>
  <c r="W243" i="16"/>
  <c r="W51" i="16"/>
  <c r="W55" i="16"/>
  <c r="W53" i="16"/>
  <c r="W40" i="16"/>
  <c r="W43" i="16"/>
  <c r="W41" i="16"/>
  <c r="W46" i="16"/>
  <c r="W52" i="16"/>
  <c r="W47" i="16"/>
  <c r="W250" i="16"/>
  <c r="W253" i="16"/>
  <c r="W251" i="16"/>
  <c r="W238" i="16"/>
  <c r="W241" i="16"/>
  <c r="W239" i="16"/>
  <c r="W244" i="16"/>
  <c r="W247" i="16"/>
  <c r="W245" i="16"/>
  <c r="W194" i="16"/>
  <c r="W198" i="16"/>
  <c r="W196" i="16"/>
  <c r="W182" i="16"/>
  <c r="W186" i="16"/>
  <c r="W184" i="16"/>
  <c r="W188" i="16"/>
  <c r="W192" i="16"/>
  <c r="W190" i="16"/>
  <c r="W463" i="16"/>
  <c r="W467" i="16"/>
  <c r="W464" i="16"/>
  <c r="W452" i="16"/>
  <c r="W457" i="16"/>
  <c r="W453" i="16"/>
  <c r="W454" i="16"/>
  <c r="W460" i="16"/>
  <c r="W456" i="16"/>
  <c r="W195" i="16"/>
  <c r="W199" i="16"/>
  <c r="W197" i="16"/>
  <c r="W183" i="16"/>
  <c r="W187" i="16"/>
  <c r="W185" i="16"/>
  <c r="W189" i="16"/>
  <c r="W193" i="16"/>
  <c r="W191" i="16"/>
  <c r="W466" i="16"/>
  <c r="W469" i="16"/>
  <c r="W468" i="16"/>
  <c r="W455" i="16"/>
  <c r="W462" i="16"/>
  <c r="W458" i="16"/>
  <c r="W459" i="16"/>
  <c r="W465" i="16"/>
  <c r="W461" i="16"/>
  <c r="W12" i="16"/>
  <c r="W17" i="16"/>
  <c r="W13" i="16"/>
  <c r="W2" i="16"/>
  <c r="W8" i="16"/>
  <c r="W3" i="16"/>
  <c r="W4" i="16"/>
  <c r="W10" i="16"/>
  <c r="W6" i="16"/>
  <c r="W274" i="16"/>
  <c r="W281" i="16"/>
  <c r="W275" i="16"/>
  <c r="W254" i="16"/>
  <c r="W258" i="16"/>
  <c r="W255" i="16"/>
  <c r="W266" i="16"/>
  <c r="W270" i="16"/>
  <c r="W267" i="16"/>
  <c r="W15" i="16"/>
  <c r="W19" i="16"/>
  <c r="W18" i="16"/>
  <c r="W5" i="16"/>
  <c r="W14" i="16"/>
  <c r="W9" i="16"/>
  <c r="W7" i="16"/>
  <c r="W16" i="16"/>
  <c r="W11" i="16"/>
  <c r="W277" i="16"/>
  <c r="W285" i="16"/>
  <c r="W278" i="16"/>
  <c r="W256" i="16"/>
  <c r="W259" i="16"/>
  <c r="W257" i="16"/>
  <c r="W268" i="16"/>
  <c r="W271" i="16"/>
  <c r="W269" i="16"/>
  <c r="W110" i="16"/>
  <c r="W114" i="16"/>
  <c r="W112" i="16"/>
  <c r="W91" i="16"/>
  <c r="W96" i="16"/>
  <c r="W93" i="16"/>
  <c r="W104" i="16"/>
  <c r="W108" i="16"/>
  <c r="W106" i="16"/>
  <c r="W320" i="16"/>
  <c r="W327" i="16"/>
  <c r="W321" i="16"/>
  <c r="W308" i="16"/>
  <c r="W312" i="16"/>
  <c r="W309" i="16"/>
  <c r="W314" i="16"/>
  <c r="W317" i="16"/>
  <c r="W315" i="16"/>
  <c r="W111" i="16"/>
  <c r="W115" i="16"/>
  <c r="W113" i="16"/>
  <c r="W92" i="16"/>
  <c r="W97" i="16"/>
  <c r="W95" i="16"/>
  <c r="W105" i="16"/>
  <c r="W109" i="16"/>
  <c r="W107" i="16"/>
  <c r="W324" i="16"/>
  <c r="W331" i="16"/>
  <c r="W328" i="16"/>
  <c r="W310" i="16"/>
  <c r="W313" i="16"/>
  <c r="W311" i="16"/>
  <c r="W316" i="16"/>
  <c r="W323" i="16"/>
  <c r="W319" i="16"/>
  <c r="W230" i="16"/>
  <c r="W234" i="16"/>
  <c r="W231" i="16"/>
  <c r="W218" i="16"/>
  <c r="W222" i="16"/>
  <c r="W219" i="16"/>
  <c r="W224" i="16"/>
  <c r="W228" i="16"/>
  <c r="W225" i="16"/>
  <c r="W498" i="16"/>
  <c r="W504" i="16"/>
  <c r="W502" i="16"/>
  <c r="W488" i="16"/>
  <c r="W496" i="16"/>
  <c r="W491" i="16"/>
  <c r="W490" i="16"/>
  <c r="W499" i="16"/>
  <c r="W494" i="16"/>
  <c r="W232" i="16"/>
  <c r="W235" i="16"/>
  <c r="W233" i="16"/>
  <c r="W220" i="16"/>
  <c r="W223" i="16"/>
  <c r="W221" i="16"/>
  <c r="W226" i="16"/>
  <c r="W229" i="16"/>
  <c r="W227" i="16"/>
  <c r="W500" i="16"/>
  <c r="W505" i="16"/>
  <c r="W503" i="16"/>
  <c r="W489" i="16"/>
  <c r="W497" i="16"/>
  <c r="W493" i="16"/>
  <c r="W492" i="16"/>
  <c r="W501" i="16"/>
  <c r="W495" i="16"/>
  <c r="W67" i="16"/>
  <c r="W72" i="16"/>
  <c r="W70" i="16"/>
  <c r="W56" i="16"/>
  <c r="W64" i="16"/>
  <c r="W58" i="16"/>
  <c r="W59" i="16"/>
  <c r="W66" i="16"/>
  <c r="W62" i="16"/>
  <c r="W374" i="16"/>
  <c r="W378" i="16"/>
  <c r="W375" i="16"/>
  <c r="W362" i="16"/>
  <c r="W366" i="16"/>
  <c r="W363" i="16"/>
  <c r="W368" i="16"/>
  <c r="W372" i="16"/>
  <c r="W369" i="16"/>
  <c r="W69" i="16"/>
  <c r="W73" i="16"/>
  <c r="W71" i="16"/>
  <c r="W57" i="16"/>
  <c r="W65" i="16"/>
  <c r="W60" i="16"/>
  <c r="W61" i="16"/>
  <c r="W68" i="16"/>
  <c r="W63" i="16"/>
  <c r="W376" i="16"/>
  <c r="W379" i="16"/>
  <c r="W377" i="16"/>
  <c r="W364" i="16"/>
  <c r="W367" i="16"/>
  <c r="W365" i="16"/>
  <c r="W370" i="16"/>
  <c r="W373" i="16"/>
  <c r="W371" i="16"/>
  <c r="W32" i="16"/>
  <c r="W36" i="16"/>
  <c r="W33" i="16"/>
  <c r="W20" i="16"/>
  <c r="W24" i="16"/>
  <c r="W21" i="16"/>
  <c r="W26" i="16"/>
  <c r="W30" i="16"/>
  <c r="W27" i="16"/>
  <c r="W302" i="16"/>
  <c r="W306" i="16"/>
  <c r="W303" i="16"/>
  <c r="W290" i="16"/>
  <c r="W294" i="16"/>
  <c r="W291" i="16"/>
  <c r="W296" i="16"/>
  <c r="W300" i="16"/>
  <c r="W297" i="16"/>
  <c r="W34" i="16"/>
  <c r="W37" i="16"/>
  <c r="W35" i="16"/>
  <c r="W22" i="16"/>
  <c r="W25" i="16"/>
  <c r="W23" i="16"/>
  <c r="W28" i="16"/>
  <c r="W31" i="16"/>
  <c r="W29" i="16"/>
  <c r="W304" i="16"/>
  <c r="W307" i="16"/>
  <c r="W305" i="16"/>
  <c r="W292" i="16"/>
  <c r="W295" i="16"/>
  <c r="W293" i="16"/>
  <c r="W298" i="16"/>
  <c r="W301" i="16"/>
  <c r="W299" i="16"/>
  <c r="W212" i="16"/>
  <c r="W216" i="16"/>
  <c r="W214" i="16"/>
  <c r="W200" i="16"/>
  <c r="W204" i="16"/>
  <c r="W202" i="16"/>
  <c r="W206" i="16"/>
  <c r="W210" i="16"/>
  <c r="W208" i="16"/>
  <c r="W481" i="16"/>
  <c r="W486" i="16"/>
  <c r="W483" i="16"/>
  <c r="W470" i="16"/>
  <c r="W474" i="16"/>
  <c r="W471" i="16"/>
  <c r="W476" i="16"/>
  <c r="W480" i="16"/>
  <c r="W477" i="16"/>
  <c r="W213" i="16"/>
  <c r="W217" i="16"/>
  <c r="W215" i="16"/>
  <c r="W201" i="16"/>
  <c r="W205" i="16"/>
  <c r="W203" i="16"/>
  <c r="W207" i="16"/>
  <c r="W211" i="16"/>
  <c r="W209" i="16"/>
  <c r="W484" i="16"/>
  <c r="W487" i="16"/>
  <c r="W485" i="16"/>
  <c r="W472" i="16"/>
  <c r="W475" i="16"/>
  <c r="W473" i="16"/>
  <c r="W478" i="16"/>
  <c r="W482" i="16"/>
  <c r="W479" i="16"/>
  <c r="W84" i="16"/>
  <c r="W90" i="16"/>
  <c r="W85" i="16"/>
  <c r="W78" i="16"/>
  <c r="W86" i="16"/>
  <c r="W79" i="16"/>
  <c r="W74" i="16"/>
  <c r="W80" i="16"/>
  <c r="W75" i="16"/>
  <c r="W343" i="16"/>
  <c r="W348" i="16"/>
  <c r="W345" i="16"/>
  <c r="W318" i="16"/>
  <c r="W329" i="16"/>
  <c r="W322" i="16"/>
  <c r="W332" i="16"/>
  <c r="W340" i="16"/>
  <c r="W333" i="16"/>
  <c r="W87" i="16"/>
  <c r="W94" i="16"/>
  <c r="W88" i="16"/>
  <c r="W81" i="16"/>
  <c r="W89" i="16"/>
  <c r="W82" i="16"/>
  <c r="W76" i="16"/>
  <c r="W83" i="16"/>
  <c r="W77" i="16"/>
  <c r="W346" i="16"/>
  <c r="W349" i="16"/>
  <c r="W347" i="16"/>
  <c r="W325" i="16"/>
  <c r="W330" i="16"/>
  <c r="W326" i="16"/>
  <c r="W334" i="16"/>
  <c r="W342" i="16"/>
  <c r="W335" i="16"/>
  <c r="W158" i="16"/>
  <c r="W162" i="16"/>
  <c r="W160" i="16"/>
  <c r="W132" i="16"/>
  <c r="W145" i="16"/>
  <c r="W138" i="16"/>
  <c r="W152" i="16"/>
  <c r="W156" i="16"/>
  <c r="W154" i="16"/>
  <c r="W427" i="16"/>
  <c r="W431" i="16"/>
  <c r="W428" i="16"/>
  <c r="W416" i="16"/>
  <c r="W421" i="16"/>
  <c r="W417" i="16"/>
  <c r="W418" i="16"/>
  <c r="W424" i="16"/>
  <c r="W419" i="16"/>
  <c r="W159" i="16"/>
  <c r="W163" i="16"/>
  <c r="W161" i="16"/>
  <c r="W137" i="16"/>
  <c r="W147" i="16"/>
  <c r="W139" i="16"/>
  <c r="W153" i="16"/>
  <c r="W157" i="16"/>
  <c r="W155" i="16"/>
  <c r="W430" i="16"/>
  <c r="W433" i="16"/>
  <c r="W432" i="16"/>
  <c r="W420" i="16"/>
  <c r="W426" i="16"/>
  <c r="W422" i="16"/>
  <c r="W423" i="16"/>
  <c r="W429" i="16"/>
  <c r="W425" i="16"/>
  <c r="W356" i="16"/>
  <c r="W360" i="16"/>
  <c r="W357" i="16"/>
  <c r="W336" i="16"/>
  <c r="W341" i="16"/>
  <c r="W337" i="16"/>
  <c r="W350" i="16"/>
  <c r="W354" i="16"/>
  <c r="W351" i="16"/>
  <c r="W533" i="16"/>
  <c r="W541" i="16"/>
  <c r="W537" i="16"/>
  <c r="W525" i="16"/>
  <c r="W529" i="16"/>
  <c r="W527" i="16"/>
  <c r="W531" i="16"/>
  <c r="W539" i="16"/>
  <c r="W535" i="16"/>
  <c r="W358" i="16"/>
  <c r="W361" i="16"/>
  <c r="W359" i="16"/>
  <c r="W338" i="16"/>
  <c r="W344" i="16"/>
  <c r="W339" i="16"/>
  <c r="W352" i="16"/>
  <c r="W355" i="16"/>
  <c r="W353" i="16"/>
  <c r="W532" i="16"/>
  <c r="W540" i="16"/>
  <c r="W536" i="16"/>
  <c r="W524" i="16"/>
  <c r="W528" i="16"/>
  <c r="W526" i="16"/>
  <c r="W530" i="16"/>
  <c r="W538" i="16"/>
  <c r="W534" i="16"/>
  <c r="W175" i="16"/>
  <c r="W180" i="16"/>
  <c r="W178" i="16"/>
  <c r="W164" i="16"/>
  <c r="W172" i="16"/>
  <c r="W166" i="16"/>
  <c r="W167" i="16"/>
  <c r="W174" i="16"/>
  <c r="W170" i="16"/>
  <c r="W446" i="16"/>
  <c r="W450" i="16"/>
  <c r="W447" i="16"/>
  <c r="W434" i="16"/>
  <c r="W438" i="16"/>
  <c r="W435" i="16"/>
  <c r="W440" i="16"/>
  <c r="W443" i="16"/>
  <c r="W441" i="16"/>
  <c r="W177" i="16"/>
  <c r="W181" i="16"/>
  <c r="W179" i="16"/>
  <c r="W165" i="16"/>
  <c r="W173" i="16"/>
  <c r="W168" i="16"/>
  <c r="W169" i="16"/>
  <c r="W176" i="16"/>
  <c r="W171" i="16"/>
  <c r="W448" i="16"/>
  <c r="W451" i="16"/>
  <c r="W449" i="16"/>
  <c r="W436" i="16"/>
  <c r="W439" i="16"/>
  <c r="W437" i="16"/>
  <c r="W442" i="16"/>
  <c r="W445" i="16"/>
  <c r="W444" i="16"/>
  <c r="W122" i="16"/>
  <c r="W126" i="16"/>
  <c r="W123" i="16"/>
  <c r="W98" i="16"/>
  <c r="W102" i="16"/>
  <c r="W99" i="16"/>
  <c r="W116" i="16"/>
  <c r="W120" i="16"/>
  <c r="W117" i="16"/>
  <c r="W392" i="16"/>
  <c r="W396" i="16"/>
  <c r="W394" i="16"/>
  <c r="W380" i="16"/>
  <c r="W385" i="16"/>
  <c r="W382" i="16"/>
  <c r="W384" i="16"/>
  <c r="W390" i="16"/>
  <c r="W388" i="16"/>
  <c r="W124" i="16"/>
  <c r="W127" i="16"/>
  <c r="W125" i="16"/>
  <c r="W100" i="16"/>
  <c r="W103" i="16"/>
  <c r="W101" i="16"/>
  <c r="W118" i="16"/>
  <c r="W121" i="16"/>
  <c r="W119" i="16"/>
  <c r="W393" i="16"/>
  <c r="W397" i="16"/>
  <c r="W395" i="16"/>
  <c r="W381" i="16"/>
  <c r="W387" i="16"/>
  <c r="W383" i="16"/>
  <c r="W386" i="16"/>
  <c r="W391" i="16"/>
  <c r="W389" i="16"/>
  <c r="W282" i="16"/>
  <c r="W288" i="16"/>
  <c r="W286" i="16"/>
  <c r="W260" i="16"/>
  <c r="W264" i="16"/>
  <c r="W262" i="16"/>
  <c r="W272" i="16"/>
  <c r="W280" i="16"/>
  <c r="W276" i="16"/>
  <c r="W516" i="16"/>
  <c r="W522" i="16"/>
  <c r="W518" i="16"/>
  <c r="W506" i="16"/>
  <c r="W510" i="16"/>
  <c r="W508" i="16"/>
  <c r="W512" i="16"/>
  <c r="W519" i="16"/>
  <c r="W514" i="16"/>
  <c r="W284" i="16"/>
  <c r="W289" i="16"/>
  <c r="W287" i="16"/>
  <c r="W261" i="16"/>
  <c r="W265" i="16"/>
  <c r="W263" i="16"/>
  <c r="W273" i="16"/>
  <c r="W283" i="16"/>
  <c r="W279" i="16"/>
  <c r="W517" i="16"/>
  <c r="W523" i="16"/>
  <c r="W520" i="16"/>
  <c r="W507" i="16"/>
  <c r="W511" i="16"/>
  <c r="W509" i="16"/>
  <c r="W513" i="16"/>
  <c r="W521" i="16"/>
  <c r="W515" i="16"/>
  <c r="W144" i="16"/>
  <c r="W150" i="16"/>
  <c r="W146" i="16"/>
  <c r="W128" i="16"/>
  <c r="W140" i="16"/>
  <c r="W130" i="16"/>
  <c r="W129" i="16"/>
  <c r="W141" i="16"/>
  <c r="W131" i="16"/>
  <c r="W410" i="16"/>
  <c r="W414" i="16"/>
  <c r="W412" i="16"/>
  <c r="W398" i="16"/>
  <c r="W402" i="16"/>
  <c r="W400" i="16"/>
  <c r="W404" i="16"/>
  <c r="W408" i="16"/>
  <c r="W406" i="16"/>
  <c r="W148" i="16"/>
  <c r="W151" i="16"/>
  <c r="W149" i="16"/>
  <c r="W133" i="16"/>
  <c r="W142" i="16"/>
  <c r="W135" i="16"/>
  <c r="W134" i="16"/>
  <c r="W143" i="16"/>
  <c r="W136" i="16"/>
  <c r="W411" i="16"/>
  <c r="W415" i="16"/>
  <c r="W413" i="16"/>
  <c r="W399" i="16"/>
  <c r="W403" i="16"/>
  <c r="W401" i="16"/>
  <c r="W405" i="16"/>
  <c r="W409" i="16"/>
  <c r="W407" i="16"/>
  <c r="V49" i="16"/>
  <c r="V54" i="16"/>
  <c r="V50" i="16"/>
  <c r="V38" i="16"/>
  <c r="V42" i="16"/>
  <c r="V39" i="16"/>
  <c r="V44" i="16"/>
  <c r="V48" i="16"/>
  <c r="V45" i="16"/>
  <c r="V248" i="16"/>
  <c r="V252" i="16"/>
  <c r="V249" i="16"/>
  <c r="V236" i="16"/>
  <c r="V240" i="16"/>
  <c r="V237" i="16"/>
  <c r="V242" i="16"/>
  <c r="V246" i="16"/>
  <c r="V243" i="16"/>
  <c r="V51" i="16"/>
  <c r="V55" i="16"/>
  <c r="V53" i="16"/>
  <c r="V40" i="16"/>
  <c r="V43" i="16"/>
  <c r="V41" i="16"/>
  <c r="V46" i="16"/>
  <c r="V52" i="16"/>
  <c r="V47" i="16"/>
  <c r="V250" i="16"/>
  <c r="V253" i="16"/>
  <c r="V251" i="16"/>
  <c r="V238" i="16"/>
  <c r="V241" i="16"/>
  <c r="V239" i="16"/>
  <c r="V244" i="16"/>
  <c r="V247" i="16"/>
  <c r="V245" i="16"/>
  <c r="V194" i="16"/>
  <c r="V198" i="16"/>
  <c r="V196" i="16"/>
  <c r="V182" i="16"/>
  <c r="V186" i="16"/>
  <c r="V184" i="16"/>
  <c r="V188" i="16"/>
  <c r="V192" i="16"/>
  <c r="V190" i="16"/>
  <c r="V463" i="16"/>
  <c r="V467" i="16"/>
  <c r="V464" i="16"/>
  <c r="V452" i="16"/>
  <c r="V457" i="16"/>
  <c r="V453" i="16"/>
  <c r="V454" i="16"/>
  <c r="V460" i="16"/>
  <c r="V456" i="16"/>
  <c r="V195" i="16"/>
  <c r="V199" i="16"/>
  <c r="V197" i="16"/>
  <c r="V183" i="16"/>
  <c r="V187" i="16"/>
  <c r="V185" i="16"/>
  <c r="V189" i="16"/>
  <c r="V193" i="16"/>
  <c r="V191" i="16"/>
  <c r="V466" i="16"/>
  <c r="V469" i="16"/>
  <c r="V468" i="16"/>
  <c r="V455" i="16"/>
  <c r="V462" i="16"/>
  <c r="V458" i="16"/>
  <c r="V459" i="16"/>
  <c r="V465" i="16"/>
  <c r="V461" i="16"/>
  <c r="V12" i="16"/>
  <c r="V17" i="16"/>
  <c r="V13" i="16"/>
  <c r="V2" i="16"/>
  <c r="V8" i="16"/>
  <c r="V3" i="16"/>
  <c r="V4" i="16"/>
  <c r="V10" i="16"/>
  <c r="V6" i="16"/>
  <c r="V274" i="16"/>
  <c r="V281" i="16"/>
  <c r="V275" i="16"/>
  <c r="V254" i="16"/>
  <c r="V258" i="16"/>
  <c r="V255" i="16"/>
  <c r="V266" i="16"/>
  <c r="V270" i="16"/>
  <c r="V267" i="16"/>
  <c r="V15" i="16"/>
  <c r="V19" i="16"/>
  <c r="V18" i="16"/>
  <c r="V5" i="16"/>
  <c r="V14" i="16"/>
  <c r="V9" i="16"/>
  <c r="V7" i="16"/>
  <c r="V16" i="16"/>
  <c r="V11" i="16"/>
  <c r="V277" i="16"/>
  <c r="V285" i="16"/>
  <c r="V278" i="16"/>
  <c r="V256" i="16"/>
  <c r="V259" i="16"/>
  <c r="V257" i="16"/>
  <c r="V268" i="16"/>
  <c r="V271" i="16"/>
  <c r="V269" i="16"/>
  <c r="V110" i="16"/>
  <c r="V114" i="16"/>
  <c r="V112" i="16"/>
  <c r="V91" i="16"/>
  <c r="V96" i="16"/>
  <c r="V93" i="16"/>
  <c r="V104" i="16"/>
  <c r="V108" i="16"/>
  <c r="V106" i="16"/>
  <c r="V320" i="16"/>
  <c r="V327" i="16"/>
  <c r="V321" i="16"/>
  <c r="V308" i="16"/>
  <c r="V312" i="16"/>
  <c r="V309" i="16"/>
  <c r="V314" i="16"/>
  <c r="V317" i="16"/>
  <c r="V315" i="16"/>
  <c r="V111" i="16"/>
  <c r="V115" i="16"/>
  <c r="V113" i="16"/>
  <c r="V92" i="16"/>
  <c r="V97" i="16"/>
  <c r="V95" i="16"/>
  <c r="V105" i="16"/>
  <c r="V109" i="16"/>
  <c r="V107" i="16"/>
  <c r="V324" i="16"/>
  <c r="V331" i="16"/>
  <c r="V328" i="16"/>
  <c r="V310" i="16"/>
  <c r="V313" i="16"/>
  <c r="V311" i="16"/>
  <c r="V316" i="16"/>
  <c r="V323" i="16"/>
  <c r="V319" i="16"/>
  <c r="V230" i="16"/>
  <c r="V234" i="16"/>
  <c r="V231" i="16"/>
  <c r="V218" i="16"/>
  <c r="V222" i="16"/>
  <c r="V219" i="16"/>
  <c r="V224" i="16"/>
  <c r="V228" i="16"/>
  <c r="V225" i="16"/>
  <c r="V498" i="16"/>
  <c r="V504" i="16"/>
  <c r="V502" i="16"/>
  <c r="V488" i="16"/>
  <c r="V496" i="16"/>
  <c r="V491" i="16"/>
  <c r="V490" i="16"/>
  <c r="V499" i="16"/>
  <c r="V494" i="16"/>
  <c r="V232" i="16"/>
  <c r="V235" i="16"/>
  <c r="V233" i="16"/>
  <c r="V220" i="16"/>
  <c r="V223" i="16"/>
  <c r="V221" i="16"/>
  <c r="V226" i="16"/>
  <c r="V229" i="16"/>
  <c r="V227" i="16"/>
  <c r="V500" i="16"/>
  <c r="V505" i="16"/>
  <c r="V503" i="16"/>
  <c r="V489" i="16"/>
  <c r="V497" i="16"/>
  <c r="V493" i="16"/>
  <c r="V492" i="16"/>
  <c r="V501" i="16"/>
  <c r="V495" i="16"/>
  <c r="V67" i="16"/>
  <c r="V72" i="16"/>
  <c r="V70" i="16"/>
  <c r="V56" i="16"/>
  <c r="V64" i="16"/>
  <c r="V58" i="16"/>
  <c r="V59" i="16"/>
  <c r="V66" i="16"/>
  <c r="V62" i="16"/>
  <c r="V374" i="16"/>
  <c r="V378" i="16"/>
  <c r="V375" i="16"/>
  <c r="V362" i="16"/>
  <c r="V366" i="16"/>
  <c r="V363" i="16"/>
  <c r="V368" i="16"/>
  <c r="V372" i="16"/>
  <c r="V369" i="16"/>
  <c r="V69" i="16"/>
  <c r="V73" i="16"/>
  <c r="V71" i="16"/>
  <c r="V57" i="16"/>
  <c r="V65" i="16"/>
  <c r="V60" i="16"/>
  <c r="V61" i="16"/>
  <c r="V68" i="16"/>
  <c r="V63" i="16"/>
  <c r="V376" i="16"/>
  <c r="V379" i="16"/>
  <c r="V377" i="16"/>
  <c r="V364" i="16"/>
  <c r="V367" i="16"/>
  <c r="V365" i="16"/>
  <c r="V370" i="16"/>
  <c r="V373" i="16"/>
  <c r="V371" i="16"/>
  <c r="V32" i="16"/>
  <c r="V36" i="16"/>
  <c r="V33" i="16"/>
  <c r="V20" i="16"/>
  <c r="V24" i="16"/>
  <c r="V21" i="16"/>
  <c r="V26" i="16"/>
  <c r="V30" i="16"/>
  <c r="V27" i="16"/>
  <c r="V302" i="16"/>
  <c r="V306" i="16"/>
  <c r="V303" i="16"/>
  <c r="V290" i="16"/>
  <c r="V294" i="16"/>
  <c r="V291" i="16"/>
  <c r="V296" i="16"/>
  <c r="V300" i="16"/>
  <c r="V297" i="16"/>
  <c r="V34" i="16"/>
  <c r="V37" i="16"/>
  <c r="V35" i="16"/>
  <c r="V22" i="16"/>
  <c r="V25" i="16"/>
  <c r="V23" i="16"/>
  <c r="V28" i="16"/>
  <c r="V31" i="16"/>
  <c r="V29" i="16"/>
  <c r="V304" i="16"/>
  <c r="V307" i="16"/>
  <c r="V305" i="16"/>
  <c r="V292" i="16"/>
  <c r="V295" i="16"/>
  <c r="V293" i="16"/>
  <c r="V298" i="16"/>
  <c r="V301" i="16"/>
  <c r="V299" i="16"/>
  <c r="V212" i="16"/>
  <c r="V216" i="16"/>
  <c r="V214" i="16"/>
  <c r="V200" i="16"/>
  <c r="V204" i="16"/>
  <c r="V202" i="16"/>
  <c r="V206" i="16"/>
  <c r="V210" i="16"/>
  <c r="V208" i="16"/>
  <c r="V481" i="16"/>
  <c r="V486" i="16"/>
  <c r="V483" i="16"/>
  <c r="V470" i="16"/>
  <c r="V474" i="16"/>
  <c r="V471" i="16"/>
  <c r="V476" i="16"/>
  <c r="V480" i="16"/>
  <c r="V477" i="16"/>
  <c r="V213" i="16"/>
  <c r="V217" i="16"/>
  <c r="V215" i="16"/>
  <c r="V201" i="16"/>
  <c r="V205" i="16"/>
  <c r="V203" i="16"/>
  <c r="V207" i="16"/>
  <c r="V211" i="16"/>
  <c r="V209" i="16"/>
  <c r="V484" i="16"/>
  <c r="V487" i="16"/>
  <c r="V485" i="16"/>
  <c r="V472" i="16"/>
  <c r="V475" i="16"/>
  <c r="V473" i="16"/>
  <c r="V478" i="16"/>
  <c r="V482" i="16"/>
  <c r="V479" i="16"/>
  <c r="V84" i="16"/>
  <c r="V90" i="16"/>
  <c r="V85" i="16"/>
  <c r="V78" i="16"/>
  <c r="V86" i="16"/>
  <c r="V79" i="16"/>
  <c r="V74" i="16"/>
  <c r="V80" i="16"/>
  <c r="V75" i="16"/>
  <c r="V343" i="16"/>
  <c r="V348" i="16"/>
  <c r="V345" i="16"/>
  <c r="V318" i="16"/>
  <c r="V329" i="16"/>
  <c r="V322" i="16"/>
  <c r="V332" i="16"/>
  <c r="V340" i="16"/>
  <c r="V333" i="16"/>
  <c r="V87" i="16"/>
  <c r="V94" i="16"/>
  <c r="V88" i="16"/>
  <c r="V81" i="16"/>
  <c r="V89" i="16"/>
  <c r="V82" i="16"/>
  <c r="V76" i="16"/>
  <c r="V83" i="16"/>
  <c r="V77" i="16"/>
  <c r="V346" i="16"/>
  <c r="V349" i="16"/>
  <c r="V347" i="16"/>
  <c r="V325" i="16"/>
  <c r="V330" i="16"/>
  <c r="V326" i="16"/>
  <c r="V334" i="16"/>
  <c r="V342" i="16"/>
  <c r="V335" i="16"/>
  <c r="V158" i="16"/>
  <c r="V162" i="16"/>
  <c r="V160" i="16"/>
  <c r="V132" i="16"/>
  <c r="V145" i="16"/>
  <c r="V138" i="16"/>
  <c r="V152" i="16"/>
  <c r="V156" i="16"/>
  <c r="V154" i="16"/>
  <c r="V427" i="16"/>
  <c r="V431" i="16"/>
  <c r="V428" i="16"/>
  <c r="V416" i="16"/>
  <c r="V421" i="16"/>
  <c r="V417" i="16"/>
  <c r="V418" i="16"/>
  <c r="V424" i="16"/>
  <c r="V419" i="16"/>
  <c r="V159" i="16"/>
  <c r="V163" i="16"/>
  <c r="V161" i="16"/>
  <c r="V137" i="16"/>
  <c r="V147" i="16"/>
  <c r="V139" i="16"/>
  <c r="V153" i="16"/>
  <c r="V157" i="16"/>
  <c r="V155" i="16"/>
  <c r="V430" i="16"/>
  <c r="V433" i="16"/>
  <c r="V432" i="16"/>
  <c r="V420" i="16"/>
  <c r="V426" i="16"/>
  <c r="V422" i="16"/>
  <c r="V423" i="16"/>
  <c r="V429" i="16"/>
  <c r="V425" i="16"/>
  <c r="V356" i="16"/>
  <c r="V360" i="16"/>
  <c r="V357" i="16"/>
  <c r="V336" i="16"/>
  <c r="V341" i="16"/>
  <c r="V337" i="16"/>
  <c r="V350" i="16"/>
  <c r="V354" i="16"/>
  <c r="V351" i="16"/>
  <c r="V533" i="16"/>
  <c r="V541" i="16"/>
  <c r="V537" i="16"/>
  <c r="V525" i="16"/>
  <c r="V529" i="16"/>
  <c r="V527" i="16"/>
  <c r="V531" i="16"/>
  <c r="V539" i="16"/>
  <c r="V535" i="16"/>
  <c r="V358" i="16"/>
  <c r="V361" i="16"/>
  <c r="V359" i="16"/>
  <c r="V338" i="16"/>
  <c r="V344" i="16"/>
  <c r="V339" i="16"/>
  <c r="V352" i="16"/>
  <c r="V355" i="16"/>
  <c r="V353" i="16"/>
  <c r="V532" i="16"/>
  <c r="V540" i="16"/>
  <c r="V536" i="16"/>
  <c r="V524" i="16"/>
  <c r="V528" i="16"/>
  <c r="V526" i="16"/>
  <c r="V530" i="16"/>
  <c r="V538" i="16"/>
  <c r="V534" i="16"/>
  <c r="V175" i="16"/>
  <c r="V180" i="16"/>
  <c r="V178" i="16"/>
  <c r="V164" i="16"/>
  <c r="V172" i="16"/>
  <c r="V166" i="16"/>
  <c r="V167" i="16"/>
  <c r="V174" i="16"/>
  <c r="V170" i="16"/>
  <c r="V446" i="16"/>
  <c r="V450" i="16"/>
  <c r="V447" i="16"/>
  <c r="V434" i="16"/>
  <c r="V438" i="16"/>
  <c r="V435" i="16"/>
  <c r="V440" i="16"/>
  <c r="V443" i="16"/>
  <c r="V441" i="16"/>
  <c r="V177" i="16"/>
  <c r="V181" i="16"/>
  <c r="V179" i="16"/>
  <c r="V165" i="16"/>
  <c r="V173" i="16"/>
  <c r="V168" i="16"/>
  <c r="V169" i="16"/>
  <c r="V176" i="16"/>
  <c r="V171" i="16"/>
  <c r="V448" i="16"/>
  <c r="V451" i="16"/>
  <c r="V449" i="16"/>
  <c r="V436" i="16"/>
  <c r="V439" i="16"/>
  <c r="V437" i="16"/>
  <c r="V442" i="16"/>
  <c r="V445" i="16"/>
  <c r="V444" i="16"/>
  <c r="V122" i="16"/>
  <c r="V126" i="16"/>
  <c r="V123" i="16"/>
  <c r="V98" i="16"/>
  <c r="V102" i="16"/>
  <c r="V99" i="16"/>
  <c r="V116" i="16"/>
  <c r="V120" i="16"/>
  <c r="V117" i="16"/>
  <c r="V392" i="16"/>
  <c r="V396" i="16"/>
  <c r="V394" i="16"/>
  <c r="V380" i="16"/>
  <c r="V385" i="16"/>
  <c r="V382" i="16"/>
  <c r="V384" i="16"/>
  <c r="V390" i="16"/>
  <c r="V388" i="16"/>
  <c r="V124" i="16"/>
  <c r="V127" i="16"/>
  <c r="V125" i="16"/>
  <c r="V100" i="16"/>
  <c r="V103" i="16"/>
  <c r="V101" i="16"/>
  <c r="V118" i="16"/>
  <c r="V121" i="16"/>
  <c r="V119" i="16"/>
  <c r="V393" i="16"/>
  <c r="V397" i="16"/>
  <c r="V395" i="16"/>
  <c r="V381" i="16"/>
  <c r="V387" i="16"/>
  <c r="V383" i="16"/>
  <c r="V386" i="16"/>
  <c r="V391" i="16"/>
  <c r="V389" i="16"/>
  <c r="V282" i="16"/>
  <c r="V288" i="16"/>
  <c r="V286" i="16"/>
  <c r="V260" i="16"/>
  <c r="V264" i="16"/>
  <c r="V262" i="16"/>
  <c r="V272" i="16"/>
  <c r="V280" i="16"/>
  <c r="V276" i="16"/>
  <c r="V516" i="16"/>
  <c r="V522" i="16"/>
  <c r="V518" i="16"/>
  <c r="V506" i="16"/>
  <c r="V510" i="16"/>
  <c r="V508" i="16"/>
  <c r="V512" i="16"/>
  <c r="V519" i="16"/>
  <c r="V514" i="16"/>
  <c r="V284" i="16"/>
  <c r="V289" i="16"/>
  <c r="V287" i="16"/>
  <c r="V261" i="16"/>
  <c r="V265" i="16"/>
  <c r="V263" i="16"/>
  <c r="V273" i="16"/>
  <c r="V283" i="16"/>
  <c r="V279" i="16"/>
  <c r="V517" i="16"/>
  <c r="V523" i="16"/>
  <c r="V520" i="16"/>
  <c r="V507" i="16"/>
  <c r="V511" i="16"/>
  <c r="V509" i="16"/>
  <c r="V513" i="16"/>
  <c r="V521" i="16"/>
  <c r="V515" i="16"/>
  <c r="V144" i="16"/>
  <c r="V150" i="16"/>
  <c r="V146" i="16"/>
  <c r="V128" i="16"/>
  <c r="V140" i="16"/>
  <c r="V130" i="16"/>
  <c r="V129" i="16"/>
  <c r="V141" i="16"/>
  <c r="V131" i="16"/>
  <c r="V410" i="16"/>
  <c r="V414" i="16"/>
  <c r="V412" i="16"/>
  <c r="V398" i="16"/>
  <c r="V402" i="16"/>
  <c r="V400" i="16"/>
  <c r="V404" i="16"/>
  <c r="V408" i="16"/>
  <c r="V406" i="16"/>
  <c r="V148" i="16"/>
  <c r="V151" i="16"/>
  <c r="V149" i="16"/>
  <c r="V133" i="16"/>
  <c r="V142" i="16"/>
  <c r="V135" i="16"/>
  <c r="V134" i="16"/>
  <c r="V143" i="16"/>
  <c r="V136" i="16"/>
  <c r="V411" i="16"/>
  <c r="V415" i="16"/>
  <c r="V413" i="16"/>
  <c r="V399" i="16"/>
  <c r="V403" i="16"/>
  <c r="V401" i="16"/>
  <c r="V405" i="16"/>
  <c r="V409" i="16"/>
  <c r="V407" i="16"/>
  <c r="U49" i="16"/>
  <c r="U54" i="16"/>
  <c r="U50" i="16"/>
  <c r="U38" i="16"/>
  <c r="U42" i="16"/>
  <c r="U39" i="16"/>
  <c r="U44" i="16"/>
  <c r="U48" i="16"/>
  <c r="U45" i="16"/>
  <c r="U248" i="16"/>
  <c r="U252" i="16"/>
  <c r="U249" i="16"/>
  <c r="U236" i="16"/>
  <c r="U240" i="16"/>
  <c r="U237" i="16"/>
  <c r="U242" i="16"/>
  <c r="U246" i="16"/>
  <c r="U243" i="16"/>
  <c r="U51" i="16"/>
  <c r="U55" i="16"/>
  <c r="U53" i="16"/>
  <c r="U40" i="16"/>
  <c r="U43" i="16"/>
  <c r="U41" i="16"/>
  <c r="U46" i="16"/>
  <c r="U52" i="16"/>
  <c r="U47" i="16"/>
  <c r="U250" i="16"/>
  <c r="U253" i="16"/>
  <c r="U251" i="16"/>
  <c r="U238" i="16"/>
  <c r="U241" i="16"/>
  <c r="U239" i="16"/>
  <c r="U244" i="16"/>
  <c r="U247" i="16"/>
  <c r="U245" i="16"/>
  <c r="U194" i="16"/>
  <c r="U198" i="16"/>
  <c r="U196" i="16"/>
  <c r="U182" i="16"/>
  <c r="U186" i="16"/>
  <c r="U184" i="16"/>
  <c r="U188" i="16"/>
  <c r="U192" i="16"/>
  <c r="U190" i="16"/>
  <c r="U463" i="16"/>
  <c r="U467" i="16"/>
  <c r="U464" i="16"/>
  <c r="U452" i="16"/>
  <c r="U457" i="16"/>
  <c r="U453" i="16"/>
  <c r="U454" i="16"/>
  <c r="U460" i="16"/>
  <c r="U456" i="16"/>
  <c r="U195" i="16"/>
  <c r="U199" i="16"/>
  <c r="U197" i="16"/>
  <c r="U183" i="16"/>
  <c r="U187" i="16"/>
  <c r="U185" i="16"/>
  <c r="U189" i="16"/>
  <c r="U193" i="16"/>
  <c r="U191" i="16"/>
  <c r="U466" i="16"/>
  <c r="U469" i="16"/>
  <c r="U468" i="16"/>
  <c r="U455" i="16"/>
  <c r="U462" i="16"/>
  <c r="U458" i="16"/>
  <c r="U459" i="16"/>
  <c r="U465" i="16"/>
  <c r="U461" i="16"/>
  <c r="U12" i="16"/>
  <c r="U17" i="16"/>
  <c r="U13" i="16"/>
  <c r="U2" i="16"/>
  <c r="U8" i="16"/>
  <c r="U3" i="16"/>
  <c r="U4" i="16"/>
  <c r="U10" i="16"/>
  <c r="U6" i="16"/>
  <c r="U274" i="16"/>
  <c r="U281" i="16"/>
  <c r="U275" i="16"/>
  <c r="U254" i="16"/>
  <c r="U258" i="16"/>
  <c r="U255" i="16"/>
  <c r="U266" i="16"/>
  <c r="U270" i="16"/>
  <c r="U267" i="16"/>
  <c r="U15" i="16"/>
  <c r="U19" i="16"/>
  <c r="U18" i="16"/>
  <c r="U5" i="16"/>
  <c r="U14" i="16"/>
  <c r="U9" i="16"/>
  <c r="U7" i="16"/>
  <c r="U16" i="16"/>
  <c r="U11" i="16"/>
  <c r="U277" i="16"/>
  <c r="U285" i="16"/>
  <c r="U278" i="16"/>
  <c r="U256" i="16"/>
  <c r="U259" i="16"/>
  <c r="U257" i="16"/>
  <c r="U268" i="16"/>
  <c r="U271" i="16"/>
  <c r="U269" i="16"/>
  <c r="U110" i="16"/>
  <c r="U114" i="16"/>
  <c r="U112" i="16"/>
  <c r="U91" i="16"/>
  <c r="U96" i="16"/>
  <c r="U93" i="16"/>
  <c r="U104" i="16"/>
  <c r="U108" i="16"/>
  <c r="U106" i="16"/>
  <c r="U320" i="16"/>
  <c r="U327" i="16"/>
  <c r="U321" i="16"/>
  <c r="U308" i="16"/>
  <c r="U312" i="16"/>
  <c r="U309" i="16"/>
  <c r="U314" i="16"/>
  <c r="U317" i="16"/>
  <c r="U315" i="16"/>
  <c r="U111" i="16"/>
  <c r="U115" i="16"/>
  <c r="U113" i="16"/>
  <c r="U92" i="16"/>
  <c r="U97" i="16"/>
  <c r="U95" i="16"/>
  <c r="U105" i="16"/>
  <c r="U109" i="16"/>
  <c r="U107" i="16"/>
  <c r="U324" i="16"/>
  <c r="U331" i="16"/>
  <c r="U328" i="16"/>
  <c r="U310" i="16"/>
  <c r="U313" i="16"/>
  <c r="U311" i="16"/>
  <c r="U316" i="16"/>
  <c r="U323" i="16"/>
  <c r="U319" i="16"/>
  <c r="U230" i="16"/>
  <c r="U234" i="16"/>
  <c r="U231" i="16"/>
  <c r="U218" i="16"/>
  <c r="U222" i="16"/>
  <c r="U219" i="16"/>
  <c r="U224" i="16"/>
  <c r="U228" i="16"/>
  <c r="U225" i="16"/>
  <c r="U498" i="16"/>
  <c r="U504" i="16"/>
  <c r="U502" i="16"/>
  <c r="U488" i="16"/>
  <c r="U496" i="16"/>
  <c r="U491" i="16"/>
  <c r="U490" i="16"/>
  <c r="U499" i="16"/>
  <c r="U494" i="16"/>
  <c r="U232" i="16"/>
  <c r="U235" i="16"/>
  <c r="U233" i="16"/>
  <c r="U220" i="16"/>
  <c r="U223" i="16"/>
  <c r="U221" i="16"/>
  <c r="U226" i="16"/>
  <c r="U229" i="16"/>
  <c r="U227" i="16"/>
  <c r="U500" i="16"/>
  <c r="U505" i="16"/>
  <c r="U503" i="16"/>
  <c r="U489" i="16"/>
  <c r="U497" i="16"/>
  <c r="U493" i="16"/>
  <c r="U492" i="16"/>
  <c r="U501" i="16"/>
  <c r="U495" i="16"/>
  <c r="U67" i="16"/>
  <c r="U72" i="16"/>
  <c r="U70" i="16"/>
  <c r="U56" i="16"/>
  <c r="U64" i="16"/>
  <c r="U58" i="16"/>
  <c r="U59" i="16"/>
  <c r="U66" i="16"/>
  <c r="U62" i="16"/>
  <c r="U374" i="16"/>
  <c r="U378" i="16"/>
  <c r="U375" i="16"/>
  <c r="U362" i="16"/>
  <c r="U366" i="16"/>
  <c r="U363" i="16"/>
  <c r="U368" i="16"/>
  <c r="U372" i="16"/>
  <c r="U369" i="16"/>
  <c r="U69" i="16"/>
  <c r="U73" i="16"/>
  <c r="U71" i="16"/>
  <c r="U57" i="16"/>
  <c r="U65" i="16"/>
  <c r="U60" i="16"/>
  <c r="U61" i="16"/>
  <c r="U68" i="16"/>
  <c r="U63" i="16"/>
  <c r="U376" i="16"/>
  <c r="U379" i="16"/>
  <c r="U377" i="16"/>
  <c r="U364" i="16"/>
  <c r="U367" i="16"/>
  <c r="U365" i="16"/>
  <c r="U370" i="16"/>
  <c r="U373" i="16"/>
  <c r="U371" i="16"/>
  <c r="U32" i="16"/>
  <c r="U36" i="16"/>
  <c r="U33" i="16"/>
  <c r="U20" i="16"/>
  <c r="U24" i="16"/>
  <c r="U21" i="16"/>
  <c r="U26" i="16"/>
  <c r="U30" i="16"/>
  <c r="U27" i="16"/>
  <c r="U302" i="16"/>
  <c r="U306" i="16"/>
  <c r="U303" i="16"/>
  <c r="U290" i="16"/>
  <c r="U294" i="16"/>
  <c r="U291" i="16"/>
  <c r="U296" i="16"/>
  <c r="U300" i="16"/>
  <c r="U297" i="16"/>
  <c r="U34" i="16"/>
  <c r="U37" i="16"/>
  <c r="U35" i="16"/>
  <c r="U22" i="16"/>
  <c r="U25" i="16"/>
  <c r="U23" i="16"/>
  <c r="U28" i="16"/>
  <c r="U31" i="16"/>
  <c r="U29" i="16"/>
  <c r="U304" i="16"/>
  <c r="U307" i="16"/>
  <c r="U305" i="16"/>
  <c r="U292" i="16"/>
  <c r="U295" i="16"/>
  <c r="U293" i="16"/>
  <c r="U298" i="16"/>
  <c r="U301" i="16"/>
  <c r="U299" i="16"/>
  <c r="U212" i="16"/>
  <c r="U216" i="16"/>
  <c r="U214" i="16"/>
  <c r="U200" i="16"/>
  <c r="U204" i="16"/>
  <c r="U202" i="16"/>
  <c r="U206" i="16"/>
  <c r="U210" i="16"/>
  <c r="U208" i="16"/>
  <c r="U481" i="16"/>
  <c r="U486" i="16"/>
  <c r="U483" i="16"/>
  <c r="U470" i="16"/>
  <c r="U474" i="16"/>
  <c r="U471" i="16"/>
  <c r="U476" i="16"/>
  <c r="U480" i="16"/>
  <c r="U477" i="16"/>
  <c r="U213" i="16"/>
  <c r="U217" i="16"/>
  <c r="U215" i="16"/>
  <c r="U201" i="16"/>
  <c r="U205" i="16"/>
  <c r="U203" i="16"/>
  <c r="U207" i="16"/>
  <c r="U211" i="16"/>
  <c r="U209" i="16"/>
  <c r="U484" i="16"/>
  <c r="U487" i="16"/>
  <c r="U485" i="16"/>
  <c r="U472" i="16"/>
  <c r="U475" i="16"/>
  <c r="U473" i="16"/>
  <c r="U478" i="16"/>
  <c r="U482" i="16"/>
  <c r="U479" i="16"/>
  <c r="U84" i="16"/>
  <c r="U90" i="16"/>
  <c r="U85" i="16"/>
  <c r="U78" i="16"/>
  <c r="U86" i="16"/>
  <c r="U79" i="16"/>
  <c r="U74" i="16"/>
  <c r="U80" i="16"/>
  <c r="U75" i="16"/>
  <c r="U343" i="16"/>
  <c r="U348" i="16"/>
  <c r="U345" i="16"/>
  <c r="U318" i="16"/>
  <c r="U329" i="16"/>
  <c r="U322" i="16"/>
  <c r="U332" i="16"/>
  <c r="U340" i="16"/>
  <c r="U333" i="16"/>
  <c r="U87" i="16"/>
  <c r="U94" i="16"/>
  <c r="U88" i="16"/>
  <c r="U81" i="16"/>
  <c r="U89" i="16"/>
  <c r="U82" i="16"/>
  <c r="U76" i="16"/>
  <c r="U83" i="16"/>
  <c r="U77" i="16"/>
  <c r="U346" i="16"/>
  <c r="U349" i="16"/>
  <c r="U347" i="16"/>
  <c r="U325" i="16"/>
  <c r="U330" i="16"/>
  <c r="U326" i="16"/>
  <c r="U334" i="16"/>
  <c r="U342" i="16"/>
  <c r="U335" i="16"/>
  <c r="U158" i="16"/>
  <c r="U162" i="16"/>
  <c r="U160" i="16"/>
  <c r="U132" i="16"/>
  <c r="U145" i="16"/>
  <c r="U138" i="16"/>
  <c r="U152" i="16"/>
  <c r="U156" i="16"/>
  <c r="U154" i="16"/>
  <c r="U427" i="16"/>
  <c r="U431" i="16"/>
  <c r="U428" i="16"/>
  <c r="U416" i="16"/>
  <c r="U421" i="16"/>
  <c r="U417" i="16"/>
  <c r="U418" i="16"/>
  <c r="U424" i="16"/>
  <c r="U419" i="16"/>
  <c r="U159" i="16"/>
  <c r="U163" i="16"/>
  <c r="U161" i="16"/>
  <c r="U137" i="16"/>
  <c r="U147" i="16"/>
  <c r="U139" i="16"/>
  <c r="U153" i="16"/>
  <c r="U157" i="16"/>
  <c r="U155" i="16"/>
  <c r="U430" i="16"/>
  <c r="U433" i="16"/>
  <c r="U432" i="16"/>
  <c r="U420" i="16"/>
  <c r="U426" i="16"/>
  <c r="U422" i="16"/>
  <c r="U423" i="16"/>
  <c r="U429" i="16"/>
  <c r="U425" i="16"/>
  <c r="U356" i="16"/>
  <c r="U360" i="16"/>
  <c r="U357" i="16"/>
  <c r="U336" i="16"/>
  <c r="U341" i="16"/>
  <c r="U337" i="16"/>
  <c r="U350" i="16"/>
  <c r="U354" i="16"/>
  <c r="U351" i="16"/>
  <c r="U533" i="16"/>
  <c r="U541" i="16"/>
  <c r="U537" i="16"/>
  <c r="U525" i="16"/>
  <c r="U529" i="16"/>
  <c r="U527" i="16"/>
  <c r="U531" i="16"/>
  <c r="U539" i="16"/>
  <c r="U535" i="16"/>
  <c r="U358" i="16"/>
  <c r="U361" i="16"/>
  <c r="U359" i="16"/>
  <c r="U338" i="16"/>
  <c r="U344" i="16"/>
  <c r="U339" i="16"/>
  <c r="U352" i="16"/>
  <c r="U355" i="16"/>
  <c r="U353" i="16"/>
  <c r="U532" i="16"/>
  <c r="U540" i="16"/>
  <c r="U536" i="16"/>
  <c r="U524" i="16"/>
  <c r="U528" i="16"/>
  <c r="U526" i="16"/>
  <c r="U530" i="16"/>
  <c r="U538" i="16"/>
  <c r="U534" i="16"/>
  <c r="U175" i="16"/>
  <c r="U180" i="16"/>
  <c r="U178" i="16"/>
  <c r="U164" i="16"/>
  <c r="U172" i="16"/>
  <c r="U166" i="16"/>
  <c r="U167" i="16"/>
  <c r="U174" i="16"/>
  <c r="U170" i="16"/>
  <c r="U446" i="16"/>
  <c r="U450" i="16"/>
  <c r="U447" i="16"/>
  <c r="U434" i="16"/>
  <c r="U438" i="16"/>
  <c r="U435" i="16"/>
  <c r="U440" i="16"/>
  <c r="U443" i="16"/>
  <c r="U441" i="16"/>
  <c r="U177" i="16"/>
  <c r="U181" i="16"/>
  <c r="U179" i="16"/>
  <c r="U165" i="16"/>
  <c r="U173" i="16"/>
  <c r="U168" i="16"/>
  <c r="U169" i="16"/>
  <c r="U176" i="16"/>
  <c r="U171" i="16"/>
  <c r="U448" i="16"/>
  <c r="U451" i="16"/>
  <c r="U449" i="16"/>
  <c r="U436" i="16"/>
  <c r="U439" i="16"/>
  <c r="U437" i="16"/>
  <c r="U442" i="16"/>
  <c r="U445" i="16"/>
  <c r="U444" i="16"/>
  <c r="U122" i="16"/>
  <c r="U126" i="16"/>
  <c r="U123" i="16"/>
  <c r="U98" i="16"/>
  <c r="U102" i="16"/>
  <c r="U99" i="16"/>
  <c r="U116" i="16"/>
  <c r="U120" i="16"/>
  <c r="U117" i="16"/>
  <c r="U392" i="16"/>
  <c r="U396" i="16"/>
  <c r="U394" i="16"/>
  <c r="U380" i="16"/>
  <c r="U385" i="16"/>
  <c r="U382" i="16"/>
  <c r="U384" i="16"/>
  <c r="U390" i="16"/>
  <c r="U388" i="16"/>
  <c r="U124" i="16"/>
  <c r="U127" i="16"/>
  <c r="U125" i="16"/>
  <c r="U100" i="16"/>
  <c r="U103" i="16"/>
  <c r="U101" i="16"/>
  <c r="U118" i="16"/>
  <c r="U121" i="16"/>
  <c r="U119" i="16"/>
  <c r="U393" i="16"/>
  <c r="U397" i="16"/>
  <c r="U395" i="16"/>
  <c r="U381" i="16"/>
  <c r="U387" i="16"/>
  <c r="U383" i="16"/>
  <c r="U386" i="16"/>
  <c r="U391" i="16"/>
  <c r="U389" i="16"/>
  <c r="U282" i="16"/>
  <c r="U288" i="16"/>
  <c r="U286" i="16"/>
  <c r="U260" i="16"/>
  <c r="U264" i="16"/>
  <c r="U262" i="16"/>
  <c r="U272" i="16"/>
  <c r="U280" i="16"/>
  <c r="U276" i="16"/>
  <c r="U516" i="16"/>
  <c r="U522" i="16"/>
  <c r="U518" i="16"/>
  <c r="U506" i="16"/>
  <c r="U510" i="16"/>
  <c r="U508" i="16"/>
  <c r="U512" i="16"/>
  <c r="U519" i="16"/>
  <c r="U514" i="16"/>
  <c r="U284" i="16"/>
  <c r="U289" i="16"/>
  <c r="U287" i="16"/>
  <c r="U261" i="16"/>
  <c r="U265" i="16"/>
  <c r="U263" i="16"/>
  <c r="U273" i="16"/>
  <c r="U283" i="16"/>
  <c r="U279" i="16"/>
  <c r="U517" i="16"/>
  <c r="U523" i="16"/>
  <c r="U520" i="16"/>
  <c r="U507" i="16"/>
  <c r="U511" i="16"/>
  <c r="U509" i="16"/>
  <c r="U513" i="16"/>
  <c r="U521" i="16"/>
  <c r="U515" i="16"/>
  <c r="U144" i="16"/>
  <c r="U150" i="16"/>
  <c r="U146" i="16"/>
  <c r="U128" i="16"/>
  <c r="U140" i="16"/>
  <c r="U130" i="16"/>
  <c r="U129" i="16"/>
  <c r="U141" i="16"/>
  <c r="U131" i="16"/>
  <c r="U410" i="16"/>
  <c r="U414" i="16"/>
  <c r="U412" i="16"/>
  <c r="U398" i="16"/>
  <c r="U402" i="16"/>
  <c r="U400" i="16"/>
  <c r="U404" i="16"/>
  <c r="U408" i="16"/>
  <c r="U406" i="16"/>
  <c r="U148" i="16"/>
  <c r="U151" i="16"/>
  <c r="U149" i="16"/>
  <c r="U133" i="16"/>
  <c r="U142" i="16"/>
  <c r="U135" i="16"/>
  <c r="U134" i="16"/>
  <c r="U143" i="16"/>
  <c r="U136" i="16"/>
  <c r="U411" i="16"/>
  <c r="U415" i="16"/>
  <c r="U413" i="16"/>
  <c r="U399" i="16"/>
  <c r="U403" i="16"/>
  <c r="U401" i="16"/>
  <c r="U405" i="16"/>
  <c r="U409" i="16"/>
  <c r="U407" i="16"/>
  <c r="W8" i="17"/>
  <c r="W10" i="17"/>
  <c r="W9" i="17"/>
  <c r="W13" i="17"/>
  <c r="W16" i="17"/>
  <c r="W15" i="17"/>
  <c r="W2" i="17"/>
  <c r="D14" i="8" s="1"/>
  <c r="W5" i="17"/>
  <c r="W3" i="17"/>
  <c r="W44" i="17"/>
  <c r="W46" i="17"/>
  <c r="W45" i="17"/>
  <c r="W50" i="17"/>
  <c r="W52" i="17"/>
  <c r="W51" i="17"/>
  <c r="W38" i="17"/>
  <c r="W40" i="17"/>
  <c r="W39" i="17"/>
  <c r="W11" i="17"/>
  <c r="W14" i="17"/>
  <c r="W12" i="17"/>
  <c r="W17" i="17"/>
  <c r="W19" i="17"/>
  <c r="W18" i="17"/>
  <c r="W4" i="17"/>
  <c r="W7" i="17"/>
  <c r="W6" i="17"/>
  <c r="W47" i="17"/>
  <c r="W49" i="17"/>
  <c r="W48" i="17"/>
  <c r="W53" i="17"/>
  <c r="W55" i="17"/>
  <c r="W54" i="17"/>
  <c r="W41" i="17"/>
  <c r="W43" i="17"/>
  <c r="W42" i="17"/>
  <c r="W314" i="17"/>
  <c r="W316" i="17"/>
  <c r="W315" i="17"/>
  <c r="W320" i="17"/>
  <c r="W322" i="17"/>
  <c r="W321" i="17"/>
  <c r="W308" i="17"/>
  <c r="W310" i="17"/>
  <c r="W309" i="17"/>
  <c r="W386" i="17"/>
  <c r="W388" i="17"/>
  <c r="W387" i="17"/>
  <c r="W392" i="17"/>
  <c r="W394" i="17"/>
  <c r="W393" i="17"/>
  <c r="W380" i="17"/>
  <c r="W382" i="17"/>
  <c r="W381" i="17"/>
  <c r="W317" i="17"/>
  <c r="W319" i="17"/>
  <c r="W318" i="17"/>
  <c r="W323" i="17"/>
  <c r="W325" i="17"/>
  <c r="W324" i="17"/>
  <c r="W311" i="17"/>
  <c r="W313" i="17"/>
  <c r="W312" i="17"/>
  <c r="W389" i="17"/>
  <c r="W391" i="17"/>
  <c r="W390" i="17"/>
  <c r="W395" i="17"/>
  <c r="W397" i="17"/>
  <c r="W396" i="17"/>
  <c r="W383" i="17"/>
  <c r="W385" i="17"/>
  <c r="W384" i="17"/>
  <c r="W170" i="17"/>
  <c r="W172" i="17"/>
  <c r="W171" i="17"/>
  <c r="W176" i="17"/>
  <c r="W178" i="17"/>
  <c r="W177" i="17"/>
  <c r="W160" i="17"/>
  <c r="W163" i="17"/>
  <c r="W161" i="17"/>
  <c r="W224" i="17"/>
  <c r="W226" i="17"/>
  <c r="W225" i="17"/>
  <c r="W230" i="17"/>
  <c r="W232" i="17"/>
  <c r="W231" i="17"/>
  <c r="W218" i="17"/>
  <c r="W220" i="17"/>
  <c r="W219" i="17"/>
  <c r="W173" i="17"/>
  <c r="W175" i="17"/>
  <c r="W174" i="17"/>
  <c r="W179" i="17"/>
  <c r="W181" i="17"/>
  <c r="W180" i="17"/>
  <c r="W166" i="17"/>
  <c r="W169" i="17"/>
  <c r="W168" i="17"/>
  <c r="W227" i="17"/>
  <c r="W229" i="17"/>
  <c r="W228" i="17"/>
  <c r="W233" i="17"/>
  <c r="W235" i="17"/>
  <c r="W234" i="17"/>
  <c r="W221" i="17"/>
  <c r="W223" i="17"/>
  <c r="W222" i="17"/>
  <c r="W26" i="17"/>
  <c r="W28" i="17"/>
  <c r="W27" i="17"/>
  <c r="W32" i="17"/>
  <c r="W34" i="17"/>
  <c r="W33" i="17"/>
  <c r="W20" i="17"/>
  <c r="W22" i="17"/>
  <c r="W21" i="17"/>
  <c r="W62" i="17"/>
  <c r="W64" i="17"/>
  <c r="W63" i="17"/>
  <c r="W74" i="17"/>
  <c r="W76" i="17"/>
  <c r="W75" i="17"/>
  <c r="W56" i="17"/>
  <c r="W58" i="17"/>
  <c r="W57" i="17"/>
  <c r="W29" i="17"/>
  <c r="W31" i="17"/>
  <c r="W30" i="17"/>
  <c r="W35" i="17"/>
  <c r="W37" i="17"/>
  <c r="W36" i="17"/>
  <c r="W23" i="17"/>
  <c r="W25" i="17"/>
  <c r="W24" i="17"/>
  <c r="W67" i="17"/>
  <c r="W72" i="17"/>
  <c r="W69" i="17"/>
  <c r="W77" i="17"/>
  <c r="W79" i="17"/>
  <c r="W78" i="17"/>
  <c r="W59" i="17"/>
  <c r="W61" i="17"/>
  <c r="W60" i="17"/>
  <c r="W368" i="17"/>
  <c r="W370" i="17"/>
  <c r="W369" i="17"/>
  <c r="W374" i="17"/>
  <c r="W376" i="17"/>
  <c r="W375" i="17"/>
  <c r="W362" i="17"/>
  <c r="W364" i="17"/>
  <c r="W363" i="17"/>
  <c r="W422" i="17"/>
  <c r="W424" i="17"/>
  <c r="W423" i="17"/>
  <c r="W433" i="17"/>
  <c r="W436" i="17"/>
  <c r="W435" i="17"/>
  <c r="W416" i="17"/>
  <c r="W418" i="17"/>
  <c r="W417" i="17"/>
  <c r="W371" i="17"/>
  <c r="W373" i="17"/>
  <c r="W372" i="17"/>
  <c r="W377" i="17"/>
  <c r="W379" i="17"/>
  <c r="W378" i="17"/>
  <c r="W365" i="17"/>
  <c r="W367" i="17"/>
  <c r="W366" i="17"/>
  <c r="W426" i="17"/>
  <c r="W430" i="17"/>
  <c r="W428" i="17"/>
  <c r="W437" i="17"/>
  <c r="W439" i="17"/>
  <c r="W438" i="17"/>
  <c r="W419" i="17"/>
  <c r="W421" i="17"/>
  <c r="W420" i="17"/>
  <c r="W199" i="17"/>
  <c r="W204" i="17"/>
  <c r="W201" i="17"/>
  <c r="W211" i="17"/>
  <c r="W214" i="17"/>
  <c r="W213" i="17"/>
  <c r="W187" i="17"/>
  <c r="W190" i="17"/>
  <c r="W189" i="17"/>
  <c r="W242" i="17"/>
  <c r="W244" i="17"/>
  <c r="W243" i="17"/>
  <c r="W254" i="17"/>
  <c r="W256" i="17"/>
  <c r="W255" i="17"/>
  <c r="W236" i="17"/>
  <c r="W238" i="17"/>
  <c r="W237" i="17"/>
  <c r="W206" i="17"/>
  <c r="W208" i="17"/>
  <c r="W207" i="17"/>
  <c r="W215" i="17"/>
  <c r="W217" i="17"/>
  <c r="W216" i="17"/>
  <c r="W191" i="17"/>
  <c r="W193" i="17"/>
  <c r="W192" i="17"/>
  <c r="W247" i="17"/>
  <c r="W250" i="17"/>
  <c r="W248" i="17"/>
  <c r="W257" i="17"/>
  <c r="W259" i="17"/>
  <c r="W258" i="17"/>
  <c r="W239" i="17"/>
  <c r="W241" i="17"/>
  <c r="W240" i="17"/>
  <c r="W80" i="17"/>
  <c r="W82" i="17"/>
  <c r="W81" i="17"/>
  <c r="W86" i="17"/>
  <c r="W88" i="17"/>
  <c r="W87" i="17"/>
  <c r="W65" i="17"/>
  <c r="W68" i="17"/>
  <c r="W66" i="17"/>
  <c r="W98" i="17"/>
  <c r="W100" i="17"/>
  <c r="W99" i="17"/>
  <c r="W104" i="17"/>
  <c r="W106" i="17"/>
  <c r="W105" i="17"/>
  <c r="W92" i="17"/>
  <c r="W94" i="17"/>
  <c r="W93" i="17"/>
  <c r="W83" i="17"/>
  <c r="W85" i="17"/>
  <c r="W84" i="17"/>
  <c r="W89" i="17"/>
  <c r="W91" i="17"/>
  <c r="W90" i="17"/>
  <c r="W70" i="17"/>
  <c r="W73" i="17"/>
  <c r="W71" i="17"/>
  <c r="W101" i="17"/>
  <c r="W103" i="17"/>
  <c r="W102" i="17"/>
  <c r="W107" i="17"/>
  <c r="W109" i="17"/>
  <c r="W108" i="17"/>
  <c r="W95" i="17"/>
  <c r="W97" i="17"/>
  <c r="W96" i="17"/>
  <c r="W440" i="17"/>
  <c r="W442" i="17"/>
  <c r="W441" i="17"/>
  <c r="W446" i="17"/>
  <c r="W448" i="17"/>
  <c r="W447" i="17"/>
  <c r="W425" i="17"/>
  <c r="W429" i="17"/>
  <c r="W427" i="17"/>
  <c r="W458" i="17"/>
  <c r="W460" i="17"/>
  <c r="W459" i="17"/>
  <c r="W464" i="17"/>
  <c r="W466" i="17"/>
  <c r="W465" i="17"/>
  <c r="W452" i="17"/>
  <c r="W454" i="17"/>
  <c r="W453" i="17"/>
  <c r="W443" i="17"/>
  <c r="W445" i="17"/>
  <c r="W444" i="17"/>
  <c r="W449" i="17"/>
  <c r="W451" i="17"/>
  <c r="W450" i="17"/>
  <c r="W431" i="17"/>
  <c r="W434" i="17"/>
  <c r="W432" i="17"/>
  <c r="W461" i="17"/>
  <c r="W463" i="17"/>
  <c r="W462" i="17"/>
  <c r="W467" i="17"/>
  <c r="W469" i="17"/>
  <c r="W468" i="17"/>
  <c r="W455" i="17"/>
  <c r="W457" i="17"/>
  <c r="W456" i="17"/>
  <c r="W260" i="17"/>
  <c r="W262" i="17"/>
  <c r="W261" i="17"/>
  <c r="W266" i="17"/>
  <c r="W268" i="17"/>
  <c r="W267" i="17"/>
  <c r="W245" i="17"/>
  <c r="W249" i="17"/>
  <c r="W246" i="17"/>
  <c r="W278" i="17"/>
  <c r="W280" i="17"/>
  <c r="W279" i="17"/>
  <c r="W284" i="17"/>
  <c r="W286" i="17"/>
  <c r="W285" i="17"/>
  <c r="W272" i="17"/>
  <c r="W274" i="17"/>
  <c r="W273" i="17"/>
  <c r="W263" i="17"/>
  <c r="W265" i="17"/>
  <c r="W264" i="17"/>
  <c r="W269" i="17"/>
  <c r="W271" i="17"/>
  <c r="W270" i="17"/>
  <c r="W251" i="17"/>
  <c r="W253" i="17"/>
  <c r="W252" i="17"/>
  <c r="W281" i="17"/>
  <c r="W283" i="17"/>
  <c r="W282" i="17"/>
  <c r="W287" i="17"/>
  <c r="W289" i="17"/>
  <c r="W288" i="17"/>
  <c r="W275" i="17"/>
  <c r="W277" i="17"/>
  <c r="W276" i="17"/>
  <c r="W136" i="17"/>
  <c r="W139" i="17"/>
  <c r="W137" i="17"/>
  <c r="W146" i="17"/>
  <c r="W148" i="17"/>
  <c r="W147" i="17"/>
  <c r="W128" i="17"/>
  <c r="W130" i="17"/>
  <c r="W129" i="17"/>
  <c r="W194" i="17"/>
  <c r="W196" i="17"/>
  <c r="W195" i="17"/>
  <c r="W202" i="17"/>
  <c r="W205" i="17"/>
  <c r="W203" i="17"/>
  <c r="W182" i="17"/>
  <c r="W184" i="17"/>
  <c r="W183" i="17"/>
  <c r="W142" i="17"/>
  <c r="W145" i="17"/>
  <c r="W143" i="17"/>
  <c r="W149" i="17"/>
  <c r="W153" i="17"/>
  <c r="W151" i="17"/>
  <c r="W131" i="17"/>
  <c r="W133" i="17"/>
  <c r="W132" i="17"/>
  <c r="W197" i="17"/>
  <c r="W200" i="17"/>
  <c r="W198" i="17"/>
  <c r="W209" i="17"/>
  <c r="W212" i="17"/>
  <c r="W210" i="17"/>
  <c r="W185" i="17"/>
  <c r="W188" i="17"/>
  <c r="W186" i="17"/>
  <c r="W496" i="17"/>
  <c r="W499" i="17"/>
  <c r="W497" i="17"/>
  <c r="W506" i="17"/>
  <c r="W508" i="17"/>
  <c r="W507" i="17"/>
  <c r="W488" i="17"/>
  <c r="W490" i="17"/>
  <c r="W489" i="17"/>
  <c r="W530" i="17"/>
  <c r="W533" i="17"/>
  <c r="W531" i="17"/>
  <c r="W535" i="17"/>
  <c r="W540" i="17"/>
  <c r="W538" i="17"/>
  <c r="W524" i="17"/>
  <c r="W527" i="17"/>
  <c r="W525" i="17"/>
  <c r="W502" i="17"/>
  <c r="W505" i="17"/>
  <c r="W503" i="17"/>
  <c r="W509" i="17"/>
  <c r="W513" i="17"/>
  <c r="W510" i="17"/>
  <c r="W491" i="17"/>
  <c r="W493" i="17"/>
  <c r="W492" i="17"/>
  <c r="W532" i="17"/>
  <c r="W537" i="17"/>
  <c r="W534" i="17"/>
  <c r="W536" i="17"/>
  <c r="W541" i="17"/>
  <c r="W539" i="17"/>
  <c r="W526" i="17"/>
  <c r="W529" i="17"/>
  <c r="W528" i="17"/>
  <c r="W334" i="17"/>
  <c r="W337" i="17"/>
  <c r="W335" i="17"/>
  <c r="W344" i="17"/>
  <c r="W346" i="17"/>
  <c r="W345" i="17"/>
  <c r="W326" i="17"/>
  <c r="W328" i="17"/>
  <c r="W327" i="17"/>
  <c r="W404" i="17"/>
  <c r="W406" i="17"/>
  <c r="W405" i="17"/>
  <c r="W410" i="17"/>
  <c r="W412" i="17"/>
  <c r="W411" i="17"/>
  <c r="W398" i="17"/>
  <c r="W400" i="17"/>
  <c r="W399" i="17"/>
  <c r="W340" i="17"/>
  <c r="W343" i="17"/>
  <c r="W341" i="17"/>
  <c r="W347" i="17"/>
  <c r="W351" i="17"/>
  <c r="W349" i="17"/>
  <c r="W329" i="17"/>
  <c r="W331" i="17"/>
  <c r="W330" i="17"/>
  <c r="W407" i="17"/>
  <c r="W409" i="17"/>
  <c r="W408" i="17"/>
  <c r="W413" i="17"/>
  <c r="W415" i="17"/>
  <c r="W414" i="17"/>
  <c r="W401" i="17"/>
  <c r="W403" i="17"/>
  <c r="W402" i="17"/>
  <c r="W116" i="17"/>
  <c r="W118" i="17"/>
  <c r="W117" i="17"/>
  <c r="W122" i="17"/>
  <c r="W124" i="17"/>
  <c r="W123" i="17"/>
  <c r="W110" i="17"/>
  <c r="W112" i="17"/>
  <c r="W111" i="17"/>
  <c r="W150" i="17"/>
  <c r="W154" i="17"/>
  <c r="W152" i="17"/>
  <c r="W158" i="17"/>
  <c r="W162" i="17"/>
  <c r="W159" i="17"/>
  <c r="W134" i="17"/>
  <c r="W138" i="17"/>
  <c r="W135" i="17"/>
  <c r="W119" i="17"/>
  <c r="W121" i="17"/>
  <c r="W120" i="17"/>
  <c r="W125" i="17"/>
  <c r="W127" i="17"/>
  <c r="W126" i="17"/>
  <c r="W113" i="17"/>
  <c r="W115" i="17"/>
  <c r="W114" i="17"/>
  <c r="W155" i="17"/>
  <c r="W157" i="17"/>
  <c r="W156" i="17"/>
  <c r="W164" i="17"/>
  <c r="W167" i="17"/>
  <c r="W165" i="17"/>
  <c r="W140" i="17"/>
  <c r="W144" i="17"/>
  <c r="W141" i="17"/>
  <c r="W476" i="17"/>
  <c r="W478" i="17"/>
  <c r="W477" i="17"/>
  <c r="W482" i="17"/>
  <c r="W484" i="17"/>
  <c r="W483" i="17"/>
  <c r="W470" i="17"/>
  <c r="W472" i="17"/>
  <c r="W471" i="17"/>
  <c r="W511" i="17"/>
  <c r="W514" i="17"/>
  <c r="W512" i="17"/>
  <c r="W518" i="17"/>
  <c r="W520" i="17"/>
  <c r="W519" i="17"/>
  <c r="W494" i="17"/>
  <c r="W498" i="17"/>
  <c r="W495" i="17"/>
  <c r="W479" i="17"/>
  <c r="W481" i="17"/>
  <c r="W480" i="17"/>
  <c r="W485" i="17"/>
  <c r="W487" i="17"/>
  <c r="W486" i="17"/>
  <c r="W473" i="17"/>
  <c r="W475" i="17"/>
  <c r="W474" i="17"/>
  <c r="W515" i="17"/>
  <c r="W517" i="17"/>
  <c r="W516" i="17"/>
  <c r="W521" i="17"/>
  <c r="W523" i="17"/>
  <c r="W522" i="17"/>
  <c r="W500" i="17"/>
  <c r="W504" i="17"/>
  <c r="W501" i="17"/>
  <c r="W296" i="17"/>
  <c r="W298" i="17"/>
  <c r="W297" i="17"/>
  <c r="W302" i="17"/>
  <c r="W304" i="17"/>
  <c r="W303" i="17"/>
  <c r="W290" i="17"/>
  <c r="W292" i="17"/>
  <c r="W291" i="17"/>
  <c r="W348" i="17"/>
  <c r="W352" i="17"/>
  <c r="W350" i="17"/>
  <c r="W356" i="17"/>
  <c r="W358" i="17"/>
  <c r="W357" i="17"/>
  <c r="W332" i="17"/>
  <c r="W336" i="17"/>
  <c r="W333" i="17"/>
  <c r="W299" i="17"/>
  <c r="W301" i="17"/>
  <c r="W300" i="17"/>
  <c r="W305" i="17"/>
  <c r="W307" i="17"/>
  <c r="W306" i="17"/>
  <c r="W293" i="17"/>
  <c r="W295" i="17"/>
  <c r="W294" i="17"/>
  <c r="W353" i="17"/>
  <c r="W355" i="17"/>
  <c r="W354" i="17"/>
  <c r="W359" i="17"/>
  <c r="W361" i="17"/>
  <c r="W360" i="17"/>
  <c r="W338" i="17"/>
  <c r="W342" i="17"/>
  <c r="W339" i="17"/>
  <c r="V8" i="17"/>
  <c r="V10" i="17"/>
  <c r="V9" i="17"/>
  <c r="V13" i="17"/>
  <c r="V16" i="17"/>
  <c r="V15" i="17"/>
  <c r="V2" i="17"/>
  <c r="C14" i="8" s="1"/>
  <c r="V5" i="17"/>
  <c r="V3" i="17"/>
  <c r="V44" i="17"/>
  <c r="V46" i="17"/>
  <c r="V45" i="17"/>
  <c r="V50" i="17"/>
  <c r="V52" i="17"/>
  <c r="V51" i="17"/>
  <c r="V38" i="17"/>
  <c r="V40" i="17"/>
  <c r="V39" i="17"/>
  <c r="V11" i="17"/>
  <c r="V14" i="17"/>
  <c r="V12" i="17"/>
  <c r="V17" i="17"/>
  <c r="V19" i="17"/>
  <c r="V18" i="17"/>
  <c r="V4" i="17"/>
  <c r="V7" i="17"/>
  <c r="V6" i="17"/>
  <c r="V47" i="17"/>
  <c r="V49" i="17"/>
  <c r="V48" i="17"/>
  <c r="V53" i="17"/>
  <c r="V55" i="17"/>
  <c r="V54" i="17"/>
  <c r="V41" i="17"/>
  <c r="V43" i="17"/>
  <c r="V42" i="17"/>
  <c r="V314" i="17"/>
  <c r="V316" i="17"/>
  <c r="V315" i="17"/>
  <c r="V320" i="17"/>
  <c r="V322" i="17"/>
  <c r="V321" i="17"/>
  <c r="V308" i="17"/>
  <c r="V310" i="17"/>
  <c r="V309" i="17"/>
  <c r="V386" i="17"/>
  <c r="V388" i="17"/>
  <c r="V387" i="17"/>
  <c r="V392" i="17"/>
  <c r="V394" i="17"/>
  <c r="V393" i="17"/>
  <c r="V380" i="17"/>
  <c r="V382" i="17"/>
  <c r="V381" i="17"/>
  <c r="V317" i="17"/>
  <c r="V319" i="17"/>
  <c r="V318" i="17"/>
  <c r="V323" i="17"/>
  <c r="V325" i="17"/>
  <c r="V324" i="17"/>
  <c r="V311" i="17"/>
  <c r="V313" i="17"/>
  <c r="V312" i="17"/>
  <c r="V389" i="17"/>
  <c r="V391" i="17"/>
  <c r="V390" i="17"/>
  <c r="V395" i="17"/>
  <c r="V397" i="17"/>
  <c r="V396" i="17"/>
  <c r="V383" i="17"/>
  <c r="V385" i="17"/>
  <c r="V384" i="17"/>
  <c r="V170" i="17"/>
  <c r="V172" i="17"/>
  <c r="V171" i="17"/>
  <c r="V176" i="17"/>
  <c r="V178" i="17"/>
  <c r="V177" i="17"/>
  <c r="V160" i="17"/>
  <c r="V163" i="17"/>
  <c r="V161" i="17"/>
  <c r="V224" i="17"/>
  <c r="V226" i="17"/>
  <c r="V225" i="17"/>
  <c r="V230" i="17"/>
  <c r="V232" i="17"/>
  <c r="V231" i="17"/>
  <c r="V218" i="17"/>
  <c r="V220" i="17"/>
  <c r="V219" i="17"/>
  <c r="V173" i="17"/>
  <c r="V175" i="17"/>
  <c r="V174" i="17"/>
  <c r="V179" i="17"/>
  <c r="V181" i="17"/>
  <c r="V180" i="17"/>
  <c r="V166" i="17"/>
  <c r="V169" i="17"/>
  <c r="V168" i="17"/>
  <c r="V227" i="17"/>
  <c r="V229" i="17"/>
  <c r="V228" i="17"/>
  <c r="V233" i="17"/>
  <c r="V235" i="17"/>
  <c r="V234" i="17"/>
  <c r="V221" i="17"/>
  <c r="V223" i="17"/>
  <c r="V222" i="17"/>
  <c r="V26" i="17"/>
  <c r="V28" i="17"/>
  <c r="V27" i="17"/>
  <c r="V32" i="17"/>
  <c r="V34" i="17"/>
  <c r="V33" i="17"/>
  <c r="V20" i="17"/>
  <c r="V22" i="17"/>
  <c r="V21" i="17"/>
  <c r="V62" i="17"/>
  <c r="V64" i="17"/>
  <c r="V63" i="17"/>
  <c r="V74" i="17"/>
  <c r="V76" i="17"/>
  <c r="V75" i="17"/>
  <c r="V56" i="17"/>
  <c r="V58" i="17"/>
  <c r="V57" i="17"/>
  <c r="V29" i="17"/>
  <c r="V31" i="17"/>
  <c r="V30" i="17"/>
  <c r="V35" i="17"/>
  <c r="V37" i="17"/>
  <c r="V36" i="17"/>
  <c r="V23" i="17"/>
  <c r="V25" i="17"/>
  <c r="V24" i="17"/>
  <c r="V67" i="17"/>
  <c r="V72" i="17"/>
  <c r="V69" i="17"/>
  <c r="V77" i="17"/>
  <c r="V79" i="17"/>
  <c r="V78" i="17"/>
  <c r="V59" i="17"/>
  <c r="V61" i="17"/>
  <c r="V60" i="17"/>
  <c r="V368" i="17"/>
  <c r="V370" i="17"/>
  <c r="V369" i="17"/>
  <c r="V374" i="17"/>
  <c r="V376" i="17"/>
  <c r="V375" i="17"/>
  <c r="V362" i="17"/>
  <c r="V364" i="17"/>
  <c r="V363" i="17"/>
  <c r="V422" i="17"/>
  <c r="V424" i="17"/>
  <c r="V423" i="17"/>
  <c r="V433" i="17"/>
  <c r="V436" i="17"/>
  <c r="V435" i="17"/>
  <c r="V416" i="17"/>
  <c r="V418" i="17"/>
  <c r="V417" i="17"/>
  <c r="V371" i="17"/>
  <c r="V373" i="17"/>
  <c r="V372" i="17"/>
  <c r="V377" i="17"/>
  <c r="V379" i="17"/>
  <c r="V378" i="17"/>
  <c r="V365" i="17"/>
  <c r="V367" i="17"/>
  <c r="V366" i="17"/>
  <c r="V426" i="17"/>
  <c r="V430" i="17"/>
  <c r="V428" i="17"/>
  <c r="V437" i="17"/>
  <c r="V439" i="17"/>
  <c r="V438" i="17"/>
  <c r="V419" i="17"/>
  <c r="V421" i="17"/>
  <c r="V420" i="17"/>
  <c r="V199" i="17"/>
  <c r="V204" i="17"/>
  <c r="V201" i="17"/>
  <c r="V211" i="17"/>
  <c r="V214" i="17"/>
  <c r="V213" i="17"/>
  <c r="V187" i="17"/>
  <c r="V190" i="17"/>
  <c r="V189" i="17"/>
  <c r="V242" i="17"/>
  <c r="V244" i="17"/>
  <c r="V243" i="17"/>
  <c r="V254" i="17"/>
  <c r="V256" i="17"/>
  <c r="V255" i="17"/>
  <c r="V236" i="17"/>
  <c r="V238" i="17"/>
  <c r="V237" i="17"/>
  <c r="V206" i="17"/>
  <c r="V208" i="17"/>
  <c r="V207" i="17"/>
  <c r="V215" i="17"/>
  <c r="V217" i="17"/>
  <c r="V216" i="17"/>
  <c r="V191" i="17"/>
  <c r="V193" i="17"/>
  <c r="V192" i="17"/>
  <c r="V247" i="17"/>
  <c r="V250" i="17"/>
  <c r="V248" i="17"/>
  <c r="V257" i="17"/>
  <c r="V259" i="17"/>
  <c r="V258" i="17"/>
  <c r="V239" i="17"/>
  <c r="V241" i="17"/>
  <c r="V240" i="17"/>
  <c r="V80" i="17"/>
  <c r="V82" i="17"/>
  <c r="V81" i="17"/>
  <c r="V86" i="17"/>
  <c r="V88" i="17"/>
  <c r="V87" i="17"/>
  <c r="V65" i="17"/>
  <c r="V68" i="17"/>
  <c r="V66" i="17"/>
  <c r="V98" i="17"/>
  <c r="V100" i="17"/>
  <c r="V99" i="17"/>
  <c r="V104" i="17"/>
  <c r="V106" i="17"/>
  <c r="V105" i="17"/>
  <c r="V92" i="17"/>
  <c r="V94" i="17"/>
  <c r="V93" i="17"/>
  <c r="V83" i="17"/>
  <c r="V85" i="17"/>
  <c r="V84" i="17"/>
  <c r="V89" i="17"/>
  <c r="V91" i="17"/>
  <c r="V90" i="17"/>
  <c r="V70" i="17"/>
  <c r="V73" i="17"/>
  <c r="V71" i="17"/>
  <c r="V101" i="17"/>
  <c r="V103" i="17"/>
  <c r="V102" i="17"/>
  <c r="V107" i="17"/>
  <c r="V109" i="17"/>
  <c r="V108" i="17"/>
  <c r="V95" i="17"/>
  <c r="V97" i="17"/>
  <c r="V96" i="17"/>
  <c r="V440" i="17"/>
  <c r="V442" i="17"/>
  <c r="V441" i="17"/>
  <c r="V446" i="17"/>
  <c r="V448" i="17"/>
  <c r="V447" i="17"/>
  <c r="V425" i="17"/>
  <c r="V429" i="17"/>
  <c r="V427" i="17"/>
  <c r="V458" i="17"/>
  <c r="V460" i="17"/>
  <c r="V459" i="17"/>
  <c r="V464" i="17"/>
  <c r="V466" i="17"/>
  <c r="V465" i="17"/>
  <c r="V452" i="17"/>
  <c r="V454" i="17"/>
  <c r="V453" i="17"/>
  <c r="V443" i="17"/>
  <c r="V445" i="17"/>
  <c r="V444" i="17"/>
  <c r="V449" i="17"/>
  <c r="V451" i="17"/>
  <c r="V450" i="17"/>
  <c r="V431" i="17"/>
  <c r="V434" i="17"/>
  <c r="V432" i="17"/>
  <c r="V461" i="17"/>
  <c r="V463" i="17"/>
  <c r="V462" i="17"/>
  <c r="V467" i="17"/>
  <c r="V469" i="17"/>
  <c r="V468" i="17"/>
  <c r="V455" i="17"/>
  <c r="V457" i="17"/>
  <c r="V456" i="17"/>
  <c r="V260" i="17"/>
  <c r="V262" i="17"/>
  <c r="V261" i="17"/>
  <c r="V266" i="17"/>
  <c r="V268" i="17"/>
  <c r="V267" i="17"/>
  <c r="V245" i="17"/>
  <c r="V249" i="17"/>
  <c r="V246" i="17"/>
  <c r="V278" i="17"/>
  <c r="V280" i="17"/>
  <c r="V279" i="17"/>
  <c r="V284" i="17"/>
  <c r="V286" i="17"/>
  <c r="V285" i="17"/>
  <c r="V272" i="17"/>
  <c r="V274" i="17"/>
  <c r="V273" i="17"/>
  <c r="V263" i="17"/>
  <c r="V265" i="17"/>
  <c r="V264" i="17"/>
  <c r="V269" i="17"/>
  <c r="V271" i="17"/>
  <c r="V270" i="17"/>
  <c r="V251" i="17"/>
  <c r="V253" i="17"/>
  <c r="V252" i="17"/>
  <c r="V281" i="17"/>
  <c r="V283" i="17"/>
  <c r="V282" i="17"/>
  <c r="V287" i="17"/>
  <c r="V289" i="17"/>
  <c r="V288" i="17"/>
  <c r="V275" i="17"/>
  <c r="V277" i="17"/>
  <c r="V276" i="17"/>
  <c r="V136" i="17"/>
  <c r="V139" i="17"/>
  <c r="V137" i="17"/>
  <c r="V146" i="17"/>
  <c r="V148" i="17"/>
  <c r="V147" i="17"/>
  <c r="V128" i="17"/>
  <c r="V130" i="17"/>
  <c r="V129" i="17"/>
  <c r="V194" i="17"/>
  <c r="V196" i="17"/>
  <c r="V195" i="17"/>
  <c r="V202" i="17"/>
  <c r="V205" i="17"/>
  <c r="V203" i="17"/>
  <c r="V182" i="17"/>
  <c r="V184" i="17"/>
  <c r="V183" i="17"/>
  <c r="V142" i="17"/>
  <c r="V145" i="17"/>
  <c r="V143" i="17"/>
  <c r="V149" i="17"/>
  <c r="V153" i="17"/>
  <c r="V151" i="17"/>
  <c r="V131" i="17"/>
  <c r="V133" i="17"/>
  <c r="V132" i="17"/>
  <c r="V197" i="17"/>
  <c r="V200" i="17"/>
  <c r="V198" i="17"/>
  <c r="V209" i="17"/>
  <c r="V212" i="17"/>
  <c r="V210" i="17"/>
  <c r="V185" i="17"/>
  <c r="V188" i="17"/>
  <c r="V186" i="17"/>
  <c r="V496" i="17"/>
  <c r="V499" i="17"/>
  <c r="V497" i="17"/>
  <c r="V506" i="17"/>
  <c r="V508" i="17"/>
  <c r="V507" i="17"/>
  <c r="V488" i="17"/>
  <c r="V490" i="17"/>
  <c r="V489" i="17"/>
  <c r="V530" i="17"/>
  <c r="V533" i="17"/>
  <c r="V531" i="17"/>
  <c r="V535" i="17"/>
  <c r="V540" i="17"/>
  <c r="V538" i="17"/>
  <c r="V524" i="17"/>
  <c r="V527" i="17"/>
  <c r="V525" i="17"/>
  <c r="V502" i="17"/>
  <c r="V505" i="17"/>
  <c r="V503" i="17"/>
  <c r="V509" i="17"/>
  <c r="V513" i="17"/>
  <c r="V510" i="17"/>
  <c r="V491" i="17"/>
  <c r="V493" i="17"/>
  <c r="V492" i="17"/>
  <c r="V532" i="17"/>
  <c r="V537" i="17"/>
  <c r="V534" i="17"/>
  <c r="V536" i="17"/>
  <c r="V541" i="17"/>
  <c r="V539" i="17"/>
  <c r="V526" i="17"/>
  <c r="V529" i="17"/>
  <c r="V528" i="17"/>
  <c r="V334" i="17"/>
  <c r="V337" i="17"/>
  <c r="V335" i="17"/>
  <c r="V344" i="17"/>
  <c r="V346" i="17"/>
  <c r="V345" i="17"/>
  <c r="V326" i="17"/>
  <c r="V328" i="17"/>
  <c r="V327" i="17"/>
  <c r="V404" i="17"/>
  <c r="V406" i="17"/>
  <c r="V405" i="17"/>
  <c r="V410" i="17"/>
  <c r="V412" i="17"/>
  <c r="V411" i="17"/>
  <c r="V398" i="17"/>
  <c r="V400" i="17"/>
  <c r="V399" i="17"/>
  <c r="V340" i="17"/>
  <c r="V343" i="17"/>
  <c r="V341" i="17"/>
  <c r="V347" i="17"/>
  <c r="V351" i="17"/>
  <c r="V349" i="17"/>
  <c r="V329" i="17"/>
  <c r="V331" i="17"/>
  <c r="V330" i="17"/>
  <c r="V407" i="17"/>
  <c r="V409" i="17"/>
  <c r="V408" i="17"/>
  <c r="V413" i="17"/>
  <c r="V415" i="17"/>
  <c r="V414" i="17"/>
  <c r="V401" i="17"/>
  <c r="V403" i="17"/>
  <c r="V402" i="17"/>
  <c r="V116" i="17"/>
  <c r="V118" i="17"/>
  <c r="V117" i="17"/>
  <c r="V122" i="17"/>
  <c r="V124" i="17"/>
  <c r="V123" i="17"/>
  <c r="V110" i="17"/>
  <c r="V112" i="17"/>
  <c r="V111" i="17"/>
  <c r="V150" i="17"/>
  <c r="V154" i="17"/>
  <c r="V152" i="17"/>
  <c r="V158" i="17"/>
  <c r="V162" i="17"/>
  <c r="V159" i="17"/>
  <c r="V134" i="17"/>
  <c r="V138" i="17"/>
  <c r="V135" i="17"/>
  <c r="V119" i="17"/>
  <c r="V121" i="17"/>
  <c r="V120" i="17"/>
  <c r="V125" i="17"/>
  <c r="V127" i="17"/>
  <c r="V126" i="17"/>
  <c r="V113" i="17"/>
  <c r="V115" i="17"/>
  <c r="V114" i="17"/>
  <c r="V155" i="17"/>
  <c r="V157" i="17"/>
  <c r="V156" i="17"/>
  <c r="V164" i="17"/>
  <c r="V167" i="17"/>
  <c r="V165" i="17"/>
  <c r="V140" i="17"/>
  <c r="V144" i="17"/>
  <c r="V141" i="17"/>
  <c r="V476" i="17"/>
  <c r="V478" i="17"/>
  <c r="V477" i="17"/>
  <c r="V482" i="17"/>
  <c r="V484" i="17"/>
  <c r="V483" i="17"/>
  <c r="V470" i="17"/>
  <c r="V472" i="17"/>
  <c r="V471" i="17"/>
  <c r="V511" i="17"/>
  <c r="V514" i="17"/>
  <c r="V512" i="17"/>
  <c r="V518" i="17"/>
  <c r="V520" i="17"/>
  <c r="V519" i="17"/>
  <c r="V494" i="17"/>
  <c r="V498" i="17"/>
  <c r="V495" i="17"/>
  <c r="V479" i="17"/>
  <c r="V481" i="17"/>
  <c r="V480" i="17"/>
  <c r="V485" i="17"/>
  <c r="V487" i="17"/>
  <c r="V486" i="17"/>
  <c r="V473" i="17"/>
  <c r="V475" i="17"/>
  <c r="V474" i="17"/>
  <c r="V515" i="17"/>
  <c r="V517" i="17"/>
  <c r="V516" i="17"/>
  <c r="V521" i="17"/>
  <c r="V523" i="17"/>
  <c r="V522" i="17"/>
  <c r="V500" i="17"/>
  <c r="V504" i="17"/>
  <c r="V501" i="17"/>
  <c r="V296" i="17"/>
  <c r="V298" i="17"/>
  <c r="V297" i="17"/>
  <c r="V302" i="17"/>
  <c r="V304" i="17"/>
  <c r="V303" i="17"/>
  <c r="V290" i="17"/>
  <c r="V292" i="17"/>
  <c r="V291" i="17"/>
  <c r="V348" i="17"/>
  <c r="V352" i="17"/>
  <c r="V350" i="17"/>
  <c r="V356" i="17"/>
  <c r="V358" i="17"/>
  <c r="V357" i="17"/>
  <c r="V332" i="17"/>
  <c r="V336" i="17"/>
  <c r="V333" i="17"/>
  <c r="V299" i="17"/>
  <c r="V301" i="17"/>
  <c r="V300" i="17"/>
  <c r="V305" i="17"/>
  <c r="V307" i="17"/>
  <c r="V306" i="17"/>
  <c r="V293" i="17"/>
  <c r="V295" i="17"/>
  <c r="V294" i="17"/>
  <c r="V353" i="17"/>
  <c r="V355" i="17"/>
  <c r="V354" i="17"/>
  <c r="V359" i="17"/>
  <c r="V361" i="17"/>
  <c r="V360" i="17"/>
  <c r="V338" i="17"/>
  <c r="V342" i="17"/>
  <c r="V339" i="17"/>
  <c r="U8" i="17"/>
  <c r="U10" i="17"/>
  <c r="U9" i="17"/>
  <c r="U13" i="17"/>
  <c r="U16" i="17"/>
  <c r="U15" i="17"/>
  <c r="U2" i="17"/>
  <c r="U5" i="17"/>
  <c r="U3" i="17"/>
  <c r="U44" i="17"/>
  <c r="U46" i="17"/>
  <c r="U45" i="17"/>
  <c r="U50" i="17"/>
  <c r="U52" i="17"/>
  <c r="U51" i="17"/>
  <c r="U38" i="17"/>
  <c r="U40" i="17"/>
  <c r="U39" i="17"/>
  <c r="U11" i="17"/>
  <c r="U14" i="17"/>
  <c r="U12" i="17"/>
  <c r="U17" i="17"/>
  <c r="U19" i="17"/>
  <c r="U18" i="17"/>
  <c r="U4" i="17"/>
  <c r="U7" i="17"/>
  <c r="U6" i="17"/>
  <c r="U47" i="17"/>
  <c r="U49" i="17"/>
  <c r="U48" i="17"/>
  <c r="U53" i="17"/>
  <c r="U55" i="17"/>
  <c r="U54" i="17"/>
  <c r="U41" i="17"/>
  <c r="U43" i="17"/>
  <c r="U42" i="17"/>
  <c r="U314" i="17"/>
  <c r="U316" i="17"/>
  <c r="U315" i="17"/>
  <c r="U320" i="17"/>
  <c r="U322" i="17"/>
  <c r="U321" i="17"/>
  <c r="U308" i="17"/>
  <c r="U310" i="17"/>
  <c r="U309" i="17"/>
  <c r="U386" i="17"/>
  <c r="U388" i="17"/>
  <c r="U387" i="17"/>
  <c r="U392" i="17"/>
  <c r="U394" i="17"/>
  <c r="U393" i="17"/>
  <c r="U380" i="17"/>
  <c r="U382" i="17"/>
  <c r="U381" i="17"/>
  <c r="U317" i="17"/>
  <c r="U319" i="17"/>
  <c r="U318" i="17"/>
  <c r="U323" i="17"/>
  <c r="U325" i="17"/>
  <c r="U324" i="17"/>
  <c r="U311" i="17"/>
  <c r="U313" i="17"/>
  <c r="U312" i="17"/>
  <c r="U389" i="17"/>
  <c r="U391" i="17"/>
  <c r="U390" i="17"/>
  <c r="U395" i="17"/>
  <c r="U397" i="17"/>
  <c r="U396" i="17"/>
  <c r="U383" i="17"/>
  <c r="U385" i="17"/>
  <c r="U384" i="17"/>
  <c r="U170" i="17"/>
  <c r="U172" i="17"/>
  <c r="U171" i="17"/>
  <c r="U176" i="17"/>
  <c r="U178" i="17"/>
  <c r="U177" i="17"/>
  <c r="U160" i="17"/>
  <c r="U163" i="17"/>
  <c r="U161" i="17"/>
  <c r="U224" i="17"/>
  <c r="U226" i="17"/>
  <c r="U225" i="17"/>
  <c r="U230" i="17"/>
  <c r="U232" i="17"/>
  <c r="U231" i="17"/>
  <c r="U218" i="17"/>
  <c r="U220" i="17"/>
  <c r="U219" i="17"/>
  <c r="U173" i="17"/>
  <c r="U175" i="17"/>
  <c r="U174" i="17"/>
  <c r="U179" i="17"/>
  <c r="U181" i="17"/>
  <c r="U180" i="17"/>
  <c r="U166" i="17"/>
  <c r="U169" i="17"/>
  <c r="U168" i="17"/>
  <c r="U227" i="17"/>
  <c r="U229" i="17"/>
  <c r="U228" i="17"/>
  <c r="U233" i="17"/>
  <c r="U235" i="17"/>
  <c r="U234" i="17"/>
  <c r="U221" i="17"/>
  <c r="U223" i="17"/>
  <c r="U222" i="17"/>
  <c r="U26" i="17"/>
  <c r="U28" i="17"/>
  <c r="U27" i="17"/>
  <c r="U32" i="17"/>
  <c r="U34" i="17"/>
  <c r="U33" i="17"/>
  <c r="U20" i="17"/>
  <c r="U22" i="17"/>
  <c r="U21" i="17"/>
  <c r="U62" i="17"/>
  <c r="U64" i="17"/>
  <c r="U63" i="17"/>
  <c r="U74" i="17"/>
  <c r="U76" i="17"/>
  <c r="U75" i="17"/>
  <c r="U56" i="17"/>
  <c r="U58" i="17"/>
  <c r="U57" i="17"/>
  <c r="U29" i="17"/>
  <c r="U31" i="17"/>
  <c r="U30" i="17"/>
  <c r="U35" i="17"/>
  <c r="U37" i="17"/>
  <c r="U36" i="17"/>
  <c r="U23" i="17"/>
  <c r="U25" i="17"/>
  <c r="U24" i="17"/>
  <c r="U67" i="17"/>
  <c r="U72" i="17"/>
  <c r="U69" i="17"/>
  <c r="U77" i="17"/>
  <c r="U79" i="17"/>
  <c r="U78" i="17"/>
  <c r="U59" i="17"/>
  <c r="U61" i="17"/>
  <c r="U60" i="17"/>
  <c r="U368" i="17"/>
  <c r="U370" i="17"/>
  <c r="U369" i="17"/>
  <c r="U374" i="17"/>
  <c r="U376" i="17"/>
  <c r="U375" i="17"/>
  <c r="U362" i="17"/>
  <c r="U364" i="17"/>
  <c r="U363" i="17"/>
  <c r="U422" i="17"/>
  <c r="U424" i="17"/>
  <c r="U423" i="17"/>
  <c r="U433" i="17"/>
  <c r="U436" i="17"/>
  <c r="U435" i="17"/>
  <c r="U416" i="17"/>
  <c r="U418" i="17"/>
  <c r="U417" i="17"/>
  <c r="U371" i="17"/>
  <c r="U373" i="17"/>
  <c r="U372" i="17"/>
  <c r="U377" i="17"/>
  <c r="U379" i="17"/>
  <c r="U378" i="17"/>
  <c r="U365" i="17"/>
  <c r="U367" i="17"/>
  <c r="U366" i="17"/>
  <c r="U426" i="17"/>
  <c r="U430" i="17"/>
  <c r="U428" i="17"/>
  <c r="U437" i="17"/>
  <c r="U439" i="17"/>
  <c r="U438" i="17"/>
  <c r="U419" i="17"/>
  <c r="U421" i="17"/>
  <c r="U420" i="17"/>
  <c r="U199" i="17"/>
  <c r="U204" i="17"/>
  <c r="U201" i="17"/>
  <c r="U211" i="17"/>
  <c r="U214" i="17"/>
  <c r="U213" i="17"/>
  <c r="U187" i="17"/>
  <c r="U190" i="17"/>
  <c r="U189" i="17"/>
  <c r="U242" i="17"/>
  <c r="U244" i="17"/>
  <c r="U243" i="17"/>
  <c r="U254" i="17"/>
  <c r="U256" i="17"/>
  <c r="U255" i="17"/>
  <c r="U236" i="17"/>
  <c r="U238" i="17"/>
  <c r="U237" i="17"/>
  <c r="U206" i="17"/>
  <c r="U208" i="17"/>
  <c r="U207" i="17"/>
  <c r="U215" i="17"/>
  <c r="U217" i="17"/>
  <c r="U216" i="17"/>
  <c r="U191" i="17"/>
  <c r="U193" i="17"/>
  <c r="U192" i="17"/>
  <c r="U247" i="17"/>
  <c r="U250" i="17"/>
  <c r="U248" i="17"/>
  <c r="U257" i="17"/>
  <c r="U259" i="17"/>
  <c r="U258" i="17"/>
  <c r="U239" i="17"/>
  <c r="U241" i="17"/>
  <c r="U240" i="17"/>
  <c r="U80" i="17"/>
  <c r="U82" i="17"/>
  <c r="U81" i="17"/>
  <c r="U86" i="17"/>
  <c r="U88" i="17"/>
  <c r="U87" i="17"/>
  <c r="U65" i="17"/>
  <c r="U68" i="17"/>
  <c r="U66" i="17"/>
  <c r="U98" i="17"/>
  <c r="U100" i="17"/>
  <c r="U99" i="17"/>
  <c r="U104" i="17"/>
  <c r="U106" i="17"/>
  <c r="U105" i="17"/>
  <c r="U92" i="17"/>
  <c r="U94" i="17"/>
  <c r="U93" i="17"/>
  <c r="U83" i="17"/>
  <c r="U85" i="17"/>
  <c r="U84" i="17"/>
  <c r="U89" i="17"/>
  <c r="U91" i="17"/>
  <c r="U90" i="17"/>
  <c r="U70" i="17"/>
  <c r="U73" i="17"/>
  <c r="U71" i="17"/>
  <c r="U101" i="17"/>
  <c r="U103" i="17"/>
  <c r="U102" i="17"/>
  <c r="U107" i="17"/>
  <c r="U109" i="17"/>
  <c r="U108" i="17"/>
  <c r="U95" i="17"/>
  <c r="U97" i="17"/>
  <c r="U96" i="17"/>
  <c r="U440" i="17"/>
  <c r="U442" i="17"/>
  <c r="U441" i="17"/>
  <c r="U446" i="17"/>
  <c r="U448" i="17"/>
  <c r="U447" i="17"/>
  <c r="U425" i="17"/>
  <c r="U429" i="17"/>
  <c r="U427" i="17"/>
  <c r="U458" i="17"/>
  <c r="U460" i="17"/>
  <c r="U459" i="17"/>
  <c r="U464" i="17"/>
  <c r="U466" i="17"/>
  <c r="U465" i="17"/>
  <c r="U452" i="17"/>
  <c r="U454" i="17"/>
  <c r="U453" i="17"/>
  <c r="U443" i="17"/>
  <c r="U445" i="17"/>
  <c r="U444" i="17"/>
  <c r="U449" i="17"/>
  <c r="U451" i="17"/>
  <c r="U450" i="17"/>
  <c r="U431" i="17"/>
  <c r="U434" i="17"/>
  <c r="U432" i="17"/>
  <c r="U461" i="17"/>
  <c r="U463" i="17"/>
  <c r="U462" i="17"/>
  <c r="U467" i="17"/>
  <c r="U469" i="17"/>
  <c r="U468" i="17"/>
  <c r="U455" i="17"/>
  <c r="U457" i="17"/>
  <c r="U456" i="17"/>
  <c r="U260" i="17"/>
  <c r="U262" i="17"/>
  <c r="U261" i="17"/>
  <c r="U266" i="17"/>
  <c r="U268" i="17"/>
  <c r="U267" i="17"/>
  <c r="U245" i="17"/>
  <c r="U249" i="17"/>
  <c r="U246" i="17"/>
  <c r="U278" i="17"/>
  <c r="U280" i="17"/>
  <c r="U279" i="17"/>
  <c r="U284" i="17"/>
  <c r="U286" i="17"/>
  <c r="U285" i="17"/>
  <c r="U272" i="17"/>
  <c r="U274" i="17"/>
  <c r="U273" i="17"/>
  <c r="U263" i="17"/>
  <c r="U265" i="17"/>
  <c r="U264" i="17"/>
  <c r="U269" i="17"/>
  <c r="U271" i="17"/>
  <c r="U270" i="17"/>
  <c r="U251" i="17"/>
  <c r="U253" i="17"/>
  <c r="U252" i="17"/>
  <c r="U281" i="17"/>
  <c r="U283" i="17"/>
  <c r="U282" i="17"/>
  <c r="U287" i="17"/>
  <c r="U289" i="17"/>
  <c r="U288" i="17"/>
  <c r="U275" i="17"/>
  <c r="U277" i="17"/>
  <c r="U276" i="17"/>
  <c r="U136" i="17"/>
  <c r="U139" i="17"/>
  <c r="U137" i="17"/>
  <c r="U146" i="17"/>
  <c r="U148" i="17"/>
  <c r="U147" i="17"/>
  <c r="U128" i="17"/>
  <c r="U130" i="17"/>
  <c r="U129" i="17"/>
  <c r="U194" i="17"/>
  <c r="U196" i="17"/>
  <c r="U195" i="17"/>
  <c r="U202" i="17"/>
  <c r="U205" i="17"/>
  <c r="U203" i="17"/>
  <c r="U182" i="17"/>
  <c r="U184" i="17"/>
  <c r="U183" i="17"/>
  <c r="U142" i="17"/>
  <c r="U145" i="17"/>
  <c r="U143" i="17"/>
  <c r="U149" i="17"/>
  <c r="U153" i="17"/>
  <c r="U151" i="17"/>
  <c r="U131" i="17"/>
  <c r="U133" i="17"/>
  <c r="U132" i="17"/>
  <c r="U197" i="17"/>
  <c r="U200" i="17"/>
  <c r="U198" i="17"/>
  <c r="U209" i="17"/>
  <c r="U212" i="17"/>
  <c r="U210" i="17"/>
  <c r="U185" i="17"/>
  <c r="U188" i="17"/>
  <c r="U186" i="17"/>
  <c r="U496" i="17"/>
  <c r="U499" i="17"/>
  <c r="U497" i="17"/>
  <c r="U506" i="17"/>
  <c r="U508" i="17"/>
  <c r="U507" i="17"/>
  <c r="U488" i="17"/>
  <c r="U490" i="17"/>
  <c r="U489" i="17"/>
  <c r="U530" i="17"/>
  <c r="U533" i="17"/>
  <c r="U531" i="17"/>
  <c r="U535" i="17"/>
  <c r="U540" i="17"/>
  <c r="U538" i="17"/>
  <c r="U524" i="17"/>
  <c r="U527" i="17"/>
  <c r="U525" i="17"/>
  <c r="U502" i="17"/>
  <c r="U505" i="17"/>
  <c r="U503" i="17"/>
  <c r="U509" i="17"/>
  <c r="U513" i="17"/>
  <c r="U510" i="17"/>
  <c r="U491" i="17"/>
  <c r="U493" i="17"/>
  <c r="U492" i="17"/>
  <c r="U532" i="17"/>
  <c r="U537" i="17"/>
  <c r="U534" i="17"/>
  <c r="U536" i="17"/>
  <c r="U541" i="17"/>
  <c r="U539" i="17"/>
  <c r="U526" i="17"/>
  <c r="U529" i="17"/>
  <c r="U528" i="17"/>
  <c r="U334" i="17"/>
  <c r="U337" i="17"/>
  <c r="U335" i="17"/>
  <c r="U344" i="17"/>
  <c r="U346" i="17"/>
  <c r="U345" i="17"/>
  <c r="U326" i="17"/>
  <c r="U328" i="17"/>
  <c r="U327" i="17"/>
  <c r="U404" i="17"/>
  <c r="U406" i="17"/>
  <c r="U405" i="17"/>
  <c r="U410" i="17"/>
  <c r="U412" i="17"/>
  <c r="U411" i="17"/>
  <c r="U398" i="17"/>
  <c r="U400" i="17"/>
  <c r="U399" i="17"/>
  <c r="U340" i="17"/>
  <c r="U343" i="17"/>
  <c r="U341" i="17"/>
  <c r="U347" i="17"/>
  <c r="U351" i="17"/>
  <c r="U349" i="17"/>
  <c r="U329" i="17"/>
  <c r="U331" i="17"/>
  <c r="U330" i="17"/>
  <c r="U407" i="17"/>
  <c r="U409" i="17"/>
  <c r="U408" i="17"/>
  <c r="U413" i="17"/>
  <c r="U415" i="17"/>
  <c r="U414" i="17"/>
  <c r="U401" i="17"/>
  <c r="U403" i="17"/>
  <c r="U402" i="17"/>
  <c r="U116" i="17"/>
  <c r="U118" i="17"/>
  <c r="U117" i="17"/>
  <c r="U122" i="17"/>
  <c r="U124" i="17"/>
  <c r="U123" i="17"/>
  <c r="U110" i="17"/>
  <c r="U112" i="17"/>
  <c r="U111" i="17"/>
  <c r="U150" i="17"/>
  <c r="U154" i="17"/>
  <c r="U152" i="17"/>
  <c r="U158" i="17"/>
  <c r="U162" i="17"/>
  <c r="U159" i="17"/>
  <c r="U134" i="17"/>
  <c r="U138" i="17"/>
  <c r="U135" i="17"/>
  <c r="U119" i="17"/>
  <c r="U121" i="17"/>
  <c r="U120" i="17"/>
  <c r="U125" i="17"/>
  <c r="U127" i="17"/>
  <c r="U126" i="17"/>
  <c r="U113" i="17"/>
  <c r="U115" i="17"/>
  <c r="U114" i="17"/>
  <c r="U155" i="17"/>
  <c r="U157" i="17"/>
  <c r="U156" i="17"/>
  <c r="U164" i="17"/>
  <c r="U167" i="17"/>
  <c r="U165" i="17"/>
  <c r="U140" i="17"/>
  <c r="U144" i="17"/>
  <c r="U141" i="17"/>
  <c r="U476" i="17"/>
  <c r="U478" i="17"/>
  <c r="U477" i="17"/>
  <c r="U482" i="17"/>
  <c r="U484" i="17"/>
  <c r="U483" i="17"/>
  <c r="U470" i="17"/>
  <c r="U472" i="17"/>
  <c r="U471" i="17"/>
  <c r="U511" i="17"/>
  <c r="U514" i="17"/>
  <c r="U512" i="17"/>
  <c r="U518" i="17"/>
  <c r="U520" i="17"/>
  <c r="U519" i="17"/>
  <c r="U494" i="17"/>
  <c r="U498" i="17"/>
  <c r="U495" i="17"/>
  <c r="U479" i="17"/>
  <c r="U481" i="17"/>
  <c r="U480" i="17"/>
  <c r="U485" i="17"/>
  <c r="U487" i="17"/>
  <c r="U486" i="17"/>
  <c r="U473" i="17"/>
  <c r="U475" i="17"/>
  <c r="U474" i="17"/>
  <c r="U515" i="17"/>
  <c r="U517" i="17"/>
  <c r="U516" i="17"/>
  <c r="U521" i="17"/>
  <c r="U523" i="17"/>
  <c r="U522" i="17"/>
  <c r="U500" i="17"/>
  <c r="U504" i="17"/>
  <c r="U501" i="17"/>
  <c r="U296" i="17"/>
  <c r="U298" i="17"/>
  <c r="U297" i="17"/>
  <c r="U302" i="17"/>
  <c r="U304" i="17"/>
  <c r="U303" i="17"/>
  <c r="U290" i="17"/>
  <c r="U292" i="17"/>
  <c r="U291" i="17"/>
  <c r="U348" i="17"/>
  <c r="U352" i="17"/>
  <c r="U350" i="17"/>
  <c r="U356" i="17"/>
  <c r="U358" i="17"/>
  <c r="U357" i="17"/>
  <c r="U332" i="17"/>
  <c r="U336" i="17"/>
  <c r="U333" i="17"/>
  <c r="U299" i="17"/>
  <c r="U301" i="17"/>
  <c r="U300" i="17"/>
  <c r="U305" i="17"/>
  <c r="U307" i="17"/>
  <c r="U306" i="17"/>
  <c r="U293" i="17"/>
  <c r="U295" i="17"/>
  <c r="U294" i="17"/>
  <c r="U353" i="17"/>
  <c r="U355" i="17"/>
  <c r="U354" i="17"/>
  <c r="U359" i="17"/>
  <c r="U361" i="17"/>
  <c r="U360" i="17"/>
  <c r="U338" i="17"/>
  <c r="U342" i="17"/>
  <c r="U339" i="17"/>
  <c r="W5" i="18"/>
  <c r="W12" i="18"/>
  <c r="W6" i="18"/>
  <c r="W8" i="18"/>
  <c r="W15" i="18"/>
  <c r="W9" i="18"/>
  <c r="W2" i="18"/>
  <c r="D6" i="8" s="1"/>
  <c r="W7" i="18"/>
  <c r="W3" i="18"/>
  <c r="W42" i="18"/>
  <c r="W52" i="18"/>
  <c r="W43" i="18"/>
  <c r="W47" i="18"/>
  <c r="W54" i="18"/>
  <c r="W48" i="18"/>
  <c r="W38" i="18"/>
  <c r="W46" i="18"/>
  <c r="W39" i="18"/>
  <c r="W11" i="18"/>
  <c r="W18" i="18"/>
  <c r="W14" i="18"/>
  <c r="W13" i="18"/>
  <c r="W19" i="18"/>
  <c r="W17" i="18"/>
  <c r="W4" i="18"/>
  <c r="W16" i="18"/>
  <c r="W10" i="18"/>
  <c r="W44" i="18"/>
  <c r="W53" i="18"/>
  <c r="W45" i="18"/>
  <c r="W50" i="18"/>
  <c r="W55" i="18"/>
  <c r="W51" i="18"/>
  <c r="W40" i="18"/>
  <c r="W49" i="18"/>
  <c r="W41" i="18"/>
  <c r="W311" i="18"/>
  <c r="W322" i="18"/>
  <c r="W315" i="18"/>
  <c r="W314" i="18"/>
  <c r="W324" i="18"/>
  <c r="W319" i="18"/>
  <c r="W308" i="18"/>
  <c r="W318" i="18"/>
  <c r="W310" i="18"/>
  <c r="W383" i="18"/>
  <c r="W391" i="18"/>
  <c r="W384" i="18"/>
  <c r="W385" i="18"/>
  <c r="W393" i="18"/>
  <c r="W388" i="18"/>
  <c r="W380" i="18"/>
  <c r="W386" i="18"/>
  <c r="W381" i="18"/>
  <c r="W313" i="18"/>
  <c r="W323" i="18"/>
  <c r="W317" i="18"/>
  <c r="W316" i="18"/>
  <c r="W325" i="18"/>
  <c r="W321" i="18"/>
  <c r="W309" i="18"/>
  <c r="W320" i="18"/>
  <c r="W312" i="18"/>
  <c r="W389" i="18"/>
  <c r="W396" i="18"/>
  <c r="W392" i="18"/>
  <c r="W390" i="18"/>
  <c r="W400" i="18"/>
  <c r="W395" i="18"/>
  <c r="W382" i="18"/>
  <c r="W394" i="18"/>
  <c r="W387" i="18"/>
  <c r="W154" i="18"/>
  <c r="W171" i="18"/>
  <c r="W157" i="18"/>
  <c r="W162" i="18"/>
  <c r="W175" i="18"/>
  <c r="W164" i="18"/>
  <c r="W144" i="18"/>
  <c r="W160" i="18"/>
  <c r="W145" i="18"/>
  <c r="W221" i="18"/>
  <c r="W232" i="18"/>
  <c r="W222" i="18"/>
  <c r="W226" i="18"/>
  <c r="W234" i="18"/>
  <c r="W228" i="18"/>
  <c r="W216" i="18"/>
  <c r="W227" i="18"/>
  <c r="W217" i="18"/>
  <c r="W167" i="18"/>
  <c r="W180" i="18"/>
  <c r="W172" i="18"/>
  <c r="W166" i="18"/>
  <c r="W181" i="18"/>
  <c r="W177" i="18"/>
  <c r="W153" i="18"/>
  <c r="W176" i="18"/>
  <c r="W163" i="18"/>
  <c r="W223" i="18"/>
  <c r="W233" i="18"/>
  <c r="W225" i="18"/>
  <c r="W229" i="18"/>
  <c r="W235" i="18"/>
  <c r="W231" i="18"/>
  <c r="W218" i="18"/>
  <c r="W230" i="18"/>
  <c r="W219" i="18"/>
  <c r="W23" i="18"/>
  <c r="W34" i="18"/>
  <c r="W27" i="18"/>
  <c r="W26" i="18"/>
  <c r="W36" i="18"/>
  <c r="W32" i="18"/>
  <c r="W20" i="18"/>
  <c r="W30" i="18"/>
  <c r="W22" i="18"/>
  <c r="W67" i="18"/>
  <c r="W84" i="18"/>
  <c r="W69" i="18"/>
  <c r="W77" i="18"/>
  <c r="W88" i="18"/>
  <c r="W78" i="18"/>
  <c r="W60" i="18"/>
  <c r="W75" i="18"/>
  <c r="W61" i="18"/>
  <c r="W25" i="18"/>
  <c r="W35" i="18"/>
  <c r="W29" i="18"/>
  <c r="W28" i="18"/>
  <c r="W37" i="18"/>
  <c r="W33" i="18"/>
  <c r="W21" i="18"/>
  <c r="W31" i="18"/>
  <c r="W24" i="18"/>
  <c r="W71" i="18"/>
  <c r="W91" i="18"/>
  <c r="W86" i="18"/>
  <c r="W80" i="18"/>
  <c r="W90" i="18"/>
  <c r="W81" i="18"/>
  <c r="W65" i="18"/>
  <c r="W89" i="18"/>
  <c r="W79" i="18"/>
  <c r="W366" i="18"/>
  <c r="W376" i="18"/>
  <c r="W367" i="18"/>
  <c r="W370" i="18"/>
  <c r="W378" i="18"/>
  <c r="W372" i="18"/>
  <c r="W360" i="18"/>
  <c r="W371" i="18"/>
  <c r="W362" i="18"/>
  <c r="W425" i="18"/>
  <c r="W446" i="18"/>
  <c r="W433" i="18"/>
  <c r="W431" i="18"/>
  <c r="W450" i="18"/>
  <c r="W441" i="18"/>
  <c r="W418" i="18"/>
  <c r="W440" i="18"/>
  <c r="W424" i="18"/>
  <c r="W368" i="18"/>
  <c r="W377" i="18"/>
  <c r="W369" i="18"/>
  <c r="W373" i="18"/>
  <c r="W379" i="18"/>
  <c r="W375" i="18"/>
  <c r="W363" i="18"/>
  <c r="W374" i="18"/>
  <c r="W365" i="18"/>
  <c r="W428" i="18"/>
  <c r="W448" i="18"/>
  <c r="W437" i="18"/>
  <c r="W434" i="18"/>
  <c r="W451" i="18"/>
  <c r="W443" i="18"/>
  <c r="W419" i="18"/>
  <c r="W442" i="18"/>
  <c r="W426" i="18"/>
  <c r="W187" i="18"/>
  <c r="W208" i="18"/>
  <c r="W194" i="18"/>
  <c r="W192" i="18"/>
  <c r="W213" i="18"/>
  <c r="W202" i="18"/>
  <c r="W182" i="18"/>
  <c r="W199" i="18"/>
  <c r="W186" i="18"/>
  <c r="W247" i="18"/>
  <c r="W266" i="18"/>
  <c r="W249" i="18"/>
  <c r="W257" i="18"/>
  <c r="W270" i="18"/>
  <c r="W260" i="18"/>
  <c r="W239" i="18"/>
  <c r="W259" i="18"/>
  <c r="W241" i="18"/>
  <c r="W189" i="18"/>
  <c r="W210" i="18"/>
  <c r="W196" i="18"/>
  <c r="W195" i="18"/>
  <c r="W215" i="18"/>
  <c r="W205" i="18"/>
  <c r="W183" i="18"/>
  <c r="W204" i="18"/>
  <c r="W188" i="18"/>
  <c r="W252" i="18"/>
  <c r="W268" i="18"/>
  <c r="W254" i="18"/>
  <c r="W261" i="18"/>
  <c r="W271" i="18"/>
  <c r="W263" i="18"/>
  <c r="W242" i="18"/>
  <c r="W262" i="18"/>
  <c r="W243" i="18"/>
  <c r="W62" i="18"/>
  <c r="W82" i="18"/>
  <c r="W63" i="18"/>
  <c r="W70" i="18"/>
  <c r="W85" i="18"/>
  <c r="W73" i="18"/>
  <c r="W56" i="18"/>
  <c r="W68" i="18"/>
  <c r="W57" i="18"/>
  <c r="W96" i="18"/>
  <c r="W110" i="18"/>
  <c r="W97" i="18"/>
  <c r="W101" i="18"/>
  <c r="W114" i="18"/>
  <c r="W102" i="18"/>
  <c r="W92" i="18"/>
  <c r="W100" i="18"/>
  <c r="W93" i="18"/>
  <c r="W64" i="18"/>
  <c r="W83" i="18"/>
  <c r="W66" i="18"/>
  <c r="W74" i="18"/>
  <c r="W87" i="18"/>
  <c r="W76" i="18"/>
  <c r="W58" i="18"/>
  <c r="W72" i="18"/>
  <c r="W59" i="18"/>
  <c r="W98" i="18"/>
  <c r="W111" i="18"/>
  <c r="W99" i="18"/>
  <c r="W104" i="18"/>
  <c r="W117" i="18"/>
  <c r="W105" i="18"/>
  <c r="W94" i="18"/>
  <c r="W103" i="18"/>
  <c r="W95" i="18"/>
  <c r="W421" i="18"/>
  <c r="W444" i="18"/>
  <c r="W429" i="18"/>
  <c r="W427" i="18"/>
  <c r="W447" i="18"/>
  <c r="W436" i="18"/>
  <c r="W416" i="18"/>
  <c r="W435" i="18"/>
  <c r="W420" i="18"/>
  <c r="W456" i="18"/>
  <c r="W467" i="18"/>
  <c r="W457" i="18"/>
  <c r="W460" i="18"/>
  <c r="W470" i="18"/>
  <c r="W462" i="18"/>
  <c r="W452" i="18"/>
  <c r="W461" i="18"/>
  <c r="W453" i="18"/>
  <c r="W423" i="18"/>
  <c r="W445" i="18"/>
  <c r="W432" i="18"/>
  <c r="W430" i="18"/>
  <c r="W449" i="18"/>
  <c r="W439" i="18"/>
  <c r="W417" i="18"/>
  <c r="W438" i="18"/>
  <c r="W422" i="18"/>
  <c r="W458" i="18"/>
  <c r="W469" i="18"/>
  <c r="W459" i="18"/>
  <c r="W463" i="18"/>
  <c r="W472" i="18"/>
  <c r="W465" i="18"/>
  <c r="W454" i="18"/>
  <c r="W464" i="18"/>
  <c r="W455" i="18"/>
  <c r="W244" i="18"/>
  <c r="W264" i="18"/>
  <c r="W245" i="18"/>
  <c r="W250" i="18"/>
  <c r="W267" i="18"/>
  <c r="W253" i="18"/>
  <c r="W236" i="18"/>
  <c r="W251" i="18"/>
  <c r="W237" i="18"/>
  <c r="W275" i="18"/>
  <c r="W290" i="18"/>
  <c r="W278" i="18"/>
  <c r="W277" i="18"/>
  <c r="W295" i="18"/>
  <c r="W282" i="18"/>
  <c r="W272" i="18"/>
  <c r="W281" i="18"/>
  <c r="W273" i="18"/>
  <c r="W246" i="18"/>
  <c r="W265" i="18"/>
  <c r="W248" i="18"/>
  <c r="W255" i="18"/>
  <c r="W269" i="18"/>
  <c r="W258" i="18"/>
  <c r="W238" i="18"/>
  <c r="W256" i="18"/>
  <c r="W240" i="18"/>
  <c r="W279" i="18"/>
  <c r="W292" i="18"/>
  <c r="W280" i="18"/>
  <c r="W283" i="18"/>
  <c r="W298" i="18"/>
  <c r="W286" i="18"/>
  <c r="W274" i="18"/>
  <c r="W285" i="18"/>
  <c r="W276" i="18"/>
  <c r="W131" i="18"/>
  <c r="W146" i="18"/>
  <c r="W135" i="18"/>
  <c r="W134" i="18"/>
  <c r="W152" i="18"/>
  <c r="W139" i="18"/>
  <c r="W128" i="18"/>
  <c r="W138" i="18"/>
  <c r="W130" i="18"/>
  <c r="W191" i="18"/>
  <c r="W207" i="18"/>
  <c r="W193" i="18"/>
  <c r="W197" i="18"/>
  <c r="W211" i="18"/>
  <c r="W201" i="18"/>
  <c r="W184" i="18"/>
  <c r="W198" i="18"/>
  <c r="W185" i="18"/>
  <c r="W133" i="18"/>
  <c r="W149" i="18"/>
  <c r="W137" i="18"/>
  <c r="W136" i="18"/>
  <c r="W156" i="18"/>
  <c r="W142" i="18"/>
  <c r="W129" i="18"/>
  <c r="W141" i="18"/>
  <c r="W132" i="18"/>
  <c r="W203" i="18"/>
  <c r="W220" i="18"/>
  <c r="W209" i="18"/>
  <c r="W206" i="18"/>
  <c r="W224" i="18"/>
  <c r="W214" i="18"/>
  <c r="W190" i="18"/>
  <c r="W212" i="18"/>
  <c r="W200" i="18"/>
  <c r="W492" i="18"/>
  <c r="W505" i="18"/>
  <c r="W493" i="18"/>
  <c r="W496" i="18"/>
  <c r="W508" i="18"/>
  <c r="W497" i="18"/>
  <c r="W488" i="18"/>
  <c r="W498" i="18"/>
  <c r="W489" i="18"/>
  <c r="W527" i="18"/>
  <c r="W538" i="18"/>
  <c r="W532" i="18"/>
  <c r="W530" i="18"/>
  <c r="W540" i="18"/>
  <c r="W534" i="18"/>
  <c r="W524" i="18"/>
  <c r="W535" i="18"/>
  <c r="W526" i="18"/>
  <c r="W494" i="18"/>
  <c r="W507" i="18"/>
  <c r="W495" i="18"/>
  <c r="W499" i="18"/>
  <c r="W510" i="18"/>
  <c r="W500" i="18"/>
  <c r="W490" i="18"/>
  <c r="W501" i="18"/>
  <c r="W491" i="18"/>
  <c r="W529" i="18"/>
  <c r="W539" i="18"/>
  <c r="W533" i="18"/>
  <c r="W531" i="18"/>
  <c r="W541" i="18"/>
  <c r="W536" i="18"/>
  <c r="W525" i="18"/>
  <c r="W537" i="18"/>
  <c r="W528" i="18"/>
  <c r="W329" i="18"/>
  <c r="W343" i="18"/>
  <c r="W333" i="18"/>
  <c r="W332" i="18"/>
  <c r="W348" i="18"/>
  <c r="W337" i="18"/>
  <c r="W326" i="18"/>
  <c r="W336" i="18"/>
  <c r="W328" i="18"/>
  <c r="W401" i="18"/>
  <c r="W411" i="18"/>
  <c r="W402" i="18"/>
  <c r="W405" i="18"/>
  <c r="W413" i="18"/>
  <c r="W407" i="18"/>
  <c r="W397" i="18"/>
  <c r="W408" i="18"/>
  <c r="W398" i="18"/>
  <c r="W331" i="18"/>
  <c r="W346" i="18"/>
  <c r="W335" i="18"/>
  <c r="W334" i="18"/>
  <c r="W350" i="18"/>
  <c r="W340" i="18"/>
  <c r="W327" i="18"/>
  <c r="W339" i="18"/>
  <c r="W330" i="18"/>
  <c r="W403" i="18"/>
  <c r="W412" i="18"/>
  <c r="W404" i="18"/>
  <c r="W409" i="18"/>
  <c r="W415" i="18"/>
  <c r="W410" i="18"/>
  <c r="W399" i="18"/>
  <c r="W414" i="18"/>
  <c r="W406" i="18"/>
  <c r="W112" i="18"/>
  <c r="W124" i="18"/>
  <c r="W113" i="18"/>
  <c r="W119" i="18"/>
  <c r="W126" i="18"/>
  <c r="W120" i="18"/>
  <c r="W106" i="18"/>
  <c r="W118" i="18"/>
  <c r="W107" i="18"/>
  <c r="W148" i="18"/>
  <c r="W173" i="18"/>
  <c r="W158" i="18"/>
  <c r="W155" i="18"/>
  <c r="W178" i="18"/>
  <c r="W168" i="18"/>
  <c r="W140" i="18"/>
  <c r="W165" i="18"/>
  <c r="W147" i="18"/>
  <c r="W115" i="18"/>
  <c r="W125" i="18"/>
  <c r="W116" i="18"/>
  <c r="W122" i="18"/>
  <c r="W127" i="18"/>
  <c r="W123" i="18"/>
  <c r="W108" i="18"/>
  <c r="W121" i="18"/>
  <c r="W109" i="18"/>
  <c r="W151" i="18"/>
  <c r="W174" i="18"/>
  <c r="W161" i="18"/>
  <c r="W159" i="18"/>
  <c r="W179" i="18"/>
  <c r="W170" i="18"/>
  <c r="W143" i="18"/>
  <c r="W169" i="18"/>
  <c r="W150" i="18"/>
  <c r="W473" i="18"/>
  <c r="W484" i="18"/>
  <c r="W477" i="18"/>
  <c r="W476" i="18"/>
  <c r="W486" i="18"/>
  <c r="W481" i="18"/>
  <c r="W466" i="18"/>
  <c r="W480" i="18"/>
  <c r="W471" i="18"/>
  <c r="W509" i="18"/>
  <c r="W520" i="18"/>
  <c r="W511" i="18"/>
  <c r="W514" i="18"/>
  <c r="W522" i="18"/>
  <c r="W515" i="18"/>
  <c r="W502" i="18"/>
  <c r="W516" i="18"/>
  <c r="W503" i="18"/>
  <c r="W475" i="18"/>
  <c r="W485" i="18"/>
  <c r="W479" i="18"/>
  <c r="W478" i="18"/>
  <c r="W487" i="18"/>
  <c r="W483" i="18"/>
  <c r="W468" i="18"/>
  <c r="W482" i="18"/>
  <c r="W474" i="18"/>
  <c r="W512" i="18"/>
  <c r="W521" i="18"/>
  <c r="W513" i="18"/>
  <c r="W517" i="18"/>
  <c r="W523" i="18"/>
  <c r="W518" i="18"/>
  <c r="W504" i="18"/>
  <c r="W519" i="18"/>
  <c r="W506" i="18"/>
  <c r="W291" i="18"/>
  <c r="W304" i="18"/>
  <c r="W293" i="18"/>
  <c r="W297" i="18"/>
  <c r="W306" i="18"/>
  <c r="W300" i="18"/>
  <c r="W284" i="18"/>
  <c r="W299" i="18"/>
  <c r="W287" i="18"/>
  <c r="W344" i="18"/>
  <c r="W358" i="18"/>
  <c r="W351" i="18"/>
  <c r="W349" i="18"/>
  <c r="W361" i="18"/>
  <c r="W354" i="18"/>
  <c r="W338" i="18"/>
  <c r="W355" i="18"/>
  <c r="W342" i="18"/>
  <c r="W294" i="18"/>
  <c r="W305" i="18"/>
  <c r="W296" i="18"/>
  <c r="W301" i="18"/>
  <c r="W307" i="18"/>
  <c r="W303" i="18"/>
  <c r="W288" i="18"/>
  <c r="W302" i="18"/>
  <c r="W289" i="18"/>
  <c r="W347" i="18"/>
  <c r="W359" i="18"/>
  <c r="W353" i="18"/>
  <c r="W352" i="18"/>
  <c r="W364" i="18"/>
  <c r="W356" i="18"/>
  <c r="W341" i="18"/>
  <c r="W357" i="18"/>
  <c r="W345" i="18"/>
  <c r="V5" i="18"/>
  <c r="V12" i="18"/>
  <c r="V6" i="18"/>
  <c r="V8" i="18"/>
  <c r="V15" i="18"/>
  <c r="V9" i="18"/>
  <c r="C5" i="8" s="1"/>
  <c r="V2" i="18"/>
  <c r="V7" i="18"/>
  <c r="V3" i="18"/>
  <c r="V42" i="18"/>
  <c r="V52" i="18"/>
  <c r="V43" i="18"/>
  <c r="V47" i="18"/>
  <c r="V54" i="18"/>
  <c r="V48" i="18"/>
  <c r="V38" i="18"/>
  <c r="V46" i="18"/>
  <c r="V39" i="18"/>
  <c r="V11" i="18"/>
  <c r="V18" i="18"/>
  <c r="V14" i="18"/>
  <c r="V13" i="18"/>
  <c r="V19" i="18"/>
  <c r="V17" i="18"/>
  <c r="V4" i="18"/>
  <c r="V16" i="18"/>
  <c r="V10" i="18"/>
  <c r="V44" i="18"/>
  <c r="V53" i="18"/>
  <c r="V45" i="18"/>
  <c r="V50" i="18"/>
  <c r="V55" i="18"/>
  <c r="V51" i="18"/>
  <c r="V40" i="18"/>
  <c r="V49" i="18"/>
  <c r="V41" i="18"/>
  <c r="V311" i="18"/>
  <c r="V322" i="18"/>
  <c r="V315" i="18"/>
  <c r="V314" i="18"/>
  <c r="V324" i="18"/>
  <c r="V319" i="18"/>
  <c r="V308" i="18"/>
  <c r="V318" i="18"/>
  <c r="V310" i="18"/>
  <c r="V383" i="18"/>
  <c r="V391" i="18"/>
  <c r="V384" i="18"/>
  <c r="V385" i="18"/>
  <c r="V393" i="18"/>
  <c r="V388" i="18"/>
  <c r="V380" i="18"/>
  <c r="V386" i="18"/>
  <c r="V381" i="18"/>
  <c r="V313" i="18"/>
  <c r="V323" i="18"/>
  <c r="V317" i="18"/>
  <c r="V316" i="18"/>
  <c r="V325" i="18"/>
  <c r="V321" i="18"/>
  <c r="V309" i="18"/>
  <c r="V320" i="18"/>
  <c r="V312" i="18"/>
  <c r="V389" i="18"/>
  <c r="V396" i="18"/>
  <c r="V392" i="18"/>
  <c r="V390" i="18"/>
  <c r="V400" i="18"/>
  <c r="V395" i="18"/>
  <c r="V382" i="18"/>
  <c r="V394" i="18"/>
  <c r="V387" i="18"/>
  <c r="V154" i="18"/>
  <c r="V171" i="18"/>
  <c r="V157" i="18"/>
  <c r="V162" i="18"/>
  <c r="V175" i="18"/>
  <c r="V164" i="18"/>
  <c r="V144" i="18"/>
  <c r="V160" i="18"/>
  <c r="V145" i="18"/>
  <c r="V221" i="18"/>
  <c r="V232" i="18"/>
  <c r="V222" i="18"/>
  <c r="V226" i="18"/>
  <c r="V234" i="18"/>
  <c r="V228" i="18"/>
  <c r="V216" i="18"/>
  <c r="V227" i="18"/>
  <c r="V217" i="18"/>
  <c r="V167" i="18"/>
  <c r="V180" i="18"/>
  <c r="V172" i="18"/>
  <c r="V166" i="18"/>
  <c r="V181" i="18"/>
  <c r="V177" i="18"/>
  <c r="V153" i="18"/>
  <c r="V176" i="18"/>
  <c r="V163" i="18"/>
  <c r="V223" i="18"/>
  <c r="V233" i="18"/>
  <c r="V225" i="18"/>
  <c r="V229" i="18"/>
  <c r="V235" i="18"/>
  <c r="V231" i="18"/>
  <c r="V218" i="18"/>
  <c r="V230" i="18"/>
  <c r="V219" i="18"/>
  <c r="V23" i="18"/>
  <c r="V34" i="18"/>
  <c r="V27" i="18"/>
  <c r="V26" i="18"/>
  <c r="V36" i="18"/>
  <c r="V32" i="18"/>
  <c r="V20" i="18"/>
  <c r="V30" i="18"/>
  <c r="V22" i="18"/>
  <c r="V67" i="18"/>
  <c r="V84" i="18"/>
  <c r="V69" i="18"/>
  <c r="V77" i="18"/>
  <c r="V88" i="18"/>
  <c r="V78" i="18"/>
  <c r="V60" i="18"/>
  <c r="V75" i="18"/>
  <c r="V61" i="18"/>
  <c r="V25" i="18"/>
  <c r="V35" i="18"/>
  <c r="V29" i="18"/>
  <c r="V28" i="18"/>
  <c r="V37" i="18"/>
  <c r="V33" i="18"/>
  <c r="V21" i="18"/>
  <c r="V31" i="18"/>
  <c r="V24" i="18"/>
  <c r="V71" i="18"/>
  <c r="V91" i="18"/>
  <c r="V86" i="18"/>
  <c r="V80" i="18"/>
  <c r="V90" i="18"/>
  <c r="V81" i="18"/>
  <c r="V65" i="18"/>
  <c r="V89" i="18"/>
  <c r="V79" i="18"/>
  <c r="V366" i="18"/>
  <c r="V376" i="18"/>
  <c r="V367" i="18"/>
  <c r="V370" i="18"/>
  <c r="V378" i="18"/>
  <c r="V372" i="18"/>
  <c r="V360" i="18"/>
  <c r="V371" i="18"/>
  <c r="V362" i="18"/>
  <c r="V425" i="18"/>
  <c r="V446" i="18"/>
  <c r="V433" i="18"/>
  <c r="V431" i="18"/>
  <c r="V450" i="18"/>
  <c r="V441" i="18"/>
  <c r="V418" i="18"/>
  <c r="V440" i="18"/>
  <c r="V424" i="18"/>
  <c r="V368" i="18"/>
  <c r="V377" i="18"/>
  <c r="V369" i="18"/>
  <c r="V373" i="18"/>
  <c r="V379" i="18"/>
  <c r="V375" i="18"/>
  <c r="V363" i="18"/>
  <c r="V374" i="18"/>
  <c r="V365" i="18"/>
  <c r="V428" i="18"/>
  <c r="V448" i="18"/>
  <c r="V437" i="18"/>
  <c r="V434" i="18"/>
  <c r="V451" i="18"/>
  <c r="V443" i="18"/>
  <c r="V419" i="18"/>
  <c r="V442" i="18"/>
  <c r="V426" i="18"/>
  <c r="V187" i="18"/>
  <c r="V208" i="18"/>
  <c r="V194" i="18"/>
  <c r="V192" i="18"/>
  <c r="V213" i="18"/>
  <c r="V202" i="18"/>
  <c r="V182" i="18"/>
  <c r="V199" i="18"/>
  <c r="V186" i="18"/>
  <c r="V247" i="18"/>
  <c r="V266" i="18"/>
  <c r="V249" i="18"/>
  <c r="V257" i="18"/>
  <c r="V270" i="18"/>
  <c r="V260" i="18"/>
  <c r="V239" i="18"/>
  <c r="V259" i="18"/>
  <c r="V241" i="18"/>
  <c r="V189" i="18"/>
  <c r="V210" i="18"/>
  <c r="V196" i="18"/>
  <c r="V195" i="18"/>
  <c r="V215" i="18"/>
  <c r="V205" i="18"/>
  <c r="V183" i="18"/>
  <c r="V204" i="18"/>
  <c r="V188" i="18"/>
  <c r="V252" i="18"/>
  <c r="V268" i="18"/>
  <c r="V254" i="18"/>
  <c r="V261" i="18"/>
  <c r="V271" i="18"/>
  <c r="V263" i="18"/>
  <c r="V242" i="18"/>
  <c r="V262" i="18"/>
  <c r="V243" i="18"/>
  <c r="V62" i="18"/>
  <c r="V82" i="18"/>
  <c r="V63" i="18"/>
  <c r="V70" i="18"/>
  <c r="V85" i="18"/>
  <c r="V73" i="18"/>
  <c r="V56" i="18"/>
  <c r="V68" i="18"/>
  <c r="V57" i="18"/>
  <c r="V96" i="18"/>
  <c r="V110" i="18"/>
  <c r="V97" i="18"/>
  <c r="V101" i="18"/>
  <c r="V114" i="18"/>
  <c r="V102" i="18"/>
  <c r="V92" i="18"/>
  <c r="V100" i="18"/>
  <c r="V93" i="18"/>
  <c r="V64" i="18"/>
  <c r="V83" i="18"/>
  <c r="V66" i="18"/>
  <c r="V74" i="18"/>
  <c r="V87" i="18"/>
  <c r="V76" i="18"/>
  <c r="V58" i="18"/>
  <c r="V72" i="18"/>
  <c r="V59" i="18"/>
  <c r="V98" i="18"/>
  <c r="V111" i="18"/>
  <c r="V99" i="18"/>
  <c r="V104" i="18"/>
  <c r="V117" i="18"/>
  <c r="V105" i="18"/>
  <c r="V94" i="18"/>
  <c r="V103" i="18"/>
  <c r="V95" i="18"/>
  <c r="V421" i="18"/>
  <c r="V444" i="18"/>
  <c r="V429" i="18"/>
  <c r="V427" i="18"/>
  <c r="V447" i="18"/>
  <c r="V436" i="18"/>
  <c r="V416" i="18"/>
  <c r="V435" i="18"/>
  <c r="V420" i="18"/>
  <c r="V456" i="18"/>
  <c r="V467" i="18"/>
  <c r="V457" i="18"/>
  <c r="V460" i="18"/>
  <c r="V470" i="18"/>
  <c r="V462" i="18"/>
  <c r="V452" i="18"/>
  <c r="V461" i="18"/>
  <c r="V453" i="18"/>
  <c r="V423" i="18"/>
  <c r="V445" i="18"/>
  <c r="V432" i="18"/>
  <c r="V430" i="18"/>
  <c r="V449" i="18"/>
  <c r="V439" i="18"/>
  <c r="V417" i="18"/>
  <c r="V438" i="18"/>
  <c r="V422" i="18"/>
  <c r="V458" i="18"/>
  <c r="V469" i="18"/>
  <c r="V459" i="18"/>
  <c r="V463" i="18"/>
  <c r="V472" i="18"/>
  <c r="V465" i="18"/>
  <c r="V454" i="18"/>
  <c r="V464" i="18"/>
  <c r="V455" i="18"/>
  <c r="V244" i="18"/>
  <c r="V264" i="18"/>
  <c r="V245" i="18"/>
  <c r="V250" i="18"/>
  <c r="V267" i="18"/>
  <c r="V253" i="18"/>
  <c r="V236" i="18"/>
  <c r="V251" i="18"/>
  <c r="V237" i="18"/>
  <c r="V275" i="18"/>
  <c r="V290" i="18"/>
  <c r="V278" i="18"/>
  <c r="V277" i="18"/>
  <c r="V295" i="18"/>
  <c r="V282" i="18"/>
  <c r="V272" i="18"/>
  <c r="V281" i="18"/>
  <c r="V273" i="18"/>
  <c r="V246" i="18"/>
  <c r="V265" i="18"/>
  <c r="V248" i="18"/>
  <c r="V255" i="18"/>
  <c r="V269" i="18"/>
  <c r="V258" i="18"/>
  <c r="V238" i="18"/>
  <c r="V256" i="18"/>
  <c r="V240" i="18"/>
  <c r="V279" i="18"/>
  <c r="V292" i="18"/>
  <c r="V280" i="18"/>
  <c r="V283" i="18"/>
  <c r="V298" i="18"/>
  <c r="V286" i="18"/>
  <c r="V274" i="18"/>
  <c r="V285" i="18"/>
  <c r="V276" i="18"/>
  <c r="V131" i="18"/>
  <c r="V146" i="18"/>
  <c r="V135" i="18"/>
  <c r="V134" i="18"/>
  <c r="V152" i="18"/>
  <c r="V139" i="18"/>
  <c r="V128" i="18"/>
  <c r="V138" i="18"/>
  <c r="V130" i="18"/>
  <c r="V191" i="18"/>
  <c r="V207" i="18"/>
  <c r="V193" i="18"/>
  <c r="V197" i="18"/>
  <c r="V211" i="18"/>
  <c r="V201" i="18"/>
  <c r="V184" i="18"/>
  <c r="V198" i="18"/>
  <c r="V185" i="18"/>
  <c r="V133" i="18"/>
  <c r="V149" i="18"/>
  <c r="V137" i="18"/>
  <c r="V136" i="18"/>
  <c r="V156" i="18"/>
  <c r="V142" i="18"/>
  <c r="V129" i="18"/>
  <c r="V141" i="18"/>
  <c r="V132" i="18"/>
  <c r="V203" i="18"/>
  <c r="V220" i="18"/>
  <c r="V209" i="18"/>
  <c r="V206" i="18"/>
  <c r="V224" i="18"/>
  <c r="V214" i="18"/>
  <c r="V190" i="18"/>
  <c r="V212" i="18"/>
  <c r="V200" i="18"/>
  <c r="V492" i="18"/>
  <c r="V505" i="18"/>
  <c r="V493" i="18"/>
  <c r="V496" i="18"/>
  <c r="V508" i="18"/>
  <c r="V497" i="18"/>
  <c r="V488" i="18"/>
  <c r="V498" i="18"/>
  <c r="V489" i="18"/>
  <c r="V527" i="18"/>
  <c r="V538" i="18"/>
  <c r="V532" i="18"/>
  <c r="V530" i="18"/>
  <c r="V540" i="18"/>
  <c r="V534" i="18"/>
  <c r="V524" i="18"/>
  <c r="V535" i="18"/>
  <c r="V526" i="18"/>
  <c r="V494" i="18"/>
  <c r="V507" i="18"/>
  <c r="V495" i="18"/>
  <c r="V499" i="18"/>
  <c r="V510" i="18"/>
  <c r="V500" i="18"/>
  <c r="V490" i="18"/>
  <c r="V501" i="18"/>
  <c r="V491" i="18"/>
  <c r="V529" i="18"/>
  <c r="V539" i="18"/>
  <c r="V533" i="18"/>
  <c r="V531" i="18"/>
  <c r="V541" i="18"/>
  <c r="V536" i="18"/>
  <c r="V525" i="18"/>
  <c r="V537" i="18"/>
  <c r="V528" i="18"/>
  <c r="V329" i="18"/>
  <c r="V343" i="18"/>
  <c r="V333" i="18"/>
  <c r="V332" i="18"/>
  <c r="V348" i="18"/>
  <c r="V337" i="18"/>
  <c r="V326" i="18"/>
  <c r="V336" i="18"/>
  <c r="V328" i="18"/>
  <c r="V401" i="18"/>
  <c r="V411" i="18"/>
  <c r="V402" i="18"/>
  <c r="V405" i="18"/>
  <c r="V413" i="18"/>
  <c r="V407" i="18"/>
  <c r="V397" i="18"/>
  <c r="V408" i="18"/>
  <c r="V398" i="18"/>
  <c r="V331" i="18"/>
  <c r="V346" i="18"/>
  <c r="V335" i="18"/>
  <c r="V334" i="18"/>
  <c r="V350" i="18"/>
  <c r="V340" i="18"/>
  <c r="V327" i="18"/>
  <c r="V339" i="18"/>
  <c r="V330" i="18"/>
  <c r="V403" i="18"/>
  <c r="V412" i="18"/>
  <c r="V404" i="18"/>
  <c r="V409" i="18"/>
  <c r="V415" i="18"/>
  <c r="V410" i="18"/>
  <c r="V399" i="18"/>
  <c r="V414" i="18"/>
  <c r="V406" i="18"/>
  <c r="V112" i="18"/>
  <c r="V124" i="18"/>
  <c r="V113" i="18"/>
  <c r="V119" i="18"/>
  <c r="V126" i="18"/>
  <c r="V120" i="18"/>
  <c r="V106" i="18"/>
  <c r="V118" i="18"/>
  <c r="V107" i="18"/>
  <c r="V148" i="18"/>
  <c r="V173" i="18"/>
  <c r="V158" i="18"/>
  <c r="V155" i="18"/>
  <c r="V178" i="18"/>
  <c r="V168" i="18"/>
  <c r="V140" i="18"/>
  <c r="V165" i="18"/>
  <c r="V147" i="18"/>
  <c r="V115" i="18"/>
  <c r="V125" i="18"/>
  <c r="V116" i="18"/>
  <c r="V122" i="18"/>
  <c r="V127" i="18"/>
  <c r="V123" i="18"/>
  <c r="V108" i="18"/>
  <c r="V121" i="18"/>
  <c r="V109" i="18"/>
  <c r="V151" i="18"/>
  <c r="V174" i="18"/>
  <c r="V161" i="18"/>
  <c r="V159" i="18"/>
  <c r="V179" i="18"/>
  <c r="V170" i="18"/>
  <c r="V143" i="18"/>
  <c r="V169" i="18"/>
  <c r="V150" i="18"/>
  <c r="V473" i="18"/>
  <c r="V484" i="18"/>
  <c r="V477" i="18"/>
  <c r="V476" i="18"/>
  <c r="V486" i="18"/>
  <c r="V481" i="18"/>
  <c r="V466" i="18"/>
  <c r="V480" i="18"/>
  <c r="V471" i="18"/>
  <c r="V509" i="18"/>
  <c r="V520" i="18"/>
  <c r="V511" i="18"/>
  <c r="V514" i="18"/>
  <c r="V522" i="18"/>
  <c r="V515" i="18"/>
  <c r="V502" i="18"/>
  <c r="V516" i="18"/>
  <c r="V503" i="18"/>
  <c r="V475" i="18"/>
  <c r="V485" i="18"/>
  <c r="V479" i="18"/>
  <c r="V478" i="18"/>
  <c r="V487" i="18"/>
  <c r="V483" i="18"/>
  <c r="V468" i="18"/>
  <c r="V482" i="18"/>
  <c r="V474" i="18"/>
  <c r="V512" i="18"/>
  <c r="V521" i="18"/>
  <c r="V513" i="18"/>
  <c r="V517" i="18"/>
  <c r="V523" i="18"/>
  <c r="V518" i="18"/>
  <c r="V504" i="18"/>
  <c r="V519" i="18"/>
  <c r="V506" i="18"/>
  <c r="V291" i="18"/>
  <c r="V304" i="18"/>
  <c r="V293" i="18"/>
  <c r="V297" i="18"/>
  <c r="V306" i="18"/>
  <c r="V300" i="18"/>
  <c r="V284" i="18"/>
  <c r="V299" i="18"/>
  <c r="V287" i="18"/>
  <c r="V344" i="18"/>
  <c r="V358" i="18"/>
  <c r="V351" i="18"/>
  <c r="V349" i="18"/>
  <c r="V361" i="18"/>
  <c r="V354" i="18"/>
  <c r="V338" i="18"/>
  <c r="V355" i="18"/>
  <c r="V342" i="18"/>
  <c r="V294" i="18"/>
  <c r="V305" i="18"/>
  <c r="V296" i="18"/>
  <c r="V301" i="18"/>
  <c r="V307" i="18"/>
  <c r="V303" i="18"/>
  <c r="V288" i="18"/>
  <c r="V302" i="18"/>
  <c r="V289" i="18"/>
  <c r="V347" i="18"/>
  <c r="V359" i="18"/>
  <c r="V353" i="18"/>
  <c r="V352" i="18"/>
  <c r="V364" i="18"/>
  <c r="V356" i="18"/>
  <c r="V341" i="18"/>
  <c r="V357" i="18"/>
  <c r="V345" i="18"/>
  <c r="U5" i="18"/>
  <c r="U12" i="18"/>
  <c r="U6" i="18"/>
  <c r="U8" i="18"/>
  <c r="U15" i="18"/>
  <c r="U9" i="18"/>
  <c r="U2" i="18"/>
  <c r="B6" i="8" s="1"/>
  <c r="U7" i="18"/>
  <c r="U3" i="18"/>
  <c r="U42" i="18"/>
  <c r="U52" i="18"/>
  <c r="U43" i="18"/>
  <c r="U47" i="18"/>
  <c r="U54" i="18"/>
  <c r="U48" i="18"/>
  <c r="U38" i="18"/>
  <c r="U46" i="18"/>
  <c r="U39" i="18"/>
  <c r="U11" i="18"/>
  <c r="U18" i="18"/>
  <c r="U14" i="18"/>
  <c r="U13" i="18"/>
  <c r="U19" i="18"/>
  <c r="U17" i="18"/>
  <c r="U4" i="18"/>
  <c r="U16" i="18"/>
  <c r="U10" i="18"/>
  <c r="U44" i="18"/>
  <c r="U53" i="18"/>
  <c r="U45" i="18"/>
  <c r="U50" i="18"/>
  <c r="U55" i="18"/>
  <c r="U51" i="18"/>
  <c r="U40" i="18"/>
  <c r="U49" i="18"/>
  <c r="U41" i="18"/>
  <c r="U311" i="18"/>
  <c r="U322" i="18"/>
  <c r="U315" i="18"/>
  <c r="U314" i="18"/>
  <c r="U324" i="18"/>
  <c r="U319" i="18"/>
  <c r="U308" i="18"/>
  <c r="U318" i="18"/>
  <c r="U310" i="18"/>
  <c r="U383" i="18"/>
  <c r="U391" i="18"/>
  <c r="U384" i="18"/>
  <c r="U385" i="18"/>
  <c r="U393" i="18"/>
  <c r="U388" i="18"/>
  <c r="U380" i="18"/>
  <c r="U386" i="18"/>
  <c r="U381" i="18"/>
  <c r="U313" i="18"/>
  <c r="U323" i="18"/>
  <c r="U317" i="18"/>
  <c r="U316" i="18"/>
  <c r="U325" i="18"/>
  <c r="U321" i="18"/>
  <c r="U309" i="18"/>
  <c r="U320" i="18"/>
  <c r="U312" i="18"/>
  <c r="U389" i="18"/>
  <c r="U396" i="18"/>
  <c r="U392" i="18"/>
  <c r="U390" i="18"/>
  <c r="U400" i="18"/>
  <c r="U395" i="18"/>
  <c r="U382" i="18"/>
  <c r="U394" i="18"/>
  <c r="U387" i="18"/>
  <c r="U154" i="18"/>
  <c r="U171" i="18"/>
  <c r="U157" i="18"/>
  <c r="U162" i="18"/>
  <c r="U175" i="18"/>
  <c r="U164" i="18"/>
  <c r="U144" i="18"/>
  <c r="U160" i="18"/>
  <c r="U145" i="18"/>
  <c r="U221" i="18"/>
  <c r="U232" i="18"/>
  <c r="U222" i="18"/>
  <c r="U226" i="18"/>
  <c r="U234" i="18"/>
  <c r="U228" i="18"/>
  <c r="U216" i="18"/>
  <c r="U227" i="18"/>
  <c r="U217" i="18"/>
  <c r="U167" i="18"/>
  <c r="U180" i="18"/>
  <c r="U172" i="18"/>
  <c r="U166" i="18"/>
  <c r="U181" i="18"/>
  <c r="U177" i="18"/>
  <c r="U153" i="18"/>
  <c r="U176" i="18"/>
  <c r="U163" i="18"/>
  <c r="U223" i="18"/>
  <c r="U233" i="18"/>
  <c r="U225" i="18"/>
  <c r="U229" i="18"/>
  <c r="U235" i="18"/>
  <c r="U231" i="18"/>
  <c r="U218" i="18"/>
  <c r="U230" i="18"/>
  <c r="U219" i="18"/>
  <c r="U23" i="18"/>
  <c r="U34" i="18"/>
  <c r="U27" i="18"/>
  <c r="U26" i="18"/>
  <c r="U36" i="18"/>
  <c r="U32" i="18"/>
  <c r="U20" i="18"/>
  <c r="U30" i="18"/>
  <c r="U22" i="18"/>
  <c r="U67" i="18"/>
  <c r="U84" i="18"/>
  <c r="U69" i="18"/>
  <c r="U77" i="18"/>
  <c r="U88" i="18"/>
  <c r="U78" i="18"/>
  <c r="U60" i="18"/>
  <c r="U75" i="18"/>
  <c r="U61" i="18"/>
  <c r="U25" i="18"/>
  <c r="U35" i="18"/>
  <c r="U29" i="18"/>
  <c r="U28" i="18"/>
  <c r="U37" i="18"/>
  <c r="U33" i="18"/>
  <c r="U21" i="18"/>
  <c r="U31" i="18"/>
  <c r="U24" i="18"/>
  <c r="U71" i="18"/>
  <c r="U91" i="18"/>
  <c r="U86" i="18"/>
  <c r="U80" i="18"/>
  <c r="U90" i="18"/>
  <c r="U81" i="18"/>
  <c r="U65" i="18"/>
  <c r="U89" i="18"/>
  <c r="U79" i="18"/>
  <c r="U366" i="18"/>
  <c r="U376" i="18"/>
  <c r="U367" i="18"/>
  <c r="U370" i="18"/>
  <c r="U378" i="18"/>
  <c r="U372" i="18"/>
  <c r="U360" i="18"/>
  <c r="U371" i="18"/>
  <c r="U362" i="18"/>
  <c r="U425" i="18"/>
  <c r="U446" i="18"/>
  <c r="U433" i="18"/>
  <c r="U431" i="18"/>
  <c r="U450" i="18"/>
  <c r="U441" i="18"/>
  <c r="U418" i="18"/>
  <c r="U440" i="18"/>
  <c r="U424" i="18"/>
  <c r="U368" i="18"/>
  <c r="U377" i="18"/>
  <c r="U369" i="18"/>
  <c r="U373" i="18"/>
  <c r="U379" i="18"/>
  <c r="U375" i="18"/>
  <c r="U363" i="18"/>
  <c r="U374" i="18"/>
  <c r="U365" i="18"/>
  <c r="U428" i="18"/>
  <c r="U448" i="18"/>
  <c r="U437" i="18"/>
  <c r="U434" i="18"/>
  <c r="U451" i="18"/>
  <c r="U443" i="18"/>
  <c r="U419" i="18"/>
  <c r="U442" i="18"/>
  <c r="U426" i="18"/>
  <c r="U187" i="18"/>
  <c r="U208" i="18"/>
  <c r="U194" i="18"/>
  <c r="U192" i="18"/>
  <c r="U213" i="18"/>
  <c r="U202" i="18"/>
  <c r="U182" i="18"/>
  <c r="U199" i="18"/>
  <c r="U186" i="18"/>
  <c r="U247" i="18"/>
  <c r="U266" i="18"/>
  <c r="U249" i="18"/>
  <c r="U257" i="18"/>
  <c r="U270" i="18"/>
  <c r="U260" i="18"/>
  <c r="U239" i="18"/>
  <c r="U259" i="18"/>
  <c r="U241" i="18"/>
  <c r="U189" i="18"/>
  <c r="U210" i="18"/>
  <c r="U196" i="18"/>
  <c r="U195" i="18"/>
  <c r="U215" i="18"/>
  <c r="U205" i="18"/>
  <c r="U183" i="18"/>
  <c r="U204" i="18"/>
  <c r="U188" i="18"/>
  <c r="U252" i="18"/>
  <c r="U268" i="18"/>
  <c r="U254" i="18"/>
  <c r="U261" i="18"/>
  <c r="U271" i="18"/>
  <c r="U263" i="18"/>
  <c r="U242" i="18"/>
  <c r="U262" i="18"/>
  <c r="U243" i="18"/>
  <c r="U62" i="18"/>
  <c r="U82" i="18"/>
  <c r="U63" i="18"/>
  <c r="U70" i="18"/>
  <c r="U85" i="18"/>
  <c r="U73" i="18"/>
  <c r="U56" i="18"/>
  <c r="U68" i="18"/>
  <c r="U57" i="18"/>
  <c r="U96" i="18"/>
  <c r="U110" i="18"/>
  <c r="U97" i="18"/>
  <c r="U101" i="18"/>
  <c r="U114" i="18"/>
  <c r="U102" i="18"/>
  <c r="U92" i="18"/>
  <c r="U100" i="18"/>
  <c r="U93" i="18"/>
  <c r="U64" i="18"/>
  <c r="U83" i="18"/>
  <c r="U66" i="18"/>
  <c r="U74" i="18"/>
  <c r="U87" i="18"/>
  <c r="U76" i="18"/>
  <c r="U58" i="18"/>
  <c r="U72" i="18"/>
  <c r="U59" i="18"/>
  <c r="U98" i="18"/>
  <c r="U111" i="18"/>
  <c r="U99" i="18"/>
  <c r="U104" i="18"/>
  <c r="U117" i="18"/>
  <c r="U105" i="18"/>
  <c r="U94" i="18"/>
  <c r="U103" i="18"/>
  <c r="U95" i="18"/>
  <c r="U421" i="18"/>
  <c r="U444" i="18"/>
  <c r="U429" i="18"/>
  <c r="U427" i="18"/>
  <c r="U447" i="18"/>
  <c r="U436" i="18"/>
  <c r="U416" i="18"/>
  <c r="U435" i="18"/>
  <c r="U420" i="18"/>
  <c r="U456" i="18"/>
  <c r="U467" i="18"/>
  <c r="U457" i="18"/>
  <c r="U460" i="18"/>
  <c r="U470" i="18"/>
  <c r="U462" i="18"/>
  <c r="U452" i="18"/>
  <c r="U461" i="18"/>
  <c r="U453" i="18"/>
  <c r="U423" i="18"/>
  <c r="U445" i="18"/>
  <c r="U432" i="18"/>
  <c r="U430" i="18"/>
  <c r="U449" i="18"/>
  <c r="U439" i="18"/>
  <c r="U417" i="18"/>
  <c r="U438" i="18"/>
  <c r="U422" i="18"/>
  <c r="U458" i="18"/>
  <c r="U469" i="18"/>
  <c r="U459" i="18"/>
  <c r="U463" i="18"/>
  <c r="U472" i="18"/>
  <c r="U465" i="18"/>
  <c r="U454" i="18"/>
  <c r="U464" i="18"/>
  <c r="U455" i="18"/>
  <c r="U244" i="18"/>
  <c r="U264" i="18"/>
  <c r="U245" i="18"/>
  <c r="U250" i="18"/>
  <c r="U267" i="18"/>
  <c r="U253" i="18"/>
  <c r="U236" i="18"/>
  <c r="U251" i="18"/>
  <c r="U237" i="18"/>
  <c r="U275" i="18"/>
  <c r="U290" i="18"/>
  <c r="U278" i="18"/>
  <c r="U277" i="18"/>
  <c r="U295" i="18"/>
  <c r="U282" i="18"/>
  <c r="U272" i="18"/>
  <c r="U281" i="18"/>
  <c r="U273" i="18"/>
  <c r="U246" i="18"/>
  <c r="U265" i="18"/>
  <c r="U248" i="18"/>
  <c r="U255" i="18"/>
  <c r="U269" i="18"/>
  <c r="U258" i="18"/>
  <c r="U238" i="18"/>
  <c r="U256" i="18"/>
  <c r="U240" i="18"/>
  <c r="U279" i="18"/>
  <c r="U292" i="18"/>
  <c r="U280" i="18"/>
  <c r="U283" i="18"/>
  <c r="U298" i="18"/>
  <c r="U286" i="18"/>
  <c r="U274" i="18"/>
  <c r="U285" i="18"/>
  <c r="U276" i="18"/>
  <c r="U131" i="18"/>
  <c r="U146" i="18"/>
  <c r="U135" i="18"/>
  <c r="U134" i="18"/>
  <c r="U152" i="18"/>
  <c r="U139" i="18"/>
  <c r="U128" i="18"/>
  <c r="U138" i="18"/>
  <c r="U130" i="18"/>
  <c r="U191" i="18"/>
  <c r="U207" i="18"/>
  <c r="U193" i="18"/>
  <c r="U197" i="18"/>
  <c r="U211" i="18"/>
  <c r="U201" i="18"/>
  <c r="U184" i="18"/>
  <c r="U198" i="18"/>
  <c r="U185" i="18"/>
  <c r="U133" i="18"/>
  <c r="U149" i="18"/>
  <c r="U137" i="18"/>
  <c r="U136" i="18"/>
  <c r="U156" i="18"/>
  <c r="U142" i="18"/>
  <c r="U129" i="18"/>
  <c r="U141" i="18"/>
  <c r="U132" i="18"/>
  <c r="U203" i="18"/>
  <c r="U220" i="18"/>
  <c r="U209" i="18"/>
  <c r="U206" i="18"/>
  <c r="U224" i="18"/>
  <c r="U214" i="18"/>
  <c r="U190" i="18"/>
  <c r="U212" i="18"/>
  <c r="U200" i="18"/>
  <c r="U492" i="18"/>
  <c r="U505" i="18"/>
  <c r="U493" i="18"/>
  <c r="U496" i="18"/>
  <c r="U508" i="18"/>
  <c r="U497" i="18"/>
  <c r="U488" i="18"/>
  <c r="U498" i="18"/>
  <c r="U489" i="18"/>
  <c r="U527" i="18"/>
  <c r="U538" i="18"/>
  <c r="U532" i="18"/>
  <c r="U530" i="18"/>
  <c r="U540" i="18"/>
  <c r="U534" i="18"/>
  <c r="U524" i="18"/>
  <c r="U535" i="18"/>
  <c r="U526" i="18"/>
  <c r="U494" i="18"/>
  <c r="U507" i="18"/>
  <c r="U495" i="18"/>
  <c r="U499" i="18"/>
  <c r="U510" i="18"/>
  <c r="U500" i="18"/>
  <c r="U490" i="18"/>
  <c r="U501" i="18"/>
  <c r="U491" i="18"/>
  <c r="U529" i="18"/>
  <c r="U539" i="18"/>
  <c r="U533" i="18"/>
  <c r="U531" i="18"/>
  <c r="U541" i="18"/>
  <c r="U536" i="18"/>
  <c r="U525" i="18"/>
  <c r="U537" i="18"/>
  <c r="U528" i="18"/>
  <c r="U329" i="18"/>
  <c r="U343" i="18"/>
  <c r="U333" i="18"/>
  <c r="U332" i="18"/>
  <c r="U348" i="18"/>
  <c r="U337" i="18"/>
  <c r="U326" i="18"/>
  <c r="U336" i="18"/>
  <c r="U328" i="18"/>
  <c r="U401" i="18"/>
  <c r="U411" i="18"/>
  <c r="U402" i="18"/>
  <c r="U405" i="18"/>
  <c r="U413" i="18"/>
  <c r="U407" i="18"/>
  <c r="U397" i="18"/>
  <c r="U408" i="18"/>
  <c r="U398" i="18"/>
  <c r="U331" i="18"/>
  <c r="U346" i="18"/>
  <c r="U335" i="18"/>
  <c r="U334" i="18"/>
  <c r="U350" i="18"/>
  <c r="U340" i="18"/>
  <c r="U327" i="18"/>
  <c r="U339" i="18"/>
  <c r="U330" i="18"/>
  <c r="U403" i="18"/>
  <c r="U412" i="18"/>
  <c r="U404" i="18"/>
  <c r="U409" i="18"/>
  <c r="U415" i="18"/>
  <c r="U410" i="18"/>
  <c r="U399" i="18"/>
  <c r="U414" i="18"/>
  <c r="U406" i="18"/>
  <c r="U112" i="18"/>
  <c r="U124" i="18"/>
  <c r="U113" i="18"/>
  <c r="U119" i="18"/>
  <c r="U126" i="18"/>
  <c r="U120" i="18"/>
  <c r="U106" i="18"/>
  <c r="U118" i="18"/>
  <c r="U107" i="18"/>
  <c r="U148" i="18"/>
  <c r="U173" i="18"/>
  <c r="U158" i="18"/>
  <c r="U155" i="18"/>
  <c r="U178" i="18"/>
  <c r="U168" i="18"/>
  <c r="U140" i="18"/>
  <c r="U165" i="18"/>
  <c r="U147" i="18"/>
  <c r="U115" i="18"/>
  <c r="U125" i="18"/>
  <c r="U116" i="18"/>
  <c r="U122" i="18"/>
  <c r="U127" i="18"/>
  <c r="U123" i="18"/>
  <c r="U108" i="18"/>
  <c r="U121" i="18"/>
  <c r="U109" i="18"/>
  <c r="U151" i="18"/>
  <c r="U174" i="18"/>
  <c r="U161" i="18"/>
  <c r="U159" i="18"/>
  <c r="U179" i="18"/>
  <c r="U170" i="18"/>
  <c r="U143" i="18"/>
  <c r="U169" i="18"/>
  <c r="U150" i="18"/>
  <c r="U473" i="18"/>
  <c r="U484" i="18"/>
  <c r="U477" i="18"/>
  <c r="U476" i="18"/>
  <c r="U486" i="18"/>
  <c r="U481" i="18"/>
  <c r="U466" i="18"/>
  <c r="U480" i="18"/>
  <c r="U471" i="18"/>
  <c r="U509" i="18"/>
  <c r="U520" i="18"/>
  <c r="U511" i="18"/>
  <c r="U514" i="18"/>
  <c r="U522" i="18"/>
  <c r="U515" i="18"/>
  <c r="U502" i="18"/>
  <c r="U516" i="18"/>
  <c r="U503" i="18"/>
  <c r="U475" i="18"/>
  <c r="U485" i="18"/>
  <c r="U479" i="18"/>
  <c r="U478" i="18"/>
  <c r="U487" i="18"/>
  <c r="U483" i="18"/>
  <c r="U468" i="18"/>
  <c r="U482" i="18"/>
  <c r="U474" i="18"/>
  <c r="U512" i="18"/>
  <c r="U521" i="18"/>
  <c r="U513" i="18"/>
  <c r="U517" i="18"/>
  <c r="U523" i="18"/>
  <c r="U518" i="18"/>
  <c r="U504" i="18"/>
  <c r="U519" i="18"/>
  <c r="U506" i="18"/>
  <c r="U291" i="18"/>
  <c r="U304" i="18"/>
  <c r="U293" i="18"/>
  <c r="U297" i="18"/>
  <c r="U306" i="18"/>
  <c r="U300" i="18"/>
  <c r="U284" i="18"/>
  <c r="U299" i="18"/>
  <c r="U287" i="18"/>
  <c r="U344" i="18"/>
  <c r="U358" i="18"/>
  <c r="U351" i="18"/>
  <c r="U349" i="18"/>
  <c r="U361" i="18"/>
  <c r="U354" i="18"/>
  <c r="U338" i="18"/>
  <c r="U355" i="18"/>
  <c r="U342" i="18"/>
  <c r="U294" i="18"/>
  <c r="U305" i="18"/>
  <c r="U296" i="18"/>
  <c r="U301" i="18"/>
  <c r="U307" i="18"/>
  <c r="U303" i="18"/>
  <c r="U288" i="18"/>
  <c r="U302" i="18"/>
  <c r="U289" i="18"/>
  <c r="U347" i="18"/>
  <c r="U359" i="18"/>
  <c r="U353" i="18"/>
  <c r="U352" i="18"/>
  <c r="U364" i="18"/>
  <c r="U356" i="18"/>
  <c r="U341" i="18"/>
  <c r="U357" i="18"/>
  <c r="U345" i="18"/>
  <c r="E19" i="8"/>
  <c r="E20" i="8" s="1"/>
  <c r="D19" i="8"/>
  <c r="C19" i="8"/>
  <c r="D3" i="8"/>
  <c r="C3" i="8"/>
  <c r="B3" i="8"/>
  <c r="F23" i="1"/>
  <c r="E26" i="1"/>
  <c r="E25" i="1"/>
  <c r="D6" i="1"/>
  <c r="R13" i="10"/>
  <c r="R9" i="10"/>
  <c r="S9" i="10" s="1"/>
  <c r="D42" i="1" s="1"/>
  <c r="R8" i="10"/>
  <c r="S8" i="10" s="1"/>
  <c r="D41" i="1" s="1"/>
  <c r="R7" i="10"/>
  <c r="S7" i="10" s="1"/>
  <c r="D40" i="1" s="1"/>
  <c r="R6" i="10"/>
  <c r="S6" i="10" s="1"/>
  <c r="D39" i="1" s="1"/>
  <c r="R5" i="10"/>
  <c r="S5" i="10" s="1"/>
  <c r="D38" i="1" s="1"/>
  <c r="R4" i="10"/>
  <c r="S4" i="10" s="1"/>
  <c r="D37" i="1" s="1"/>
  <c r="R3" i="10"/>
  <c r="S3" i="10" s="1"/>
  <c r="D36" i="1" s="1"/>
  <c r="R2" i="10"/>
  <c r="J2" i="10"/>
  <c r="E2" i="10" s="1"/>
  <c r="J3" i="10"/>
  <c r="E3" i="10" s="1"/>
  <c r="J4" i="10"/>
  <c r="E4" i="10" s="1"/>
  <c r="J5" i="10"/>
  <c r="E5" i="10" s="1"/>
  <c r="J6" i="10"/>
  <c r="E6" i="10" s="1"/>
  <c r="J7" i="10"/>
  <c r="E7" i="10" s="1"/>
  <c r="J8" i="10"/>
  <c r="E8" i="10" s="1"/>
  <c r="J9" i="10"/>
  <c r="E9" i="10" s="1"/>
  <c r="J10" i="10"/>
  <c r="E10" i="10" s="1"/>
  <c r="J11" i="10"/>
  <c r="E11" i="10" s="1"/>
  <c r="J12" i="10"/>
  <c r="E12" i="10" s="1"/>
  <c r="J13" i="10"/>
  <c r="E13" i="10" s="1"/>
  <c r="J14" i="10"/>
  <c r="E14" i="10" s="1"/>
  <c r="J15" i="10"/>
  <c r="E15" i="10" s="1"/>
  <c r="J16" i="10"/>
  <c r="E16" i="10" s="1"/>
  <c r="J17" i="10"/>
  <c r="E17" i="10" s="1"/>
  <c r="J18" i="10"/>
  <c r="E18" i="10" s="1"/>
  <c r="J19" i="10"/>
  <c r="E19" i="10" s="1"/>
  <c r="J20" i="10"/>
  <c r="E20" i="10" s="1"/>
  <c r="J21" i="10"/>
  <c r="E21" i="10" s="1"/>
  <c r="J22" i="10"/>
  <c r="E22" i="10" s="1"/>
  <c r="J23" i="10"/>
  <c r="E23" i="10" s="1"/>
  <c r="J24" i="10"/>
  <c r="E24" i="10" s="1"/>
  <c r="J25" i="10"/>
  <c r="E25" i="10" s="1"/>
  <c r="J26" i="10"/>
  <c r="E26" i="10" s="1"/>
  <c r="J27" i="10"/>
  <c r="E27" i="10" s="1"/>
  <c r="J28" i="10"/>
  <c r="E28" i="10" s="1"/>
  <c r="J29" i="10"/>
  <c r="E29" i="10" s="1"/>
  <c r="J30" i="10"/>
  <c r="E30" i="10" s="1"/>
  <c r="J31" i="10"/>
  <c r="E31" i="10" s="1"/>
  <c r="J32" i="10"/>
  <c r="E32" i="10" s="1"/>
  <c r="J33" i="10"/>
  <c r="E33" i="10" s="1"/>
  <c r="J34" i="10"/>
  <c r="E34" i="10" s="1"/>
  <c r="J35" i="10"/>
  <c r="E35" i="10" s="1"/>
  <c r="J36" i="10"/>
  <c r="E36" i="10" s="1"/>
  <c r="J37" i="10"/>
  <c r="E37" i="10" s="1"/>
  <c r="J38" i="10"/>
  <c r="E38" i="10" s="1"/>
  <c r="J39" i="10"/>
  <c r="E39" i="10" s="1"/>
  <c r="J40" i="10"/>
  <c r="E40" i="10" s="1"/>
  <c r="J41" i="10"/>
  <c r="E41" i="10" s="1"/>
  <c r="J42" i="10"/>
  <c r="E42" i="10" s="1"/>
  <c r="J43" i="10"/>
  <c r="E43" i="10" s="1"/>
  <c r="J44" i="10"/>
  <c r="E44" i="10" s="1"/>
  <c r="J45" i="10"/>
  <c r="E45" i="10" s="1"/>
  <c r="J46" i="10"/>
  <c r="E46" i="10" s="1"/>
  <c r="J47" i="10"/>
  <c r="E47" i="10" s="1"/>
  <c r="J48" i="10"/>
  <c r="E48" i="10" s="1"/>
  <c r="J49" i="10"/>
  <c r="E49" i="10" s="1"/>
  <c r="J50" i="10"/>
  <c r="E50" i="10" s="1"/>
  <c r="J51" i="10"/>
  <c r="E51" i="10" s="1"/>
  <c r="J52" i="10"/>
  <c r="E52" i="10" s="1"/>
  <c r="J53" i="10"/>
  <c r="E53" i="10" s="1"/>
  <c r="J54" i="10"/>
  <c r="E54" i="10" s="1"/>
  <c r="J55" i="10"/>
  <c r="E55" i="10" s="1"/>
  <c r="J56" i="10"/>
  <c r="E56" i="10" s="1"/>
  <c r="J57" i="10"/>
  <c r="E57" i="10" s="1"/>
  <c r="J58" i="10"/>
  <c r="E58" i="10" s="1"/>
  <c r="J59" i="10"/>
  <c r="E59" i="10" s="1"/>
  <c r="J60" i="10"/>
  <c r="E60" i="10" s="1"/>
  <c r="J61" i="10"/>
  <c r="E61" i="10" s="1"/>
  <c r="J62" i="10"/>
  <c r="E62" i="10" s="1"/>
  <c r="J63" i="10"/>
  <c r="E63" i="10" s="1"/>
  <c r="J64" i="10"/>
  <c r="E64" i="10" s="1"/>
  <c r="J65" i="10"/>
  <c r="E65" i="10" s="1"/>
  <c r="J66" i="10"/>
  <c r="E66" i="10" s="1"/>
  <c r="J67" i="10"/>
  <c r="E67" i="10" s="1"/>
  <c r="J68" i="10"/>
  <c r="E68" i="10" s="1"/>
  <c r="J69" i="10"/>
  <c r="E69" i="10" s="1"/>
  <c r="J70" i="10"/>
  <c r="E70" i="10" s="1"/>
  <c r="J71" i="10"/>
  <c r="E71" i="10" s="1"/>
  <c r="J72" i="10"/>
  <c r="E72" i="10" s="1"/>
  <c r="J73" i="10"/>
  <c r="E73" i="10" s="1"/>
  <c r="J74" i="10"/>
  <c r="E74" i="10" s="1"/>
  <c r="J75" i="10"/>
  <c r="E75" i="10" s="1"/>
  <c r="J76" i="10"/>
  <c r="E76" i="10" s="1"/>
  <c r="J77" i="10"/>
  <c r="E77" i="10" s="1"/>
  <c r="J78" i="10"/>
  <c r="E78" i="10" s="1"/>
  <c r="J79" i="10"/>
  <c r="E79" i="10" s="1"/>
  <c r="J80" i="10"/>
  <c r="E80" i="10" s="1"/>
  <c r="J81" i="10"/>
  <c r="E81" i="10" s="1"/>
  <c r="J82" i="10"/>
  <c r="E82" i="10" s="1"/>
  <c r="J83" i="10"/>
  <c r="E83" i="10" s="1"/>
  <c r="J84" i="10"/>
  <c r="E84" i="10" s="1"/>
  <c r="J85" i="10"/>
  <c r="E85" i="10" s="1"/>
  <c r="J86" i="10"/>
  <c r="E86" i="10" s="1"/>
  <c r="J87" i="10"/>
  <c r="E87" i="10" s="1"/>
  <c r="J88" i="10"/>
  <c r="E88" i="10" s="1"/>
  <c r="J89" i="10"/>
  <c r="E89" i="10" s="1"/>
  <c r="J90" i="10"/>
  <c r="E90" i="10" s="1"/>
  <c r="J91" i="10"/>
  <c r="E91" i="10" s="1"/>
  <c r="J92" i="10"/>
  <c r="E92" i="10" s="1"/>
  <c r="J93" i="10"/>
  <c r="E93" i="10" s="1"/>
  <c r="J94" i="10"/>
  <c r="E94" i="10" s="1"/>
  <c r="J95" i="10"/>
  <c r="E95" i="10" s="1"/>
  <c r="J96" i="10"/>
  <c r="E96" i="10" s="1"/>
  <c r="J97" i="10"/>
  <c r="E97" i="10" s="1"/>
  <c r="J98" i="10"/>
  <c r="E98" i="10" s="1"/>
  <c r="J99" i="10"/>
  <c r="E99" i="10" s="1"/>
  <c r="J100" i="10"/>
  <c r="E100" i="10" s="1"/>
  <c r="J101" i="10"/>
  <c r="E101" i="10" s="1"/>
  <c r="J102" i="10"/>
  <c r="E102" i="10" s="1"/>
  <c r="J103" i="10"/>
  <c r="E103" i="10" s="1"/>
  <c r="J104" i="10"/>
  <c r="E104" i="10" s="1"/>
  <c r="J105" i="10"/>
  <c r="E105" i="10" s="1"/>
  <c r="J106" i="10"/>
  <c r="E106" i="10" s="1"/>
  <c r="J107" i="10"/>
  <c r="E107" i="10" s="1"/>
  <c r="J108" i="10"/>
  <c r="E108" i="10" s="1"/>
  <c r="J109" i="10"/>
  <c r="E109" i="10" s="1"/>
  <c r="J110" i="10"/>
  <c r="E110" i="10" s="1"/>
  <c r="J111" i="10"/>
  <c r="E111" i="10" s="1"/>
  <c r="J112" i="10"/>
  <c r="E112" i="10" s="1"/>
  <c r="J113" i="10"/>
  <c r="E113" i="10" s="1"/>
  <c r="J114" i="10"/>
  <c r="E114" i="10" s="1"/>
  <c r="J115" i="10"/>
  <c r="E115" i="10" s="1"/>
  <c r="J116" i="10"/>
  <c r="E116" i="10" s="1"/>
  <c r="J117" i="10"/>
  <c r="E117" i="10" s="1"/>
  <c r="J118" i="10"/>
  <c r="E118" i="10" s="1"/>
  <c r="J119" i="10"/>
  <c r="E119" i="10" s="1"/>
  <c r="J120" i="10"/>
  <c r="E120" i="10" s="1"/>
  <c r="J121" i="10"/>
  <c r="E121" i="10" s="1"/>
  <c r="J122" i="10"/>
  <c r="E122" i="10" s="1"/>
  <c r="J123" i="10"/>
  <c r="E123" i="10" s="1"/>
  <c r="J124" i="10"/>
  <c r="E124" i="10" s="1"/>
  <c r="J125" i="10"/>
  <c r="E125" i="10" s="1"/>
  <c r="J126" i="10"/>
  <c r="E126" i="10" s="1"/>
  <c r="J127" i="10"/>
  <c r="E127" i="10" s="1"/>
  <c r="J128" i="10"/>
  <c r="E128" i="10" s="1"/>
  <c r="J129" i="10"/>
  <c r="E129" i="10" s="1"/>
  <c r="J130" i="10"/>
  <c r="E130" i="10" s="1"/>
  <c r="J131" i="10"/>
  <c r="E131" i="10" s="1"/>
  <c r="J132" i="10"/>
  <c r="E132" i="10" s="1"/>
  <c r="J133" i="10"/>
  <c r="E133" i="10" s="1"/>
  <c r="J134" i="10"/>
  <c r="E134" i="10" s="1"/>
  <c r="J135" i="10"/>
  <c r="E135" i="10" s="1"/>
  <c r="J136" i="10"/>
  <c r="E136" i="10" s="1"/>
  <c r="J137" i="10"/>
  <c r="E137" i="10" s="1"/>
  <c r="J138" i="10"/>
  <c r="E138" i="10" s="1"/>
  <c r="J139" i="10"/>
  <c r="E139" i="10" s="1"/>
  <c r="J140" i="10"/>
  <c r="E140" i="10" s="1"/>
  <c r="J141" i="10"/>
  <c r="E141" i="10" s="1"/>
  <c r="J142" i="10"/>
  <c r="E142" i="10" s="1"/>
  <c r="J143" i="10"/>
  <c r="E143" i="10" s="1"/>
  <c r="J144" i="10"/>
  <c r="E144" i="10" s="1"/>
  <c r="J145" i="10"/>
  <c r="E145" i="10" s="1"/>
  <c r="J146" i="10"/>
  <c r="E146" i="10" s="1"/>
  <c r="J147" i="10"/>
  <c r="E147" i="10" s="1"/>
  <c r="J148" i="10"/>
  <c r="E148" i="10" s="1"/>
  <c r="J149" i="10"/>
  <c r="E149" i="10" s="1"/>
  <c r="J150" i="10"/>
  <c r="E150" i="10" s="1"/>
  <c r="J151" i="10"/>
  <c r="E151" i="10" s="1"/>
  <c r="J152" i="10"/>
  <c r="E152" i="10" s="1"/>
  <c r="J153" i="10"/>
  <c r="E153" i="10" s="1"/>
  <c r="J154" i="10"/>
  <c r="E154" i="10" s="1"/>
  <c r="J155" i="10"/>
  <c r="E155" i="10" s="1"/>
  <c r="J156" i="10"/>
  <c r="E156" i="10" s="1"/>
  <c r="J157" i="10"/>
  <c r="E157" i="10" s="1"/>
  <c r="J158" i="10"/>
  <c r="E158" i="10" s="1"/>
  <c r="J159" i="10"/>
  <c r="E159" i="10" s="1"/>
  <c r="J160" i="10"/>
  <c r="E160" i="10" s="1"/>
  <c r="J161" i="10"/>
  <c r="E161" i="10" s="1"/>
  <c r="J162" i="10"/>
  <c r="E162" i="10" s="1"/>
  <c r="J163" i="10"/>
  <c r="E163" i="10" s="1"/>
  <c r="J164" i="10"/>
  <c r="E164" i="10" s="1"/>
  <c r="J165" i="10"/>
  <c r="E165" i="10" s="1"/>
  <c r="J166" i="10"/>
  <c r="E166" i="10" s="1"/>
  <c r="J167" i="10"/>
  <c r="E167" i="10" s="1"/>
  <c r="J168" i="10"/>
  <c r="E168" i="10" s="1"/>
  <c r="J169" i="10"/>
  <c r="E169" i="10" s="1"/>
  <c r="J170" i="10"/>
  <c r="E170" i="10" s="1"/>
  <c r="J171" i="10"/>
  <c r="E171" i="10" s="1"/>
  <c r="J172" i="10"/>
  <c r="E172" i="10" s="1"/>
  <c r="J173" i="10"/>
  <c r="E173" i="10" s="1"/>
  <c r="J174" i="10"/>
  <c r="E174" i="10" s="1"/>
  <c r="J175" i="10"/>
  <c r="E175" i="10" s="1"/>
  <c r="J176" i="10"/>
  <c r="E176" i="10" s="1"/>
  <c r="J177" i="10"/>
  <c r="E177" i="10" s="1"/>
  <c r="J178" i="10"/>
  <c r="E178" i="10" s="1"/>
  <c r="J179" i="10"/>
  <c r="E179" i="10" s="1"/>
  <c r="J180" i="10"/>
  <c r="E180" i="10" s="1"/>
  <c r="J181" i="10"/>
  <c r="E181" i="10" s="1"/>
  <c r="J182" i="10"/>
  <c r="E182" i="10" s="1"/>
  <c r="J183" i="10"/>
  <c r="E183" i="10" s="1"/>
  <c r="J184" i="10"/>
  <c r="E184" i="10" s="1"/>
  <c r="J185" i="10"/>
  <c r="E185" i="10" s="1"/>
  <c r="J186" i="10"/>
  <c r="E186" i="10" s="1"/>
  <c r="J187" i="10"/>
  <c r="E187" i="10" s="1"/>
  <c r="J188" i="10"/>
  <c r="E188" i="10" s="1"/>
  <c r="J189" i="10"/>
  <c r="E189" i="10" s="1"/>
  <c r="J190" i="10"/>
  <c r="E190" i="10" s="1"/>
  <c r="J191" i="10"/>
  <c r="E191" i="10" s="1"/>
  <c r="J192" i="10"/>
  <c r="E192" i="10" s="1"/>
  <c r="J193" i="10"/>
  <c r="E193" i="10" s="1"/>
  <c r="J194" i="10"/>
  <c r="E194" i="10" s="1"/>
  <c r="J195" i="10"/>
  <c r="E195" i="10" s="1"/>
  <c r="J196" i="10"/>
  <c r="E196" i="10" s="1"/>
  <c r="J197" i="10"/>
  <c r="E197" i="10" s="1"/>
  <c r="J198" i="10"/>
  <c r="E198" i="10" s="1"/>
  <c r="J199" i="10"/>
  <c r="E199" i="10" s="1"/>
  <c r="J200" i="10"/>
  <c r="E200" i="10" s="1"/>
  <c r="J201" i="10"/>
  <c r="E201" i="10" s="1"/>
  <c r="J202" i="10"/>
  <c r="E202" i="10" s="1"/>
  <c r="J203" i="10"/>
  <c r="E203" i="10" s="1"/>
  <c r="J204" i="10"/>
  <c r="E204" i="10" s="1"/>
  <c r="J205" i="10"/>
  <c r="E205" i="10" s="1"/>
  <c r="J206" i="10"/>
  <c r="E206" i="10" s="1"/>
  <c r="J207" i="10"/>
  <c r="E207" i="10" s="1"/>
  <c r="J208" i="10"/>
  <c r="E208" i="10" s="1"/>
  <c r="J209" i="10"/>
  <c r="E209" i="10" s="1"/>
  <c r="J210" i="10"/>
  <c r="E210" i="10" s="1"/>
  <c r="J211" i="10"/>
  <c r="E211" i="10" s="1"/>
  <c r="J212" i="10"/>
  <c r="E212" i="10" s="1"/>
  <c r="J213" i="10"/>
  <c r="E213" i="10" s="1"/>
  <c r="J214" i="10"/>
  <c r="E214" i="10" s="1"/>
  <c r="J215" i="10"/>
  <c r="E215" i="10" s="1"/>
  <c r="J216" i="10"/>
  <c r="E216" i="10" s="1"/>
  <c r="J217" i="10"/>
  <c r="E217" i="10" s="1"/>
  <c r="J218" i="10"/>
  <c r="E218" i="10" s="1"/>
  <c r="J219" i="10"/>
  <c r="E219" i="10" s="1"/>
  <c r="J220" i="10"/>
  <c r="E220" i="10" s="1"/>
  <c r="J221" i="10"/>
  <c r="E221" i="10" s="1"/>
  <c r="J222" i="10"/>
  <c r="E222" i="10" s="1"/>
  <c r="J223" i="10"/>
  <c r="E223" i="10" s="1"/>
  <c r="J224" i="10"/>
  <c r="E224" i="10" s="1"/>
  <c r="J225" i="10"/>
  <c r="E225" i="10" s="1"/>
  <c r="J226" i="10"/>
  <c r="E226" i="10" s="1"/>
  <c r="J227" i="10"/>
  <c r="E227" i="10" s="1"/>
  <c r="J228" i="10"/>
  <c r="E228" i="10" s="1"/>
  <c r="J229" i="10"/>
  <c r="E229" i="10" s="1"/>
  <c r="J230" i="10"/>
  <c r="E230" i="10" s="1"/>
  <c r="J231" i="10"/>
  <c r="E231" i="10" s="1"/>
  <c r="J232" i="10"/>
  <c r="E232" i="10" s="1"/>
  <c r="J233" i="10"/>
  <c r="E233" i="10" s="1"/>
  <c r="J234" i="10"/>
  <c r="E234" i="10" s="1"/>
  <c r="J235" i="10"/>
  <c r="E235" i="10" s="1"/>
  <c r="J236" i="10"/>
  <c r="E236" i="10" s="1"/>
  <c r="J237" i="10"/>
  <c r="E237" i="10" s="1"/>
  <c r="J238" i="10"/>
  <c r="E238" i="10" s="1"/>
  <c r="J239" i="10"/>
  <c r="E239" i="10" s="1"/>
  <c r="J240" i="10"/>
  <c r="E240" i="10" s="1"/>
  <c r="J241" i="10"/>
  <c r="E241" i="10" s="1"/>
  <c r="J242" i="10"/>
  <c r="E242" i="10" s="1"/>
  <c r="J243" i="10"/>
  <c r="E243" i="10" s="1"/>
  <c r="J244" i="10"/>
  <c r="E244" i="10" s="1"/>
  <c r="J245" i="10"/>
  <c r="E245" i="10" s="1"/>
  <c r="J246" i="10"/>
  <c r="E246" i="10" s="1"/>
  <c r="J247" i="10"/>
  <c r="E247" i="10" s="1"/>
  <c r="J248" i="10"/>
  <c r="E248" i="10" s="1"/>
  <c r="J249" i="10"/>
  <c r="E249" i="10" s="1"/>
  <c r="J250" i="10"/>
  <c r="E250" i="10" s="1"/>
  <c r="J251" i="10"/>
  <c r="E251" i="10" s="1"/>
  <c r="J252" i="10"/>
  <c r="E252" i="10" s="1"/>
  <c r="J253" i="10"/>
  <c r="E253" i="10" s="1"/>
  <c r="J254" i="10"/>
  <c r="E254" i="10" s="1"/>
  <c r="J255" i="10"/>
  <c r="E255" i="10" s="1"/>
  <c r="J256" i="10"/>
  <c r="E256" i="10" s="1"/>
  <c r="J257" i="10"/>
  <c r="E257" i="10" s="1"/>
  <c r="J258" i="10"/>
  <c r="E258" i="10" s="1"/>
  <c r="J259" i="10"/>
  <c r="E259" i="10" s="1"/>
  <c r="J260" i="10"/>
  <c r="E260" i="10" s="1"/>
  <c r="J261" i="10"/>
  <c r="E261" i="10" s="1"/>
  <c r="J262" i="10"/>
  <c r="E262" i="10" s="1"/>
  <c r="J263" i="10"/>
  <c r="E263" i="10" s="1"/>
  <c r="J264" i="10"/>
  <c r="E264" i="10" s="1"/>
  <c r="J265" i="10"/>
  <c r="E265" i="10" s="1"/>
  <c r="J266" i="10"/>
  <c r="E266" i="10" s="1"/>
  <c r="J267" i="10"/>
  <c r="E267" i="10" s="1"/>
  <c r="J268" i="10"/>
  <c r="E268" i="10" s="1"/>
  <c r="J269" i="10"/>
  <c r="E269" i="10" s="1"/>
  <c r="J270" i="10"/>
  <c r="E270" i="10" s="1"/>
  <c r="J271" i="10"/>
  <c r="E271" i="10" s="1"/>
  <c r="J272" i="10"/>
  <c r="E272" i="10" s="1"/>
  <c r="J273" i="10"/>
  <c r="E273" i="10" s="1"/>
  <c r="J274" i="10"/>
  <c r="E274" i="10" s="1"/>
  <c r="J275" i="10"/>
  <c r="E275" i="10" s="1"/>
  <c r="J276" i="10"/>
  <c r="E276" i="10" s="1"/>
  <c r="J277" i="10"/>
  <c r="E277" i="10" s="1"/>
  <c r="J278" i="10"/>
  <c r="E278" i="10" s="1"/>
  <c r="J279" i="10"/>
  <c r="E279" i="10" s="1"/>
  <c r="J280" i="10"/>
  <c r="E280" i="10" s="1"/>
  <c r="J281" i="10"/>
  <c r="E281" i="10" s="1"/>
  <c r="J282" i="10"/>
  <c r="E282" i="10" s="1"/>
  <c r="J283" i="10"/>
  <c r="E283" i="10" s="1"/>
  <c r="J284" i="10"/>
  <c r="E284" i="10" s="1"/>
  <c r="J285" i="10"/>
  <c r="E285" i="10" s="1"/>
  <c r="J286" i="10"/>
  <c r="E286" i="10" s="1"/>
  <c r="J287" i="10"/>
  <c r="E287" i="10" s="1"/>
  <c r="J288" i="10"/>
  <c r="E288" i="10" s="1"/>
  <c r="J289" i="10"/>
  <c r="E289" i="10" s="1"/>
  <c r="J290" i="10"/>
  <c r="E290" i="10" s="1"/>
  <c r="J291" i="10"/>
  <c r="E291" i="10" s="1"/>
  <c r="J292" i="10"/>
  <c r="E292" i="10" s="1"/>
  <c r="J293" i="10"/>
  <c r="E293" i="10" s="1"/>
  <c r="J294" i="10"/>
  <c r="E294" i="10" s="1"/>
  <c r="J295" i="10"/>
  <c r="E295" i="10" s="1"/>
  <c r="J296" i="10"/>
  <c r="E296" i="10" s="1"/>
  <c r="J297" i="10"/>
  <c r="E297" i="10" s="1"/>
  <c r="J298" i="10"/>
  <c r="E298" i="10" s="1"/>
  <c r="J299" i="10"/>
  <c r="E299" i="10" s="1"/>
  <c r="J300" i="10"/>
  <c r="E300" i="10" s="1"/>
  <c r="J301" i="10"/>
  <c r="E301" i="10" s="1"/>
  <c r="J302" i="10"/>
  <c r="E302" i="10" s="1"/>
  <c r="J303" i="10"/>
  <c r="E303" i="10" s="1"/>
  <c r="J304" i="10"/>
  <c r="E304" i="10" s="1"/>
  <c r="J305" i="10"/>
  <c r="E305" i="10" s="1"/>
  <c r="J306" i="10"/>
  <c r="E306" i="10" s="1"/>
  <c r="J307" i="10"/>
  <c r="E307" i="10" s="1"/>
  <c r="J308" i="10"/>
  <c r="E308" i="10" s="1"/>
  <c r="J309" i="10"/>
  <c r="E309" i="10" s="1"/>
  <c r="J310" i="10"/>
  <c r="E310" i="10" s="1"/>
  <c r="J311" i="10"/>
  <c r="E311" i="10" s="1"/>
  <c r="J312" i="10"/>
  <c r="E312" i="10" s="1"/>
  <c r="J313" i="10"/>
  <c r="E313" i="10" s="1"/>
  <c r="J314" i="10"/>
  <c r="E314" i="10" s="1"/>
  <c r="J315" i="10"/>
  <c r="E315" i="10" s="1"/>
  <c r="J316" i="10"/>
  <c r="E316" i="10" s="1"/>
  <c r="J317" i="10"/>
  <c r="E317" i="10" s="1"/>
  <c r="J318" i="10"/>
  <c r="E318" i="10" s="1"/>
  <c r="J319" i="10"/>
  <c r="E319" i="10" s="1"/>
  <c r="J320" i="10"/>
  <c r="E320" i="10" s="1"/>
  <c r="J321" i="10"/>
  <c r="E321" i="10" s="1"/>
  <c r="J322" i="10"/>
  <c r="E322" i="10" s="1"/>
  <c r="J323" i="10"/>
  <c r="E323" i="10" s="1"/>
  <c r="J324" i="10"/>
  <c r="E324" i="10" s="1"/>
  <c r="J325" i="10"/>
  <c r="E325" i="10" s="1"/>
  <c r="J326" i="10"/>
  <c r="E326" i="10" s="1"/>
  <c r="J327" i="10"/>
  <c r="E327" i="10" s="1"/>
  <c r="J328" i="10"/>
  <c r="E328" i="10" s="1"/>
  <c r="J329" i="10"/>
  <c r="E329" i="10" s="1"/>
  <c r="J330" i="10"/>
  <c r="E330" i="10" s="1"/>
  <c r="J331" i="10"/>
  <c r="E331" i="10" s="1"/>
  <c r="J332" i="10"/>
  <c r="E332" i="10" s="1"/>
  <c r="J333" i="10"/>
  <c r="E333" i="10" s="1"/>
  <c r="J334" i="10"/>
  <c r="E334" i="10" s="1"/>
  <c r="J335" i="10"/>
  <c r="E335" i="10" s="1"/>
  <c r="J336" i="10"/>
  <c r="E336" i="10" s="1"/>
  <c r="J337" i="10"/>
  <c r="E337" i="10" s="1"/>
  <c r="J338" i="10"/>
  <c r="E338" i="10" s="1"/>
  <c r="J339" i="10"/>
  <c r="E339" i="10" s="1"/>
  <c r="J340" i="10"/>
  <c r="E340" i="10" s="1"/>
  <c r="J341" i="10"/>
  <c r="E341" i="10" s="1"/>
  <c r="J342" i="10"/>
  <c r="E342" i="10" s="1"/>
  <c r="J343" i="10"/>
  <c r="E343" i="10" s="1"/>
  <c r="J344" i="10"/>
  <c r="E344" i="10" s="1"/>
  <c r="J345" i="10"/>
  <c r="E345" i="10" s="1"/>
  <c r="J346" i="10"/>
  <c r="E346" i="10" s="1"/>
  <c r="J347" i="10"/>
  <c r="E347" i="10" s="1"/>
  <c r="J348" i="10"/>
  <c r="E348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R9" i="11"/>
  <c r="S9" i="11" s="1"/>
  <c r="F22" i="1" s="1"/>
  <c r="R8" i="11"/>
  <c r="S8" i="11" s="1"/>
  <c r="F21" i="1" s="1"/>
  <c r="R7" i="11"/>
  <c r="S7" i="11" s="1"/>
  <c r="F20" i="1" s="1"/>
  <c r="R6" i="11"/>
  <c r="S6" i="11" s="1"/>
  <c r="F19" i="1" s="1"/>
  <c r="R5" i="11"/>
  <c r="S5" i="11" s="1"/>
  <c r="F18" i="1" s="1"/>
  <c r="R4" i="11"/>
  <c r="S4" i="11" s="1"/>
  <c r="F17" i="1" s="1"/>
  <c r="R3" i="11"/>
  <c r="S3" i="11" s="1"/>
  <c r="F16" i="1" s="1"/>
  <c r="R2" i="11"/>
  <c r="H2" i="11"/>
  <c r="C2" i="11" s="1"/>
  <c r="H3" i="11"/>
  <c r="C3" i="11" s="1"/>
  <c r="H4" i="11"/>
  <c r="C4" i="11" s="1"/>
  <c r="H5" i="11"/>
  <c r="C5" i="11" s="1"/>
  <c r="H6" i="11"/>
  <c r="C6" i="11" s="1"/>
  <c r="H7" i="11"/>
  <c r="C7" i="11" s="1"/>
  <c r="H8" i="11"/>
  <c r="C8" i="11" s="1"/>
  <c r="H9" i="11"/>
  <c r="C9" i="11" s="1"/>
  <c r="H10" i="11"/>
  <c r="C10" i="11" s="1"/>
  <c r="H11" i="11"/>
  <c r="C11" i="11" s="1"/>
  <c r="H12" i="11"/>
  <c r="C12" i="11" s="1"/>
  <c r="H13" i="11"/>
  <c r="C13" i="11" s="1"/>
  <c r="H14" i="11"/>
  <c r="C14" i="11" s="1"/>
  <c r="H15" i="11"/>
  <c r="C15" i="11" s="1"/>
  <c r="H16" i="11"/>
  <c r="C16" i="11" s="1"/>
  <c r="H17" i="11"/>
  <c r="C17" i="11" s="1"/>
  <c r="H18" i="11"/>
  <c r="C18" i="11" s="1"/>
  <c r="H19" i="11"/>
  <c r="C19" i="11" s="1"/>
  <c r="H20" i="11"/>
  <c r="C20" i="11" s="1"/>
  <c r="H21" i="11"/>
  <c r="C21" i="11" s="1"/>
  <c r="H22" i="11"/>
  <c r="C22" i="11" s="1"/>
  <c r="H23" i="11"/>
  <c r="C23" i="11" s="1"/>
  <c r="H24" i="11"/>
  <c r="C24" i="11" s="1"/>
  <c r="H25" i="11"/>
  <c r="C25" i="11" s="1"/>
  <c r="H26" i="11"/>
  <c r="C26" i="11" s="1"/>
  <c r="H27" i="11"/>
  <c r="C27" i="11" s="1"/>
  <c r="H28" i="11"/>
  <c r="C28" i="11" s="1"/>
  <c r="H29" i="11"/>
  <c r="C29" i="11" s="1"/>
  <c r="H30" i="11"/>
  <c r="C30" i="11" s="1"/>
  <c r="H31" i="11"/>
  <c r="C31" i="11" s="1"/>
  <c r="H32" i="11"/>
  <c r="C32" i="11" s="1"/>
  <c r="H33" i="11"/>
  <c r="C33" i="11" s="1"/>
  <c r="H34" i="11"/>
  <c r="C34" i="11" s="1"/>
  <c r="H35" i="11"/>
  <c r="C35" i="11" s="1"/>
  <c r="H36" i="11"/>
  <c r="C36" i="11" s="1"/>
  <c r="H37" i="11"/>
  <c r="C37" i="11" s="1"/>
  <c r="H38" i="11"/>
  <c r="C38" i="11" s="1"/>
  <c r="H39" i="11"/>
  <c r="C39" i="11" s="1"/>
  <c r="H40" i="11"/>
  <c r="C40" i="11" s="1"/>
  <c r="H41" i="11"/>
  <c r="C41" i="11" s="1"/>
  <c r="H42" i="11"/>
  <c r="C42" i="11" s="1"/>
  <c r="H43" i="11"/>
  <c r="C43" i="11" s="1"/>
  <c r="H44" i="11"/>
  <c r="C44" i="11" s="1"/>
  <c r="H45" i="11"/>
  <c r="C45" i="11" s="1"/>
  <c r="H46" i="11"/>
  <c r="C46" i="11" s="1"/>
  <c r="H47" i="11"/>
  <c r="C47" i="11" s="1"/>
  <c r="H48" i="11"/>
  <c r="C48" i="11" s="1"/>
  <c r="H49" i="11"/>
  <c r="C49" i="11" s="1"/>
  <c r="H50" i="11"/>
  <c r="C50" i="11" s="1"/>
  <c r="H51" i="11"/>
  <c r="C51" i="11" s="1"/>
  <c r="H52" i="11"/>
  <c r="C52" i="11" s="1"/>
  <c r="H53" i="11"/>
  <c r="C53" i="11" s="1"/>
  <c r="H54" i="11"/>
  <c r="C54" i="11" s="1"/>
  <c r="H55" i="11"/>
  <c r="C55" i="11" s="1"/>
  <c r="H56" i="11"/>
  <c r="C56" i="11" s="1"/>
  <c r="H57" i="11"/>
  <c r="C57" i="11" s="1"/>
  <c r="H58" i="11"/>
  <c r="C58" i="11" s="1"/>
  <c r="H59" i="11"/>
  <c r="C59" i="11" s="1"/>
  <c r="H60" i="11"/>
  <c r="C60" i="11" s="1"/>
  <c r="H61" i="11"/>
  <c r="C61" i="11" s="1"/>
  <c r="H62" i="11"/>
  <c r="C62" i="11" s="1"/>
  <c r="H63" i="11"/>
  <c r="C63" i="11" s="1"/>
  <c r="H64" i="11"/>
  <c r="C64" i="11" s="1"/>
  <c r="H65" i="11"/>
  <c r="C65" i="11" s="1"/>
  <c r="H66" i="11"/>
  <c r="C66" i="11" s="1"/>
  <c r="H67" i="11"/>
  <c r="C67" i="11" s="1"/>
  <c r="H68" i="11"/>
  <c r="C68" i="11" s="1"/>
  <c r="H69" i="11"/>
  <c r="C69" i="11" s="1"/>
  <c r="H70" i="11"/>
  <c r="C70" i="11" s="1"/>
  <c r="H71" i="11"/>
  <c r="C71" i="11" s="1"/>
  <c r="H72" i="11"/>
  <c r="C72" i="11" s="1"/>
  <c r="H73" i="11"/>
  <c r="C73" i="11" s="1"/>
  <c r="H74" i="11"/>
  <c r="C74" i="11" s="1"/>
  <c r="H75" i="11"/>
  <c r="C75" i="11" s="1"/>
  <c r="H76" i="11"/>
  <c r="C76" i="11" s="1"/>
  <c r="H77" i="11"/>
  <c r="C77" i="11" s="1"/>
  <c r="H78" i="11"/>
  <c r="C78" i="11" s="1"/>
  <c r="H79" i="11"/>
  <c r="C79" i="11" s="1"/>
  <c r="H80" i="11"/>
  <c r="C80" i="11" s="1"/>
  <c r="H81" i="11"/>
  <c r="C81" i="11" s="1"/>
  <c r="H82" i="11"/>
  <c r="C82" i="11" s="1"/>
  <c r="H83" i="11"/>
  <c r="C83" i="11" s="1"/>
  <c r="H84" i="11"/>
  <c r="C84" i="11" s="1"/>
  <c r="H85" i="11"/>
  <c r="C85" i="11" s="1"/>
  <c r="H86" i="11"/>
  <c r="C86" i="11" s="1"/>
  <c r="H87" i="11"/>
  <c r="C87" i="11" s="1"/>
  <c r="H88" i="11"/>
  <c r="C88" i="11" s="1"/>
  <c r="H89" i="11"/>
  <c r="C89" i="11" s="1"/>
  <c r="H90" i="11"/>
  <c r="C90" i="11" s="1"/>
  <c r="H91" i="11"/>
  <c r="C91" i="11" s="1"/>
  <c r="H92" i="11"/>
  <c r="C92" i="11" s="1"/>
  <c r="H93" i="11"/>
  <c r="C93" i="11" s="1"/>
  <c r="H94" i="11"/>
  <c r="C94" i="11" s="1"/>
  <c r="H95" i="11"/>
  <c r="C95" i="11" s="1"/>
  <c r="H96" i="11"/>
  <c r="C96" i="11" s="1"/>
  <c r="H97" i="11"/>
  <c r="C97" i="11" s="1"/>
  <c r="H98" i="11"/>
  <c r="C98" i="11" s="1"/>
  <c r="H99" i="11"/>
  <c r="C99" i="11" s="1"/>
  <c r="H100" i="11"/>
  <c r="C100" i="11" s="1"/>
  <c r="H101" i="11"/>
  <c r="C101" i="11" s="1"/>
  <c r="H102" i="11"/>
  <c r="C102" i="11" s="1"/>
  <c r="H103" i="11"/>
  <c r="C103" i="11" s="1"/>
  <c r="H104" i="11"/>
  <c r="C104" i="11" s="1"/>
  <c r="H105" i="11"/>
  <c r="C105" i="11" s="1"/>
  <c r="H106" i="11"/>
  <c r="C106" i="11" s="1"/>
  <c r="H107" i="11"/>
  <c r="C107" i="11" s="1"/>
  <c r="H108" i="11"/>
  <c r="C108" i="11" s="1"/>
  <c r="H109" i="11"/>
  <c r="C109" i="11" s="1"/>
  <c r="H110" i="11"/>
  <c r="C110" i="11" s="1"/>
  <c r="H111" i="11"/>
  <c r="C111" i="11" s="1"/>
  <c r="H112" i="11"/>
  <c r="C112" i="11" s="1"/>
  <c r="H113" i="11"/>
  <c r="C113" i="11" s="1"/>
  <c r="H114" i="11"/>
  <c r="C114" i="11" s="1"/>
  <c r="H115" i="11"/>
  <c r="C115" i="11" s="1"/>
  <c r="H116" i="11"/>
  <c r="C116" i="11" s="1"/>
  <c r="H117" i="11"/>
  <c r="C117" i="11" s="1"/>
  <c r="H118" i="11"/>
  <c r="C118" i="11" s="1"/>
  <c r="H119" i="11"/>
  <c r="C119" i="11" s="1"/>
  <c r="H120" i="11"/>
  <c r="C120" i="11" s="1"/>
  <c r="H121" i="11"/>
  <c r="C121" i="11" s="1"/>
  <c r="H122" i="11"/>
  <c r="C122" i="11" s="1"/>
  <c r="H123" i="11"/>
  <c r="C123" i="11" s="1"/>
  <c r="H124" i="11"/>
  <c r="C124" i="11" s="1"/>
  <c r="H125" i="11"/>
  <c r="C125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I2" i="12"/>
  <c r="I3" i="12"/>
  <c r="I1" i="12"/>
  <c r="E3" i="12"/>
  <c r="E2" i="12"/>
  <c r="E1" i="12"/>
  <c r="E3" i="13"/>
  <c r="E2" i="13"/>
  <c r="E1" i="13"/>
  <c r="G2" i="14"/>
  <c r="G1" i="14"/>
  <c r="D2" i="14"/>
  <c r="D3" i="14"/>
  <c r="D4" i="14"/>
  <c r="D5" i="14"/>
  <c r="D6" i="14"/>
  <c r="D7" i="14"/>
  <c r="R11" i="10" l="1"/>
  <c r="E31" i="1" s="1"/>
  <c r="R11" i="11"/>
  <c r="S2" i="10"/>
  <c r="S2" i="11"/>
  <c r="C22" i="8"/>
  <c r="Z235" i="16"/>
  <c r="Z313" i="16"/>
  <c r="Z115" i="16"/>
  <c r="Z19" i="16"/>
  <c r="B22" i="8"/>
  <c r="Z265" i="16" s="1"/>
  <c r="B21" i="8"/>
  <c r="Z461" i="16"/>
  <c r="Z466" i="16"/>
  <c r="Z245" i="16"/>
  <c r="Z250" i="16"/>
  <c r="Y55" i="16"/>
  <c r="Z48" i="16"/>
  <c r="C21" i="8"/>
  <c r="D22" i="8"/>
  <c r="Z60" i="16" s="1"/>
  <c r="Y502" i="16"/>
  <c r="Z82" i="16"/>
  <c r="Z80" i="16"/>
  <c r="Y405" i="16"/>
  <c r="Y150" i="16"/>
  <c r="Y262" i="16"/>
  <c r="Y388" i="16"/>
  <c r="Y165" i="16"/>
  <c r="Y355" i="16"/>
  <c r="Y432" i="16"/>
  <c r="Y421" i="16"/>
  <c r="Y334" i="16"/>
  <c r="Y333" i="16"/>
  <c r="Y90" i="16"/>
  <c r="Y201" i="16"/>
  <c r="Z477" i="16"/>
  <c r="Y22" i="16"/>
  <c r="Z316" i="16"/>
  <c r="Z114" i="16"/>
  <c r="Z3" i="16"/>
  <c r="Z163" i="16"/>
  <c r="Y221" i="16"/>
  <c r="Z132" i="16"/>
  <c r="D21" i="8"/>
  <c r="Z216" i="16"/>
  <c r="Z68" i="16"/>
  <c r="Z298" i="16"/>
  <c r="Z31" i="16"/>
  <c r="Z294" i="16"/>
  <c r="Z36" i="16"/>
  <c r="Z377" i="16"/>
  <c r="Z369" i="16"/>
  <c r="Z366" i="16"/>
  <c r="Z58" i="16"/>
  <c r="Z72" i="16"/>
  <c r="Y492" i="16"/>
  <c r="Y503" i="16"/>
  <c r="Z494" i="16"/>
  <c r="Z498" i="16"/>
  <c r="Z328" i="16"/>
  <c r="Y109" i="16"/>
  <c r="Y92" i="16"/>
  <c r="Z312" i="16"/>
  <c r="Y320" i="16"/>
  <c r="Y93" i="16"/>
  <c r="Z268" i="16"/>
  <c r="Y16" i="16"/>
  <c r="Z267" i="16"/>
  <c r="Y258" i="16"/>
  <c r="Y274" i="16"/>
  <c r="Z17" i="16"/>
  <c r="Y459" i="16"/>
  <c r="Y468" i="16"/>
  <c r="Y193" i="16"/>
  <c r="Y183" i="16"/>
  <c r="Y456" i="16"/>
  <c r="Y457" i="16"/>
  <c r="Y463" i="16"/>
  <c r="Y184" i="16"/>
  <c r="Y198" i="16"/>
  <c r="Y244" i="16"/>
  <c r="Y251" i="16"/>
  <c r="Y52" i="16"/>
  <c r="Y40" i="16"/>
  <c r="Y243" i="16"/>
  <c r="Y240" i="16"/>
  <c r="Y248" i="16"/>
  <c r="Y39" i="16"/>
  <c r="Y54" i="16"/>
  <c r="Y298" i="16"/>
  <c r="Y31" i="16"/>
  <c r="Y294" i="16"/>
  <c r="Y21" i="16"/>
  <c r="Y370" i="16"/>
  <c r="Y57" i="16"/>
  <c r="Z496" i="16"/>
  <c r="Z5" i="16"/>
  <c r="B13" i="8"/>
  <c r="X355" i="17" s="1"/>
  <c r="X250" i="17"/>
  <c r="X254" i="17"/>
  <c r="X438" i="17"/>
  <c r="X418" i="17"/>
  <c r="X368" i="17"/>
  <c r="X30" i="17"/>
  <c r="X34" i="17"/>
  <c r="X166" i="17"/>
  <c r="X161" i="17"/>
  <c r="X396" i="17"/>
  <c r="X311" i="17"/>
  <c r="C13" i="8"/>
  <c r="X7" i="17"/>
  <c r="X434" i="17"/>
  <c r="X102" i="17"/>
  <c r="X239" i="17"/>
  <c r="X204" i="17"/>
  <c r="X375" i="17"/>
  <c r="X62" i="17"/>
  <c r="X232" i="17"/>
  <c r="X381" i="17"/>
  <c r="X15" i="17"/>
  <c r="Y450" i="17"/>
  <c r="Y101" i="17"/>
  <c r="Y259" i="17"/>
  <c r="Y420" i="17"/>
  <c r="Y374" i="17"/>
  <c r="Y36" i="17"/>
  <c r="Y22" i="17"/>
  <c r="Y227" i="17"/>
  <c r="Y225" i="17"/>
  <c r="Y397" i="17"/>
  <c r="Y380" i="17"/>
  <c r="Y42" i="17"/>
  <c r="Y47" i="17"/>
  <c r="Y14" i="17"/>
  <c r="Y45" i="17"/>
  <c r="Y13" i="17"/>
  <c r="D13" i="8"/>
  <c r="X469" i="17"/>
  <c r="X96" i="17"/>
  <c r="X85" i="17"/>
  <c r="X86" i="17"/>
  <c r="X190" i="17"/>
  <c r="X426" i="17"/>
  <c r="X423" i="17"/>
  <c r="X56" i="17"/>
  <c r="X222" i="17"/>
  <c r="X175" i="17"/>
  <c r="X324" i="17"/>
  <c r="X310" i="17"/>
  <c r="X39" i="17"/>
  <c r="Y393" i="17"/>
  <c r="Y308" i="17"/>
  <c r="X43" i="17"/>
  <c r="X53" i="17"/>
  <c r="X6" i="17"/>
  <c r="X11" i="17"/>
  <c r="X51" i="17"/>
  <c r="X46" i="17"/>
  <c r="X9" i="17"/>
  <c r="B14" i="8"/>
  <c r="X262" i="17"/>
  <c r="X447" i="17"/>
  <c r="X73" i="17"/>
  <c r="X98" i="17"/>
  <c r="X215" i="17"/>
  <c r="X256" i="17"/>
  <c r="X419" i="17"/>
  <c r="X417" i="17"/>
  <c r="X370" i="17"/>
  <c r="X69" i="17"/>
  <c r="X33" i="17"/>
  <c r="X221" i="17"/>
  <c r="X169" i="17"/>
  <c r="X172" i="17"/>
  <c r="X390" i="17"/>
  <c r="X394" i="17"/>
  <c r="X321" i="17"/>
  <c r="X48" i="17"/>
  <c r="Y429" i="18"/>
  <c r="Y87" i="18"/>
  <c r="Y266" i="18"/>
  <c r="Y434" i="18"/>
  <c r="Y25" i="18"/>
  <c r="Y27" i="18"/>
  <c r="Y391" i="18"/>
  <c r="Y50" i="18"/>
  <c r="Y301" i="18"/>
  <c r="Y344" i="18"/>
  <c r="Y481" i="18"/>
  <c r="Y121" i="18"/>
  <c r="Y334" i="18"/>
  <c r="Y401" i="18"/>
  <c r="Y505" i="18"/>
  <c r="Y141" i="18"/>
  <c r="Y255" i="18"/>
  <c r="Y253" i="18"/>
  <c r="Y444" i="18"/>
  <c r="X114" i="18"/>
  <c r="Y204" i="18"/>
  <c r="Y208" i="18"/>
  <c r="Y372" i="18"/>
  <c r="Y61" i="18"/>
  <c r="Y225" i="18"/>
  <c r="Y382" i="18"/>
  <c r="Y383" i="18"/>
  <c r="Y13" i="18"/>
  <c r="Y358" i="18"/>
  <c r="Y212" i="18"/>
  <c r="Y236" i="18"/>
  <c r="Y229" i="18"/>
  <c r="Y315" i="18"/>
  <c r="Y104" i="18"/>
  <c r="Y84" i="18"/>
  <c r="Y300" i="18"/>
  <c r="Y504" i="18"/>
  <c r="Y143" i="18"/>
  <c r="Y122" i="18"/>
  <c r="Y339" i="18"/>
  <c r="Y413" i="18"/>
  <c r="Y526" i="18"/>
  <c r="Y497" i="18"/>
  <c r="Y139" i="18"/>
  <c r="Y280" i="18"/>
  <c r="Y459" i="18"/>
  <c r="Y453" i="18"/>
  <c r="Y99" i="18"/>
  <c r="Y96" i="18"/>
  <c r="Y241" i="18"/>
  <c r="Y437" i="18"/>
  <c r="Y425" i="18"/>
  <c r="Y28" i="18"/>
  <c r="Y34" i="18"/>
  <c r="Y234" i="18"/>
  <c r="Y320" i="18"/>
  <c r="Y54" i="18"/>
  <c r="X359" i="18"/>
  <c r="X126" i="18"/>
  <c r="X348" i="18"/>
  <c r="X277" i="18"/>
  <c r="X469" i="18"/>
  <c r="C6" i="8"/>
  <c r="Y423" i="18" s="1"/>
  <c r="X526" i="18"/>
  <c r="X459" i="18"/>
  <c r="Y357" i="18"/>
  <c r="Y477" i="18"/>
  <c r="Y411" i="18"/>
  <c r="Y133" i="18"/>
  <c r="Y262" i="18"/>
  <c r="Y360" i="18"/>
  <c r="Y228" i="18"/>
  <c r="Y487" i="18"/>
  <c r="Y269" i="18"/>
  <c r="Y313" i="18"/>
  <c r="Y302" i="18"/>
  <c r="Y361" i="18"/>
  <c r="Y304" i="18"/>
  <c r="Y522" i="18"/>
  <c r="Y484" i="18"/>
  <c r="Y161" i="18"/>
  <c r="Y120" i="18"/>
  <c r="Y404" i="18"/>
  <c r="Y398" i="18"/>
  <c r="Y525" i="18"/>
  <c r="Y499" i="18"/>
  <c r="Y527" i="18"/>
  <c r="Y136" i="18"/>
  <c r="Y191" i="18"/>
  <c r="Y146" i="18"/>
  <c r="Y295" i="18"/>
  <c r="Y264" i="18"/>
  <c r="Y454" i="18"/>
  <c r="Y456" i="18"/>
  <c r="Y74" i="18"/>
  <c r="Y254" i="18"/>
  <c r="Y195" i="18"/>
  <c r="Y247" i="18"/>
  <c r="Y419" i="18"/>
  <c r="Y373" i="18"/>
  <c r="Y450" i="18"/>
  <c r="Y376" i="18"/>
  <c r="Y31" i="18"/>
  <c r="X67" i="18"/>
  <c r="Y67" i="18"/>
  <c r="Y218" i="18"/>
  <c r="Y166" i="18"/>
  <c r="Y217" i="18"/>
  <c r="Y164" i="18"/>
  <c r="Y392" i="18"/>
  <c r="Y381" i="18"/>
  <c r="Y319" i="18"/>
  <c r="Y45" i="18"/>
  <c r="Y39" i="18"/>
  <c r="Y9" i="18"/>
  <c r="X504" i="18"/>
  <c r="X255" i="18"/>
  <c r="Y289" i="18"/>
  <c r="Y517" i="18"/>
  <c r="Y127" i="18"/>
  <c r="Y531" i="18"/>
  <c r="Y135" i="18"/>
  <c r="Y467" i="18"/>
  <c r="Y189" i="18"/>
  <c r="Y24" i="18"/>
  <c r="Y394" i="18"/>
  <c r="Y288" i="18"/>
  <c r="Y355" i="18"/>
  <c r="Y306" i="18"/>
  <c r="Y518" i="18"/>
  <c r="Y479" i="18"/>
  <c r="Y486" i="18"/>
  <c r="Y81" i="18"/>
  <c r="Y29" i="18"/>
  <c r="Y22" i="18"/>
  <c r="Y231" i="18"/>
  <c r="Y153" i="18"/>
  <c r="Y226" i="18"/>
  <c r="Y154" i="18"/>
  <c r="Y317" i="18"/>
  <c r="Y310" i="18"/>
  <c r="Y51" i="18"/>
  <c r="Y4" i="18"/>
  <c r="Y47" i="18"/>
  <c r="Y5" i="18"/>
  <c r="X355" i="18"/>
  <c r="Y356" i="18"/>
  <c r="Y112" i="18"/>
  <c r="Y410" i="18"/>
  <c r="Y327" i="18"/>
  <c r="Y408" i="18"/>
  <c r="Y328" i="18"/>
  <c r="Y348" i="18"/>
  <c r="Y329" i="18"/>
  <c r="Y536" i="18"/>
  <c r="Y539" i="18"/>
  <c r="Y490" i="18"/>
  <c r="Y495" i="18"/>
  <c r="Y535" i="18"/>
  <c r="Y530" i="18"/>
  <c r="Y489" i="18"/>
  <c r="Y508" i="18"/>
  <c r="Y492" i="18"/>
  <c r="Y214" i="18"/>
  <c r="Y220" i="18"/>
  <c r="Y129" i="18"/>
  <c r="Y198" i="18"/>
  <c r="Y130" i="18"/>
  <c r="Y131" i="18"/>
  <c r="Y292" i="18"/>
  <c r="Y281" i="18"/>
  <c r="Y237" i="18"/>
  <c r="Y244" i="18"/>
  <c r="Y465" i="18"/>
  <c r="Y432" i="18"/>
  <c r="Y460" i="18"/>
  <c r="Y447" i="18"/>
  <c r="Y105" i="18"/>
  <c r="Y58" i="18"/>
  <c r="X58" i="18"/>
  <c r="Y101" i="18"/>
  <c r="Y57" i="18"/>
  <c r="X57" i="18"/>
  <c r="Y62" i="18"/>
  <c r="Y268" i="18"/>
  <c r="Y196" i="18"/>
  <c r="Y257" i="18"/>
  <c r="Y213" i="18"/>
  <c r="Y443" i="18"/>
  <c r="X443" i="18"/>
  <c r="Y448" i="18"/>
  <c r="Y369" i="18"/>
  <c r="X369" i="18"/>
  <c r="Y431" i="18"/>
  <c r="Y378" i="18"/>
  <c r="Y91" i="18"/>
  <c r="Y75" i="18"/>
  <c r="Y36" i="18"/>
  <c r="Y233" i="18"/>
  <c r="X233" i="18"/>
  <c r="Y172" i="18"/>
  <c r="Y145" i="18"/>
  <c r="X145" i="18"/>
  <c r="Y395" i="18"/>
  <c r="Y309" i="18"/>
  <c r="Y385" i="18"/>
  <c r="Y324" i="18"/>
  <c r="Y53" i="18"/>
  <c r="Y46" i="18"/>
  <c r="X46" i="18"/>
  <c r="Y15" i="18"/>
  <c r="X530" i="18"/>
  <c r="Y345" i="18"/>
  <c r="Y364" i="18"/>
  <c r="Y347" i="18"/>
  <c r="Y303" i="18"/>
  <c r="Y305" i="18"/>
  <c r="Y338" i="18"/>
  <c r="Y351" i="18"/>
  <c r="Y299" i="18"/>
  <c r="Y297" i="18"/>
  <c r="Y506" i="18"/>
  <c r="Y523" i="18"/>
  <c r="Y512" i="18"/>
  <c r="Y483" i="18"/>
  <c r="Y485" i="18"/>
  <c r="Y502" i="18"/>
  <c r="Y511" i="18"/>
  <c r="Y480" i="18"/>
  <c r="Y476" i="18"/>
  <c r="Y150" i="18"/>
  <c r="Y179" i="18"/>
  <c r="Y151" i="18"/>
  <c r="Y123" i="18"/>
  <c r="Y125" i="18"/>
  <c r="Y140" i="18"/>
  <c r="Y158" i="18"/>
  <c r="Y118" i="18"/>
  <c r="Y119" i="18"/>
  <c r="Y406" i="18"/>
  <c r="Y415" i="18"/>
  <c r="Y403" i="18"/>
  <c r="Y340" i="18"/>
  <c r="Y346" i="18"/>
  <c r="Y397" i="18"/>
  <c r="Y402" i="18"/>
  <c r="Y336" i="18"/>
  <c r="Y332" i="18"/>
  <c r="Y528" i="18"/>
  <c r="Y541" i="18"/>
  <c r="Y529" i="18"/>
  <c r="Y500" i="18"/>
  <c r="Y507" i="18"/>
  <c r="Y524" i="18"/>
  <c r="Y532" i="18"/>
  <c r="Y498" i="18"/>
  <c r="Y496" i="18"/>
  <c r="Y200" i="18"/>
  <c r="Y224" i="18"/>
  <c r="Y203" i="18"/>
  <c r="Y142" i="18"/>
  <c r="Y149" i="18"/>
  <c r="Y184" i="18"/>
  <c r="Y193" i="18"/>
  <c r="Y138" i="18"/>
  <c r="Y134" i="18"/>
  <c r="Y276" i="18"/>
  <c r="Y298" i="18"/>
  <c r="Y279" i="18"/>
  <c r="Y258" i="18"/>
  <c r="Y265" i="18"/>
  <c r="Y272" i="18"/>
  <c r="Y278" i="18"/>
  <c r="Y251" i="18"/>
  <c r="Y250" i="18"/>
  <c r="Y455" i="18"/>
  <c r="Y472" i="18"/>
  <c r="Y458" i="18"/>
  <c r="Y439" i="18"/>
  <c r="Y445" i="18"/>
  <c r="X445" i="18"/>
  <c r="Y452" i="18"/>
  <c r="Y457" i="18"/>
  <c r="X457" i="18"/>
  <c r="Y435" i="18"/>
  <c r="Y427" i="18"/>
  <c r="Y95" i="18"/>
  <c r="Y117" i="18"/>
  <c r="Y98" i="18"/>
  <c r="Y76" i="18"/>
  <c r="X76" i="18"/>
  <c r="Y83" i="18"/>
  <c r="Y92" i="18"/>
  <c r="X92" i="18"/>
  <c r="Y97" i="18"/>
  <c r="Y68" i="18"/>
  <c r="Y70" i="18"/>
  <c r="Y243" i="18"/>
  <c r="Y271" i="18"/>
  <c r="Y252" i="18"/>
  <c r="X252" i="18"/>
  <c r="Y205" i="18"/>
  <c r="Y210" i="18"/>
  <c r="X210" i="18"/>
  <c r="Y239" i="18"/>
  <c r="Y249" i="18"/>
  <c r="Y199" i="18"/>
  <c r="Y192" i="18"/>
  <c r="Y426" i="18"/>
  <c r="Y451" i="18"/>
  <c r="X451" i="18"/>
  <c r="Y428" i="18"/>
  <c r="Y375" i="18"/>
  <c r="X375" i="18"/>
  <c r="Y377" i="18"/>
  <c r="Y418" i="18"/>
  <c r="Y433" i="18"/>
  <c r="Y371" i="18"/>
  <c r="Y370" i="18"/>
  <c r="Y79" i="18"/>
  <c r="X79" i="18"/>
  <c r="Y90" i="18"/>
  <c r="Y71" i="18"/>
  <c r="X71" i="18"/>
  <c r="Y33" i="18"/>
  <c r="Y35" i="18"/>
  <c r="Y60" i="18"/>
  <c r="Y69" i="18"/>
  <c r="Y30" i="18"/>
  <c r="Y26" i="18"/>
  <c r="X26" i="18"/>
  <c r="Y219" i="18"/>
  <c r="Y235" i="18"/>
  <c r="X235" i="18"/>
  <c r="Y223" i="18"/>
  <c r="Y177" i="18"/>
  <c r="Y180" i="18"/>
  <c r="Y216" i="18"/>
  <c r="Y222" i="18"/>
  <c r="Y160" i="18"/>
  <c r="X160" i="18"/>
  <c r="Y162" i="18"/>
  <c r="Y387" i="18"/>
  <c r="X387" i="18"/>
  <c r="Y400" i="18"/>
  <c r="Y389" i="18"/>
  <c r="Y321" i="18"/>
  <c r="Y323" i="18"/>
  <c r="Y380" i="18"/>
  <c r="Y384" i="18"/>
  <c r="X384" i="18"/>
  <c r="Y318" i="18"/>
  <c r="Y314" i="18"/>
  <c r="X314" i="18"/>
  <c r="Y41" i="18"/>
  <c r="Y55" i="18"/>
  <c r="Y44" i="18"/>
  <c r="Y17" i="18"/>
  <c r="Y18" i="18"/>
  <c r="Y38" i="18"/>
  <c r="X38" i="18"/>
  <c r="Y43" i="18"/>
  <c r="Y7" i="18"/>
  <c r="X7" i="18"/>
  <c r="Y8" i="18"/>
  <c r="B5" i="8"/>
  <c r="D5" i="8"/>
  <c r="X303" i="18"/>
  <c r="X299" i="18"/>
  <c r="X179" i="18"/>
  <c r="X140" i="18"/>
  <c r="X332" i="18"/>
  <c r="X500" i="18"/>
  <c r="X193" i="18"/>
  <c r="X298" i="18"/>
  <c r="Y352" i="18"/>
  <c r="Y307" i="18"/>
  <c r="Y354" i="18"/>
  <c r="Y284" i="18"/>
  <c r="Y519" i="18"/>
  <c r="Y474" i="18"/>
  <c r="Y475" i="18"/>
  <c r="Y520" i="18"/>
  <c r="Y159" i="18"/>
  <c r="Y168" i="18"/>
  <c r="Y414" i="18"/>
  <c r="Y331" i="18"/>
  <c r="Y333" i="18"/>
  <c r="Y510" i="18"/>
  <c r="Y488" i="18"/>
  <c r="Y132" i="18"/>
  <c r="Y207" i="18"/>
  <c r="Y283" i="18"/>
  <c r="Y282" i="18"/>
  <c r="Y464" i="18"/>
  <c r="Y359" i="18"/>
  <c r="Y296" i="18"/>
  <c r="Y349" i="18"/>
  <c r="Y287" i="18"/>
  <c r="Y291" i="18"/>
  <c r="Y521" i="18"/>
  <c r="Y468" i="18"/>
  <c r="Y516" i="18"/>
  <c r="Y514" i="18"/>
  <c r="Y471" i="18"/>
  <c r="Y473" i="18"/>
  <c r="Y170" i="18"/>
  <c r="Y174" i="18"/>
  <c r="Y108" i="18"/>
  <c r="Y116" i="18"/>
  <c r="Y165" i="18"/>
  <c r="Y155" i="18"/>
  <c r="Y107" i="18"/>
  <c r="Z107" i="18" s="1"/>
  <c r="Y126" i="18"/>
  <c r="Y412" i="18"/>
  <c r="Y335" i="18"/>
  <c r="Y405" i="18"/>
  <c r="Y137" i="18"/>
  <c r="Y197" i="18"/>
  <c r="Y152" i="18"/>
  <c r="Y286" i="18"/>
  <c r="Y238" i="18"/>
  <c r="Y248" i="18"/>
  <c r="Y277" i="18"/>
  <c r="Y267" i="18"/>
  <c r="Y469" i="18"/>
  <c r="Y417" i="18"/>
  <c r="Y461" i="18"/>
  <c r="Y420" i="18"/>
  <c r="Y421" i="18"/>
  <c r="Y111" i="18"/>
  <c r="Y66" i="18"/>
  <c r="Y100" i="18"/>
  <c r="Y85" i="18"/>
  <c r="Y263" i="18"/>
  <c r="Y183" i="18"/>
  <c r="Y259" i="18"/>
  <c r="Y186" i="18"/>
  <c r="Y187" i="18"/>
  <c r="Y363" i="18"/>
  <c r="Y440" i="18"/>
  <c r="Y362" i="18"/>
  <c r="Y366" i="18"/>
  <c r="Y21" i="18"/>
  <c r="Y77" i="18"/>
  <c r="Y23" i="18"/>
  <c r="Y227" i="18"/>
  <c r="Y175" i="18"/>
  <c r="Y396" i="18"/>
  <c r="Y386" i="18"/>
  <c r="Y311" i="18"/>
  <c r="Y14" i="18"/>
  <c r="Y3" i="18"/>
  <c r="X479" i="18"/>
  <c r="X107" i="18"/>
  <c r="X536" i="18"/>
  <c r="Y466" i="18"/>
  <c r="Y169" i="18"/>
  <c r="Y109" i="18"/>
  <c r="Y115" i="18"/>
  <c r="Y173" i="18"/>
  <c r="Y113" i="18"/>
  <c r="Y409" i="18"/>
  <c r="Y350" i="18"/>
  <c r="Y407" i="18"/>
  <c r="Y326" i="18"/>
  <c r="Y537" i="18"/>
  <c r="Y491" i="18"/>
  <c r="Y494" i="18"/>
  <c r="Y538" i="18"/>
  <c r="Y493" i="18"/>
  <c r="Y206" i="18"/>
  <c r="Y156" i="18"/>
  <c r="Y201" i="18"/>
  <c r="Y128" i="18"/>
  <c r="Y285" i="18"/>
  <c r="Y240" i="18"/>
  <c r="Y246" i="18"/>
  <c r="Y290" i="18"/>
  <c r="Y245" i="18"/>
  <c r="Y463" i="18"/>
  <c r="Y449" i="18"/>
  <c r="Y462" i="18"/>
  <c r="Y416" i="18"/>
  <c r="Y103" i="18"/>
  <c r="Y59" i="18"/>
  <c r="Y64" i="18"/>
  <c r="Y110" i="18"/>
  <c r="Y63" i="18"/>
  <c r="Y261" i="18"/>
  <c r="Y215" i="18"/>
  <c r="Y260" i="18"/>
  <c r="Y182" i="18"/>
  <c r="Y442" i="18"/>
  <c r="Y365" i="18"/>
  <c r="Y368" i="18"/>
  <c r="Y446" i="18"/>
  <c r="Y367" i="18"/>
  <c r="Y80" i="18"/>
  <c r="Y37" i="18"/>
  <c r="Y78" i="18"/>
  <c r="Y20" i="18"/>
  <c r="Y230" i="18"/>
  <c r="Y163" i="18"/>
  <c r="Y167" i="18"/>
  <c r="Y232" i="18"/>
  <c r="Y157" i="18"/>
  <c r="Y390" i="18"/>
  <c r="Y325" i="18"/>
  <c r="Y388" i="18"/>
  <c r="Y308" i="18"/>
  <c r="Y49" i="18"/>
  <c r="Y10" i="18"/>
  <c r="Y11" i="18"/>
  <c r="Y52" i="18"/>
  <c r="Y6" i="18"/>
  <c r="X466" i="18"/>
  <c r="X173" i="18"/>
  <c r="X407" i="18"/>
  <c r="X156" i="18"/>
  <c r="X240" i="18"/>
  <c r="X463" i="18"/>
  <c r="B19" i="8"/>
  <c r="C11" i="8"/>
  <c r="D11" i="8"/>
  <c r="B11" i="8"/>
  <c r="F15" i="1" l="1"/>
  <c r="S11" i="11"/>
  <c r="D35" i="1"/>
  <c r="S11" i="10"/>
  <c r="AA216" i="16"/>
  <c r="AA369" i="16"/>
  <c r="AA31" i="16"/>
  <c r="Y73" i="16"/>
  <c r="Y250" i="16"/>
  <c r="Y313" i="16"/>
  <c r="Y413" i="16"/>
  <c r="Y133" i="16"/>
  <c r="Y130" i="16"/>
  <c r="Y283" i="16"/>
  <c r="Y516" i="16"/>
  <c r="Y2" i="16"/>
  <c r="Y216" i="16"/>
  <c r="Y314" i="16"/>
  <c r="Y48" i="16"/>
  <c r="Y366" i="16"/>
  <c r="AA366" i="16" s="1"/>
  <c r="Y58" i="16"/>
  <c r="Y496" i="16"/>
  <c r="AA496" i="16" s="1"/>
  <c r="Y328" i="16"/>
  <c r="AA328" i="16" s="1"/>
  <c r="Y315" i="16"/>
  <c r="Y268" i="16"/>
  <c r="Y5" i="16"/>
  <c r="AA5" i="16" s="1"/>
  <c r="Y17" i="16"/>
  <c r="AA17" i="16" s="1"/>
  <c r="Y202" i="16"/>
  <c r="Y297" i="16"/>
  <c r="Y36" i="16"/>
  <c r="Y369" i="16"/>
  <c r="Y62" i="16"/>
  <c r="Y505" i="16"/>
  <c r="Y488" i="16"/>
  <c r="Y311" i="16"/>
  <c r="Y317" i="16"/>
  <c r="Y110" i="16"/>
  <c r="Y18" i="16"/>
  <c r="Y8" i="16"/>
  <c r="Y189" i="16"/>
  <c r="Y190" i="16"/>
  <c r="Y253" i="16"/>
  <c r="Y236" i="16"/>
  <c r="Y181" i="16"/>
  <c r="Y361" i="16"/>
  <c r="Y425" i="16"/>
  <c r="Y335" i="16"/>
  <c r="Y479" i="16"/>
  <c r="Y371" i="16"/>
  <c r="Y495" i="16"/>
  <c r="Y228" i="16"/>
  <c r="Y108" i="16"/>
  <c r="Y259" i="16"/>
  <c r="Y10" i="16"/>
  <c r="Y199" i="16"/>
  <c r="Y464" i="16"/>
  <c r="Y61" i="16"/>
  <c r="Y19" i="16"/>
  <c r="Y56" i="16"/>
  <c r="Y477" i="16"/>
  <c r="Y269" i="16"/>
  <c r="Y38" i="16"/>
  <c r="Y374" i="16"/>
  <c r="Y72" i="16"/>
  <c r="Y494" i="16"/>
  <c r="AA494" i="16" s="1"/>
  <c r="Y498" i="16"/>
  <c r="AA498" i="16" s="1"/>
  <c r="Y316" i="16"/>
  <c r="Y312" i="16"/>
  <c r="Y114" i="16"/>
  <c r="Y267" i="16"/>
  <c r="AA267" i="16" s="1"/>
  <c r="Y3" i="16"/>
  <c r="Y305" i="16"/>
  <c r="Y302" i="16"/>
  <c r="Y377" i="16"/>
  <c r="AA377" i="16" s="1"/>
  <c r="Y66" i="16"/>
  <c r="Y500" i="16"/>
  <c r="Y490" i="16"/>
  <c r="Y218" i="16"/>
  <c r="Y91" i="16"/>
  <c r="Y454" i="16"/>
  <c r="Y41" i="16"/>
  <c r="Y242" i="16"/>
  <c r="Y402" i="16"/>
  <c r="Y513" i="16"/>
  <c r="Y514" i="16"/>
  <c r="Y288" i="16"/>
  <c r="Y100" i="16"/>
  <c r="Y385" i="16"/>
  <c r="Y99" i="16"/>
  <c r="Y442" i="16"/>
  <c r="Y176" i="16"/>
  <c r="Y441" i="16"/>
  <c r="Y446" i="16"/>
  <c r="Y180" i="16"/>
  <c r="Y536" i="16"/>
  <c r="Y338" i="16"/>
  <c r="Y529" i="16"/>
  <c r="Y337" i="16"/>
  <c r="Y423" i="16"/>
  <c r="AA114" i="16"/>
  <c r="Y481" i="16"/>
  <c r="Y211" i="16"/>
  <c r="Y79" i="16"/>
  <c r="Y81" i="16"/>
  <c r="Y162" i="16"/>
  <c r="Y419" i="16"/>
  <c r="Y360" i="16"/>
  <c r="Y530" i="16"/>
  <c r="Y449" i="16"/>
  <c r="Y121" i="16"/>
  <c r="Y510" i="16"/>
  <c r="Y410" i="16"/>
  <c r="AA250" i="16"/>
  <c r="AA294" i="16"/>
  <c r="AA3" i="16"/>
  <c r="Y278" i="16"/>
  <c r="AA312" i="16"/>
  <c r="Y234" i="16"/>
  <c r="Y220" i="16"/>
  <c r="AA72" i="16"/>
  <c r="AA298" i="16"/>
  <c r="Y185" i="16"/>
  <c r="AA316" i="16"/>
  <c r="Y474" i="16"/>
  <c r="Y485" i="16"/>
  <c r="Y343" i="16"/>
  <c r="Y83" i="16"/>
  <c r="Y138" i="16"/>
  <c r="Y137" i="16"/>
  <c r="Y533" i="16"/>
  <c r="Y166" i="16"/>
  <c r="Y126" i="16"/>
  <c r="Y395" i="16"/>
  <c r="Y261" i="16"/>
  <c r="Y406" i="16"/>
  <c r="Y249" i="16"/>
  <c r="Y310" i="16"/>
  <c r="AA268" i="16"/>
  <c r="Y219" i="16"/>
  <c r="Y229" i="16"/>
  <c r="AA58" i="16"/>
  <c r="AA36" i="16"/>
  <c r="Y192" i="16"/>
  <c r="Y497" i="16"/>
  <c r="Y68" i="16"/>
  <c r="AA68" i="16" s="1"/>
  <c r="AA477" i="16"/>
  <c r="Y478" i="16"/>
  <c r="Y329" i="16"/>
  <c r="Y347" i="16"/>
  <c r="Y427" i="16"/>
  <c r="Y157" i="16"/>
  <c r="Y535" i="16"/>
  <c r="Y438" i="16"/>
  <c r="Y392" i="16"/>
  <c r="Y386" i="16"/>
  <c r="Y520" i="16"/>
  <c r="Y143" i="16"/>
  <c r="AA48" i="16"/>
  <c r="Z241" i="16"/>
  <c r="AA241" i="16" s="1"/>
  <c r="Z182" i="16"/>
  <c r="Z185" i="16"/>
  <c r="AA185" i="16" s="1"/>
  <c r="Z462" i="16"/>
  <c r="Z275" i="16"/>
  <c r="Z9" i="16"/>
  <c r="Z321" i="16"/>
  <c r="Z95" i="16"/>
  <c r="Z315" i="16"/>
  <c r="AA315" i="16" s="1"/>
  <c r="Z54" i="16"/>
  <c r="AA54" i="16" s="1"/>
  <c r="Z248" i="16"/>
  <c r="AA248" i="16" s="1"/>
  <c r="Z243" i="16"/>
  <c r="AA243" i="16" s="1"/>
  <c r="Z52" i="16"/>
  <c r="AA52" i="16" s="1"/>
  <c r="Z244" i="16"/>
  <c r="AA244" i="16" s="1"/>
  <c r="Z184" i="16"/>
  <c r="AA184" i="16" s="1"/>
  <c r="Z457" i="16"/>
  <c r="AA457" i="16" s="1"/>
  <c r="Z183" i="16"/>
  <c r="AA183" i="16" s="1"/>
  <c r="Z468" i="16"/>
  <c r="AA468" i="16" s="1"/>
  <c r="Z16" i="16"/>
  <c r="AA16" i="16" s="1"/>
  <c r="Z92" i="16"/>
  <c r="AA92" i="16" s="1"/>
  <c r="Z229" i="16"/>
  <c r="AA229" i="16" s="1"/>
  <c r="Z57" i="16"/>
  <c r="AA57" i="16" s="1"/>
  <c r="Z302" i="16"/>
  <c r="AA302" i="16" s="1"/>
  <c r="Z305" i="16"/>
  <c r="AA305" i="16" s="1"/>
  <c r="Z38" i="16"/>
  <c r="AA38" i="16" s="1"/>
  <c r="Z447" i="16"/>
  <c r="AA447" i="16" s="1"/>
  <c r="Z459" i="16"/>
  <c r="AA459" i="16" s="1"/>
  <c r="Z109" i="16"/>
  <c r="AA109" i="16" s="1"/>
  <c r="Z21" i="16"/>
  <c r="AA21" i="16" s="1"/>
  <c r="Z481" i="16"/>
  <c r="Z211" i="16"/>
  <c r="AA211" i="16" s="1"/>
  <c r="Z478" i="16"/>
  <c r="AA478" i="16" s="1"/>
  <c r="Z79" i="16"/>
  <c r="AA79" i="16" s="1"/>
  <c r="Z329" i="16"/>
  <c r="AA329" i="16" s="1"/>
  <c r="Z81" i="16"/>
  <c r="AA81" i="16" s="1"/>
  <c r="Z347" i="16"/>
  <c r="Z162" i="16"/>
  <c r="AA162" i="16" s="1"/>
  <c r="Z427" i="16"/>
  <c r="AA427" i="16" s="1"/>
  <c r="Z419" i="16"/>
  <c r="AA419" i="16" s="1"/>
  <c r="Z157" i="16"/>
  <c r="AA157" i="16" s="1"/>
  <c r="Z423" i="16"/>
  <c r="AA423" i="16" s="1"/>
  <c r="Z337" i="16"/>
  <c r="Z529" i="16"/>
  <c r="AA529" i="16" s="1"/>
  <c r="Z338" i="16"/>
  <c r="AA338" i="16" s="1"/>
  <c r="Z536" i="16"/>
  <c r="AA536" i="16" s="1"/>
  <c r="Z180" i="16"/>
  <c r="Z446" i="16"/>
  <c r="AA446" i="16" s="1"/>
  <c r="Z441" i="16"/>
  <c r="AA441" i="16" s="1"/>
  <c r="Z176" i="16"/>
  <c r="AA176" i="16" s="1"/>
  <c r="Z442" i="16"/>
  <c r="Z99" i="16"/>
  <c r="AA99" i="16" s="1"/>
  <c r="Z385" i="16"/>
  <c r="AA385" i="16" s="1"/>
  <c r="Z100" i="16"/>
  <c r="AA100" i="16" s="1"/>
  <c r="Z395" i="16"/>
  <c r="Z288" i="16"/>
  <c r="Z516" i="16"/>
  <c r="AA516" i="16" s="1"/>
  <c r="Z514" i="16"/>
  <c r="AA514" i="16" s="1"/>
  <c r="Z283" i="16"/>
  <c r="AA283" i="16" s="1"/>
  <c r="Z513" i="16"/>
  <c r="AA513" i="16" s="1"/>
  <c r="Z130" i="16"/>
  <c r="AA130" i="16" s="1"/>
  <c r="Z402" i="16"/>
  <c r="AA402" i="16" s="1"/>
  <c r="Z133" i="16"/>
  <c r="AA133" i="16" s="1"/>
  <c r="Z413" i="16"/>
  <c r="AA413" i="16" s="1"/>
  <c r="Z425" i="16"/>
  <c r="Z242" i="16"/>
  <c r="AA242" i="16" s="1"/>
  <c r="Z41" i="16"/>
  <c r="AA41" i="16" s="1"/>
  <c r="Y245" i="16"/>
  <c r="AA245" i="16" s="1"/>
  <c r="Z192" i="16"/>
  <c r="AA192" i="16" s="1"/>
  <c r="Z454" i="16"/>
  <c r="AA454" i="16" s="1"/>
  <c r="Y466" i="16"/>
  <c r="AA466" i="16" s="1"/>
  <c r="Y461" i="16"/>
  <c r="Z2" i="16"/>
  <c r="AA2" i="16" s="1"/>
  <c r="Y266" i="16"/>
  <c r="Z277" i="16"/>
  <c r="Z91" i="16"/>
  <c r="AA91" i="16" s="1"/>
  <c r="Z314" i="16"/>
  <c r="Z324" i="16"/>
  <c r="Z218" i="16"/>
  <c r="AA218" i="16" s="1"/>
  <c r="Z490" i="16"/>
  <c r="AA490" i="16" s="1"/>
  <c r="Z497" i="16"/>
  <c r="AA497" i="16" s="1"/>
  <c r="Z66" i="16"/>
  <c r="AA66" i="16" s="1"/>
  <c r="Z73" i="16"/>
  <c r="AA73" i="16" s="1"/>
  <c r="Z367" i="16"/>
  <c r="Y30" i="16"/>
  <c r="Z296" i="16"/>
  <c r="AA296" i="16" s="1"/>
  <c r="Y295" i="16"/>
  <c r="Y483" i="16"/>
  <c r="Y484" i="16"/>
  <c r="Y345" i="16"/>
  <c r="Z346" i="16"/>
  <c r="Y428" i="16"/>
  <c r="Z430" i="16"/>
  <c r="Y537" i="16"/>
  <c r="Z532" i="16"/>
  <c r="Y447" i="16"/>
  <c r="Z42" i="16"/>
  <c r="Z53" i="16"/>
  <c r="AA53" i="16" s="1"/>
  <c r="Z194" i="16"/>
  <c r="Z460" i="16"/>
  <c r="Z458" i="16"/>
  <c r="Z254" i="16"/>
  <c r="AA254" i="16" s="1"/>
  <c r="Z285" i="16"/>
  <c r="Z106" i="16"/>
  <c r="Z105" i="16"/>
  <c r="Z222" i="16"/>
  <c r="AA222" i="16" s="1"/>
  <c r="Z233" i="16"/>
  <c r="Z67" i="16"/>
  <c r="Z372" i="16"/>
  <c r="Z365" i="16"/>
  <c r="AA365" i="16" s="1"/>
  <c r="Z300" i="16"/>
  <c r="Z293" i="16"/>
  <c r="Z470" i="16"/>
  <c r="Z487" i="16"/>
  <c r="AA487" i="16" s="1"/>
  <c r="Z76" i="16"/>
  <c r="Z161" i="16"/>
  <c r="Z359" i="16"/>
  <c r="Z117" i="16"/>
  <c r="Z144" i="16"/>
  <c r="Y205" i="16"/>
  <c r="Z417" i="16"/>
  <c r="Z167" i="16"/>
  <c r="Z381" i="16"/>
  <c r="Z148" i="16"/>
  <c r="Y237" i="16"/>
  <c r="Y467" i="16"/>
  <c r="Y4" i="16"/>
  <c r="Y112" i="16"/>
  <c r="Y24" i="16"/>
  <c r="Y28" i="16"/>
  <c r="Y204" i="16"/>
  <c r="Y215" i="16"/>
  <c r="Z84" i="16"/>
  <c r="Z326" i="16"/>
  <c r="Z433" i="16"/>
  <c r="Z526" i="16"/>
  <c r="Z118" i="16"/>
  <c r="Z408" i="16"/>
  <c r="Z85" i="16"/>
  <c r="Z420" i="16"/>
  <c r="Z177" i="16"/>
  <c r="Z272" i="16"/>
  <c r="Z409" i="16"/>
  <c r="Y43" i="16"/>
  <c r="Y195" i="16"/>
  <c r="Y255" i="16"/>
  <c r="Y309" i="16"/>
  <c r="AA461" i="16"/>
  <c r="AA19" i="16"/>
  <c r="AA313" i="16"/>
  <c r="Z375" i="16"/>
  <c r="Z30" i="16"/>
  <c r="AA30" i="16" s="1"/>
  <c r="Z37" i="16"/>
  <c r="Z299" i="16"/>
  <c r="Z476" i="16"/>
  <c r="Z332" i="16"/>
  <c r="Z418" i="16"/>
  <c r="Z534" i="16"/>
  <c r="Z39" i="16"/>
  <c r="AA39" i="16" s="1"/>
  <c r="Z240" i="16"/>
  <c r="AA240" i="16" s="1"/>
  <c r="Z40" i="16"/>
  <c r="AA40" i="16" s="1"/>
  <c r="Z251" i="16"/>
  <c r="AA251" i="16" s="1"/>
  <c r="Z198" i="16"/>
  <c r="AA198" i="16" s="1"/>
  <c r="Z463" i="16"/>
  <c r="AA463" i="16" s="1"/>
  <c r="Z456" i="16"/>
  <c r="AA456" i="16" s="1"/>
  <c r="Z193" i="16"/>
  <c r="AA193" i="16" s="1"/>
  <c r="Z274" i="16"/>
  <c r="AA274" i="16" s="1"/>
  <c r="Z93" i="16"/>
  <c r="AA93" i="16" s="1"/>
  <c r="Z234" i="16"/>
  <c r="AA234" i="16" s="1"/>
  <c r="Z220" i="16"/>
  <c r="Z492" i="16"/>
  <c r="AA492" i="16" s="1"/>
  <c r="Z370" i="16"/>
  <c r="AA370" i="16" s="1"/>
  <c r="Z297" i="16"/>
  <c r="AA297" i="16" s="1"/>
  <c r="Z202" i="16"/>
  <c r="AA202" i="16" s="1"/>
  <c r="Z528" i="16"/>
  <c r="Z484" i="16"/>
  <c r="AA484" i="16" s="1"/>
  <c r="Z278" i="16"/>
  <c r="AA278" i="16" s="1"/>
  <c r="Z374" i="16"/>
  <c r="AA374" i="16" s="1"/>
  <c r="Z474" i="16"/>
  <c r="AA474" i="16" s="1"/>
  <c r="Z201" i="16"/>
  <c r="AA201" i="16" s="1"/>
  <c r="Z485" i="16"/>
  <c r="Z90" i="16"/>
  <c r="AA90" i="16" s="1"/>
  <c r="Z343" i="16"/>
  <c r="AA343" i="16" s="1"/>
  <c r="Z333" i="16"/>
  <c r="AA333" i="16" s="1"/>
  <c r="Z83" i="16"/>
  <c r="AA83" i="16" s="1"/>
  <c r="Z334" i="16"/>
  <c r="AA334" i="16" s="1"/>
  <c r="Z138" i="16"/>
  <c r="AA138" i="16" s="1"/>
  <c r="Z421" i="16"/>
  <c r="AA421" i="16" s="1"/>
  <c r="Z137" i="16"/>
  <c r="Z432" i="16"/>
  <c r="AA432" i="16" s="1"/>
  <c r="Z360" i="16"/>
  <c r="AA360" i="16" s="1"/>
  <c r="Z533" i="16"/>
  <c r="AA533" i="16" s="1"/>
  <c r="Z535" i="16"/>
  <c r="AA535" i="16" s="1"/>
  <c r="Z355" i="16"/>
  <c r="AA355" i="16" s="1"/>
  <c r="Z530" i="16"/>
  <c r="AA530" i="16" s="1"/>
  <c r="Z166" i="16"/>
  <c r="AA166" i="16" s="1"/>
  <c r="Z438" i="16"/>
  <c r="Z165" i="16"/>
  <c r="AA165" i="16" s="1"/>
  <c r="Z449" i="16"/>
  <c r="AA449" i="16" s="1"/>
  <c r="Z126" i="16"/>
  <c r="AA126" i="16" s="1"/>
  <c r="Z392" i="16"/>
  <c r="AA392" i="16" s="1"/>
  <c r="Z388" i="16"/>
  <c r="AA388" i="16" s="1"/>
  <c r="Z121" i="16"/>
  <c r="AA121" i="16" s="1"/>
  <c r="Z386" i="16"/>
  <c r="AA386" i="16" s="1"/>
  <c r="Z262" i="16"/>
  <c r="AA262" i="16" s="1"/>
  <c r="Z510" i="16"/>
  <c r="AA510" i="16" s="1"/>
  <c r="Z261" i="16"/>
  <c r="AA261" i="16" s="1"/>
  <c r="Z520" i="16"/>
  <c r="AA520" i="16" s="1"/>
  <c r="Z150" i="16"/>
  <c r="AA150" i="16" s="1"/>
  <c r="Z410" i="16"/>
  <c r="AA410" i="16" s="1"/>
  <c r="Z406" i="16"/>
  <c r="AA406" i="16" s="1"/>
  <c r="Z143" i="16"/>
  <c r="AA143" i="16" s="1"/>
  <c r="Z405" i="16"/>
  <c r="AA405" i="16" s="1"/>
  <c r="Z531" i="16"/>
  <c r="Y375" i="16"/>
  <c r="Z249" i="16"/>
  <c r="AA249" i="16" s="1"/>
  <c r="Z55" i="16"/>
  <c r="AA55" i="16" s="1"/>
  <c r="Y241" i="16"/>
  <c r="Y182" i="16"/>
  <c r="Z464" i="16"/>
  <c r="AA464" i="16" s="1"/>
  <c r="Z199" i="16"/>
  <c r="AA199" i="16" s="1"/>
  <c r="Y462" i="16"/>
  <c r="Y403" i="16"/>
  <c r="Y275" i="16"/>
  <c r="Y9" i="16"/>
  <c r="Z259" i="16"/>
  <c r="AA259" i="16" s="1"/>
  <c r="Y321" i="16"/>
  <c r="Y95" i="16"/>
  <c r="Y319" i="16"/>
  <c r="Z502" i="16"/>
  <c r="AA502" i="16" s="1"/>
  <c r="Z221" i="16"/>
  <c r="AA221" i="16" s="1"/>
  <c r="Z495" i="16"/>
  <c r="AA495" i="16" s="1"/>
  <c r="Z368" i="16"/>
  <c r="Y376" i="16"/>
  <c r="Z371" i="16"/>
  <c r="AA371" i="16" s="1"/>
  <c r="Z303" i="16"/>
  <c r="Y23" i="16"/>
  <c r="Y200" i="16"/>
  <c r="Y217" i="16"/>
  <c r="Z479" i="16"/>
  <c r="AA479" i="16" s="1"/>
  <c r="Y94" i="16"/>
  <c r="Z335" i="16"/>
  <c r="AA335" i="16" s="1"/>
  <c r="Y163" i="16"/>
  <c r="AA163" i="16" s="1"/>
  <c r="Y336" i="16"/>
  <c r="Z361" i="16"/>
  <c r="AA361" i="16" s="1"/>
  <c r="Y164" i="16"/>
  <c r="Z181" i="16"/>
  <c r="AA181" i="16" s="1"/>
  <c r="Z236" i="16"/>
  <c r="AA236" i="16" s="1"/>
  <c r="Z253" i="16"/>
  <c r="AA253" i="16" s="1"/>
  <c r="Z190" i="16"/>
  <c r="AA190" i="16" s="1"/>
  <c r="Z189" i="16"/>
  <c r="AA189" i="16" s="1"/>
  <c r="Z8" i="16"/>
  <c r="AA8" i="16" s="1"/>
  <c r="Z18" i="16"/>
  <c r="AA18" i="16" s="1"/>
  <c r="Z110" i="16"/>
  <c r="AA110" i="16" s="1"/>
  <c r="Z317" i="16"/>
  <c r="AA317" i="16" s="1"/>
  <c r="Z311" i="16"/>
  <c r="AA311" i="16" s="1"/>
  <c r="Z488" i="16"/>
  <c r="AA488" i="16" s="1"/>
  <c r="Z505" i="16"/>
  <c r="AA505" i="16" s="1"/>
  <c r="Z62" i="16"/>
  <c r="AA62" i="16" s="1"/>
  <c r="Z61" i="16"/>
  <c r="AA61" i="16" s="1"/>
  <c r="Z24" i="16"/>
  <c r="AA24" i="16" s="1"/>
  <c r="Z28" i="16"/>
  <c r="Z204" i="16"/>
  <c r="AA204" i="16" s="1"/>
  <c r="Z215" i="16"/>
  <c r="AA215" i="16" s="1"/>
  <c r="Z75" i="16"/>
  <c r="Z145" i="16"/>
  <c r="Z356" i="16"/>
  <c r="Z434" i="16"/>
  <c r="Z264" i="16"/>
  <c r="Z401" i="16"/>
  <c r="Z87" i="16"/>
  <c r="Z541" i="16"/>
  <c r="Z445" i="16"/>
  <c r="Y238" i="16"/>
  <c r="Y191" i="16"/>
  <c r="Y14" i="16"/>
  <c r="Y97" i="16"/>
  <c r="Z503" i="16"/>
  <c r="AA503" i="16" s="1"/>
  <c r="Z258" i="16"/>
  <c r="AA258" i="16" s="1"/>
  <c r="Z320" i="16"/>
  <c r="AA320" i="16" s="1"/>
  <c r="Z219" i="16"/>
  <c r="AA219" i="16" s="1"/>
  <c r="Z22" i="16"/>
  <c r="AA22" i="16" s="1"/>
  <c r="Z415" i="16"/>
  <c r="AA415" i="16" s="1"/>
  <c r="Z398" i="16"/>
  <c r="Z509" i="16"/>
  <c r="Z519" i="16"/>
  <c r="Z282" i="16"/>
  <c r="AA282" i="16" s="1"/>
  <c r="Z125" i="16"/>
  <c r="Z102" i="16"/>
  <c r="Z169" i="16"/>
  <c r="Z170" i="16"/>
  <c r="AA170" i="16" s="1"/>
  <c r="Z540" i="16"/>
  <c r="Z290" i="16"/>
  <c r="Z135" i="16"/>
  <c r="Z141" i="16"/>
  <c r="AA141" i="16" s="1"/>
  <c r="Z517" i="16"/>
  <c r="Z518" i="16"/>
  <c r="Z387" i="16"/>
  <c r="Z384" i="16"/>
  <c r="AA384" i="16" s="1"/>
  <c r="Z444" i="16"/>
  <c r="Z399" i="16"/>
  <c r="Z400" i="16"/>
  <c r="Z521" i="16"/>
  <c r="AA521" i="16" s="1"/>
  <c r="Z284" i="16"/>
  <c r="Z286" i="16"/>
  <c r="Z124" i="16"/>
  <c r="Z123" i="16"/>
  <c r="AA123" i="16" s="1"/>
  <c r="Z173" i="16"/>
  <c r="Z178" i="16"/>
  <c r="Z344" i="16"/>
  <c r="Z350" i="16"/>
  <c r="AA350" i="16" s="1"/>
  <c r="Z155" i="16"/>
  <c r="Z431" i="16"/>
  <c r="Z325" i="16"/>
  <c r="Z322" i="16"/>
  <c r="AA322" i="16" s="1"/>
  <c r="Z482" i="16"/>
  <c r="Z213" i="16"/>
  <c r="Z292" i="16"/>
  <c r="Z25" i="16"/>
  <c r="AA25" i="16" s="1"/>
  <c r="Z291" i="16"/>
  <c r="Z26" i="16"/>
  <c r="Z373" i="16"/>
  <c r="Z63" i="16"/>
  <c r="AA63" i="16" s="1"/>
  <c r="Z69" i="16"/>
  <c r="Z378" i="16"/>
  <c r="Z70" i="16"/>
  <c r="Z489" i="16"/>
  <c r="AA489" i="16" s="1"/>
  <c r="Z223" i="16"/>
  <c r="Z491" i="16"/>
  <c r="Z224" i="16"/>
  <c r="Z323" i="16"/>
  <c r="AA323" i="16" s="1"/>
  <c r="Z107" i="16"/>
  <c r="Z111" i="16"/>
  <c r="Z327" i="16"/>
  <c r="Z271" i="16"/>
  <c r="AA271" i="16" s="1"/>
  <c r="Z11" i="16"/>
  <c r="Z15" i="16"/>
  <c r="Z281" i="16"/>
  <c r="Z13" i="16"/>
  <c r="AA13" i="16" s="1"/>
  <c r="Z455" i="16"/>
  <c r="Z453" i="16"/>
  <c r="Z247" i="16"/>
  <c r="Z51" i="16"/>
  <c r="AA51" i="16" s="1"/>
  <c r="Z50" i="16"/>
  <c r="Z205" i="16"/>
  <c r="AA205" i="16" s="1"/>
  <c r="Z403" i="16"/>
  <c r="Z404" i="16"/>
  <c r="AA404" i="16" s="1"/>
  <c r="Z515" i="16"/>
  <c r="Z289" i="16"/>
  <c r="Z260" i="16"/>
  <c r="Z101" i="16"/>
  <c r="AA101" i="16" s="1"/>
  <c r="Z120" i="16"/>
  <c r="Z448" i="16"/>
  <c r="Z206" i="16"/>
  <c r="Z187" i="16"/>
  <c r="AA187" i="16" s="1"/>
  <c r="Z188" i="16"/>
  <c r="Z47" i="16"/>
  <c r="Z252" i="16"/>
  <c r="Z136" i="16"/>
  <c r="AA136" i="16" s="1"/>
  <c r="Z414" i="16"/>
  <c r="Z507" i="16"/>
  <c r="Z508" i="16"/>
  <c r="Z391" i="16"/>
  <c r="AA391" i="16" s="1"/>
  <c r="Z103" i="16"/>
  <c r="Z116" i="16"/>
  <c r="Z171" i="16"/>
  <c r="Z450" i="16"/>
  <c r="AA450" i="16" s="1"/>
  <c r="Z538" i="16"/>
  <c r="Z358" i="16"/>
  <c r="Z357" i="16"/>
  <c r="Z147" i="16"/>
  <c r="AA147" i="16" s="1"/>
  <c r="Z152" i="16"/>
  <c r="Z77" i="16"/>
  <c r="Z348" i="16"/>
  <c r="Z472" i="16"/>
  <c r="AA472" i="16" s="1"/>
  <c r="Z471" i="16"/>
  <c r="Z104" i="16"/>
  <c r="Z134" i="16"/>
  <c r="Z131" i="16"/>
  <c r="AA131" i="16" s="1"/>
  <c r="Z523" i="16"/>
  <c r="Z506" i="16"/>
  <c r="Z383" i="16"/>
  <c r="Z390" i="16"/>
  <c r="AA390" i="16" s="1"/>
  <c r="Z122" i="16"/>
  <c r="Z179" i="16"/>
  <c r="Z172" i="16"/>
  <c r="Z352" i="16"/>
  <c r="AA352" i="16" s="1"/>
  <c r="Z539" i="16"/>
  <c r="Z341" i="16"/>
  <c r="Z422" i="16"/>
  <c r="Z153" i="16"/>
  <c r="AA153" i="16" s="1"/>
  <c r="Z424" i="16"/>
  <c r="Z154" i="16"/>
  <c r="Z158" i="16"/>
  <c r="Z349" i="16"/>
  <c r="AA349" i="16" s="1"/>
  <c r="Z88" i="16"/>
  <c r="Z318" i="16"/>
  <c r="Z86" i="16"/>
  <c r="Z473" i="16"/>
  <c r="AA473" i="16" s="1"/>
  <c r="Z207" i="16"/>
  <c r="Z480" i="16"/>
  <c r="Z208" i="16"/>
  <c r="Z212" i="16"/>
  <c r="AA212" i="16" s="1"/>
  <c r="Z307" i="16"/>
  <c r="Z35" i="16"/>
  <c r="Z27" i="16"/>
  <c r="Z379" i="16"/>
  <c r="AA379" i="16" s="1"/>
  <c r="Z71" i="16"/>
  <c r="Z362" i="16"/>
  <c r="Z493" i="16"/>
  <c r="Z225" i="16"/>
  <c r="AA225" i="16" s="1"/>
  <c r="Z230" i="16"/>
  <c r="Z331" i="16"/>
  <c r="Z113" i="16"/>
  <c r="Z308" i="16"/>
  <c r="AA308" i="16" s="1"/>
  <c r="Z96" i="16"/>
  <c r="Z257" i="16"/>
  <c r="Z7" i="16"/>
  <c r="Z270" i="16"/>
  <c r="AA270" i="16" s="1"/>
  <c r="Z6" i="16"/>
  <c r="Z12" i="16"/>
  <c r="Z469" i="16"/>
  <c r="Z197" i="16"/>
  <c r="AA197" i="16" s="1"/>
  <c r="Z452" i="16"/>
  <c r="Z186" i="16"/>
  <c r="Z239" i="16"/>
  <c r="Z46" i="16"/>
  <c r="AA46" i="16" s="1"/>
  <c r="Z246" i="16"/>
  <c r="Z45" i="16"/>
  <c r="Z49" i="16"/>
  <c r="Z440" i="16"/>
  <c r="AA440" i="16" s="1"/>
  <c r="Z339" i="16"/>
  <c r="Z426" i="16"/>
  <c r="Z139" i="16"/>
  <c r="Z330" i="16"/>
  <c r="Z78" i="16"/>
  <c r="AA78" i="16" s="1"/>
  <c r="Z475" i="16"/>
  <c r="Z56" i="16"/>
  <c r="AA56" i="16" s="1"/>
  <c r="Z500" i="16"/>
  <c r="AA500" i="16" s="1"/>
  <c r="Z228" i="16"/>
  <c r="AA228" i="16" s="1"/>
  <c r="Z319" i="16"/>
  <c r="AA319" i="16" s="1"/>
  <c r="Z108" i="16"/>
  <c r="AA108" i="16" s="1"/>
  <c r="Z269" i="16"/>
  <c r="AA269" i="16" s="1"/>
  <c r="Z266" i="16"/>
  <c r="AA266" i="16" s="1"/>
  <c r="Z10" i="16"/>
  <c r="AA10" i="16" s="1"/>
  <c r="Z149" i="16"/>
  <c r="Z140" i="16"/>
  <c r="Z273" i="16"/>
  <c r="AA273" i="16" s="1"/>
  <c r="Z276" i="16"/>
  <c r="Z397" i="16"/>
  <c r="Z380" i="16"/>
  <c r="Z437" i="16"/>
  <c r="AA437" i="16" s="1"/>
  <c r="Z443" i="16"/>
  <c r="Z175" i="16"/>
  <c r="Z525" i="16"/>
  <c r="Z407" i="16"/>
  <c r="AA407" i="16" s="1"/>
  <c r="Z411" i="16"/>
  <c r="Z151" i="16"/>
  <c r="Z412" i="16"/>
  <c r="Z128" i="16"/>
  <c r="AA128" i="16" s="1"/>
  <c r="Z511" i="16"/>
  <c r="Z263" i="16"/>
  <c r="Z512" i="16"/>
  <c r="Z280" i="16"/>
  <c r="AA280" i="16" s="1"/>
  <c r="Z389" i="16"/>
  <c r="Z393" i="16"/>
  <c r="Z127" i="16"/>
  <c r="Z394" i="16"/>
  <c r="AA394" i="16" s="1"/>
  <c r="Z98" i="16"/>
  <c r="Z439" i="16"/>
  <c r="Z168" i="16"/>
  <c r="Z142" i="16"/>
  <c r="AA142" i="16" s="1"/>
  <c r="Z129" i="16"/>
  <c r="Z279" i="16"/>
  <c r="Z522" i="16"/>
  <c r="Z119" i="16"/>
  <c r="AA119" i="16" s="1"/>
  <c r="Z396" i="16"/>
  <c r="Z436" i="16"/>
  <c r="Z435" i="16"/>
  <c r="Z524" i="16"/>
  <c r="AA524" i="16" s="1"/>
  <c r="Z527" i="16"/>
  <c r="Z429" i="16"/>
  <c r="Z159" i="16"/>
  <c r="Z160" i="16"/>
  <c r="AA160" i="16" s="1"/>
  <c r="Z89" i="16"/>
  <c r="Z74" i="16"/>
  <c r="Z209" i="16"/>
  <c r="Z486" i="16"/>
  <c r="AA486" i="16" s="1"/>
  <c r="Z301" i="16"/>
  <c r="Z29" i="16"/>
  <c r="Z34" i="16"/>
  <c r="Z306" i="16"/>
  <c r="AA306" i="16" s="1"/>
  <c r="Z33" i="16"/>
  <c r="Z65" i="16"/>
  <c r="Z59" i="16"/>
  <c r="Z227" i="16"/>
  <c r="AA227" i="16" s="1"/>
  <c r="Z504" i="16"/>
  <c r="Z231" i="16"/>
  <c r="Z310" i="16"/>
  <c r="AA310" i="16" s="1"/>
  <c r="Z97" i="16"/>
  <c r="AA97" i="16" s="1"/>
  <c r="Z309" i="16"/>
  <c r="AA309" i="16" s="1"/>
  <c r="Z112" i="16"/>
  <c r="AA112" i="16" s="1"/>
  <c r="Z256" i="16"/>
  <c r="Z14" i="16"/>
  <c r="AA14" i="16" s="1"/>
  <c r="Z255" i="16"/>
  <c r="Z4" i="16"/>
  <c r="AA4" i="16" s="1"/>
  <c r="Z465" i="16"/>
  <c r="AA465" i="16" s="1"/>
  <c r="Z191" i="16"/>
  <c r="Z195" i="16"/>
  <c r="AA195" i="16" s="1"/>
  <c r="Z467" i="16"/>
  <c r="Z196" i="16"/>
  <c r="AA196" i="16" s="1"/>
  <c r="Z238" i="16"/>
  <c r="AA238" i="16" s="1"/>
  <c r="Z43" i="16"/>
  <c r="AA43" i="16" s="1"/>
  <c r="Z237" i="16"/>
  <c r="AA237" i="16" s="1"/>
  <c r="Z44" i="16"/>
  <c r="AA44" i="16" s="1"/>
  <c r="Z32" i="16"/>
  <c r="Z64" i="16"/>
  <c r="Z226" i="16"/>
  <c r="Z499" i="16"/>
  <c r="AA499" i="16" s="1"/>
  <c r="Z164" i="16"/>
  <c r="AA164" i="16" s="1"/>
  <c r="Z537" i="16"/>
  <c r="Z336" i="16"/>
  <c r="AA336" i="16" s="1"/>
  <c r="Z428" i="16"/>
  <c r="AA428" i="16" s="1"/>
  <c r="Z94" i="16"/>
  <c r="AA94" i="16" s="1"/>
  <c r="Z345" i="16"/>
  <c r="Z217" i="16"/>
  <c r="Z483" i="16"/>
  <c r="AA483" i="16" s="1"/>
  <c r="Z200" i="16"/>
  <c r="AA200" i="16" s="1"/>
  <c r="Z295" i="16"/>
  <c r="AA295" i="16" s="1"/>
  <c r="Z23" i="16"/>
  <c r="AA23" i="16" s="1"/>
  <c r="Z364" i="16"/>
  <c r="AA364" i="16" s="1"/>
  <c r="Z363" i="16"/>
  <c r="Z501" i="16"/>
  <c r="Z232" i="16"/>
  <c r="Z376" i="16"/>
  <c r="AA376" i="16" s="1"/>
  <c r="Z20" i="16"/>
  <c r="AA20" i="16" s="1"/>
  <c r="Y296" i="16"/>
  <c r="Z304" i="16"/>
  <c r="Z210" i="16"/>
  <c r="AA210" i="16" s="1"/>
  <c r="Z203" i="16"/>
  <c r="Y80" i="16"/>
  <c r="AA80" i="16" s="1"/>
  <c r="Y346" i="16"/>
  <c r="Z156" i="16"/>
  <c r="Y430" i="16"/>
  <c r="Z354" i="16"/>
  <c r="Y532" i="16"/>
  <c r="Z174" i="16"/>
  <c r="Y42" i="16"/>
  <c r="Y53" i="16"/>
  <c r="Y194" i="16"/>
  <c r="Y460" i="16"/>
  <c r="Y458" i="16"/>
  <c r="Y254" i="16"/>
  <c r="Y285" i="16"/>
  <c r="Y106" i="16"/>
  <c r="Y105" i="16"/>
  <c r="Y222" i="16"/>
  <c r="Y233" i="16"/>
  <c r="Y67" i="16"/>
  <c r="Y372" i="16"/>
  <c r="Y365" i="16"/>
  <c r="Y300" i="16"/>
  <c r="Y293" i="16"/>
  <c r="Y470" i="16"/>
  <c r="Y487" i="16"/>
  <c r="Z340" i="16"/>
  <c r="Z416" i="16"/>
  <c r="AA416" i="16" s="1"/>
  <c r="Z351" i="16"/>
  <c r="AA351" i="16" s="1"/>
  <c r="Z451" i="16"/>
  <c r="Z287" i="16"/>
  <c r="Z214" i="16"/>
  <c r="AA214" i="16" s="1"/>
  <c r="Z342" i="16"/>
  <c r="Z353" i="16"/>
  <c r="Z382" i="16"/>
  <c r="Z146" i="16"/>
  <c r="Y44" i="16"/>
  <c r="Y196" i="16"/>
  <c r="Y465" i="16"/>
  <c r="Y256" i="16"/>
  <c r="Y231" i="16"/>
  <c r="Y504" i="16"/>
  <c r="Y227" i="16"/>
  <c r="Y59" i="16"/>
  <c r="Y65" i="16"/>
  <c r="Y33" i="16"/>
  <c r="Y306" i="16"/>
  <c r="Y34" i="16"/>
  <c r="Y29" i="16"/>
  <c r="Y301" i="16"/>
  <c r="Y486" i="16"/>
  <c r="Y209" i="16"/>
  <c r="Y74" i="16"/>
  <c r="Y89" i="16"/>
  <c r="Y160" i="16"/>
  <c r="Y159" i="16"/>
  <c r="Y429" i="16"/>
  <c r="Y527" i="16"/>
  <c r="Y524" i="16"/>
  <c r="Y435" i="16"/>
  <c r="Y436" i="16"/>
  <c r="Y396" i="16"/>
  <c r="Y119" i="16"/>
  <c r="Y522" i="16"/>
  <c r="Y279" i="16"/>
  <c r="Y129" i="16"/>
  <c r="Y142" i="16"/>
  <c r="Y168" i="16"/>
  <c r="Y439" i="16"/>
  <c r="Y98" i="16"/>
  <c r="Y394" i="16"/>
  <c r="Y127" i="16"/>
  <c r="Y393" i="16"/>
  <c r="Y389" i="16"/>
  <c r="Y280" i="16"/>
  <c r="Y512" i="16"/>
  <c r="Y263" i="16"/>
  <c r="Y511" i="16"/>
  <c r="Y128" i="16"/>
  <c r="Y412" i="16"/>
  <c r="Y151" i="16"/>
  <c r="Y411" i="16"/>
  <c r="Y407" i="16"/>
  <c r="Y525" i="16"/>
  <c r="Y175" i="16"/>
  <c r="Y443" i="16"/>
  <c r="Y437" i="16"/>
  <c r="Y380" i="16"/>
  <c r="Y397" i="16"/>
  <c r="Y276" i="16"/>
  <c r="Y273" i="16"/>
  <c r="Y140" i="16"/>
  <c r="Y149" i="16"/>
  <c r="Y475" i="16"/>
  <c r="Y78" i="16"/>
  <c r="Y330" i="16"/>
  <c r="Y132" i="16"/>
  <c r="AA132" i="16" s="1"/>
  <c r="Y139" i="16"/>
  <c r="Y426" i="16"/>
  <c r="Y339" i="16"/>
  <c r="Y528" i="16"/>
  <c r="Y440" i="16"/>
  <c r="Y49" i="16"/>
  <c r="Y45" i="16"/>
  <c r="Y246" i="16"/>
  <c r="Y46" i="16"/>
  <c r="Y239" i="16"/>
  <c r="Y186" i="16"/>
  <c r="Y452" i="16"/>
  <c r="Y197" i="16"/>
  <c r="Y469" i="16"/>
  <c r="Y12" i="16"/>
  <c r="Y6" i="16"/>
  <c r="Y270" i="16"/>
  <c r="Y7" i="16"/>
  <c r="Y257" i="16"/>
  <c r="Y96" i="16"/>
  <c r="Y308" i="16"/>
  <c r="Y113" i="16"/>
  <c r="Y331" i="16"/>
  <c r="Y230" i="16"/>
  <c r="Y225" i="16"/>
  <c r="Y493" i="16"/>
  <c r="Y362" i="16"/>
  <c r="Y71" i="16"/>
  <c r="Y379" i="16"/>
  <c r="Y27" i="16"/>
  <c r="Y35" i="16"/>
  <c r="Y307" i="16"/>
  <c r="Y212" i="16"/>
  <c r="Y208" i="16"/>
  <c r="Y480" i="16"/>
  <c r="Y207" i="16"/>
  <c r="Y473" i="16"/>
  <c r="Y86" i="16"/>
  <c r="Y318" i="16"/>
  <c r="Y88" i="16"/>
  <c r="Y349" i="16"/>
  <c r="Y158" i="16"/>
  <c r="Y154" i="16"/>
  <c r="Y424" i="16"/>
  <c r="Y153" i="16"/>
  <c r="Y422" i="16"/>
  <c r="Y341" i="16"/>
  <c r="Y539" i="16"/>
  <c r="Y352" i="16"/>
  <c r="Y172" i="16"/>
  <c r="Y179" i="16"/>
  <c r="Y122" i="16"/>
  <c r="Y390" i="16"/>
  <c r="Y383" i="16"/>
  <c r="Y506" i="16"/>
  <c r="Y523" i="16"/>
  <c r="Y131" i="16"/>
  <c r="Y134" i="16"/>
  <c r="Y104" i="16"/>
  <c r="Y471" i="16"/>
  <c r="Y472" i="16"/>
  <c r="Y348" i="16"/>
  <c r="Y77" i="16"/>
  <c r="Y152" i="16"/>
  <c r="Y147" i="16"/>
  <c r="Y357" i="16"/>
  <c r="Y358" i="16"/>
  <c r="Y538" i="16"/>
  <c r="Y450" i="16"/>
  <c r="Y171" i="16"/>
  <c r="Y116" i="16"/>
  <c r="Y103" i="16"/>
  <c r="Y391" i="16"/>
  <c r="Y508" i="16"/>
  <c r="Y507" i="16"/>
  <c r="Y414" i="16"/>
  <c r="Y136" i="16"/>
  <c r="Y232" i="16"/>
  <c r="Y501" i="16"/>
  <c r="Y363" i="16"/>
  <c r="Y364" i="16"/>
  <c r="Y277" i="16"/>
  <c r="Y115" i="16"/>
  <c r="AA115" i="16" s="1"/>
  <c r="Y324" i="16"/>
  <c r="Y235" i="16"/>
  <c r="AA235" i="16" s="1"/>
  <c r="Y368" i="16"/>
  <c r="Y60" i="16"/>
  <c r="AA60" i="16" s="1"/>
  <c r="Y367" i="16"/>
  <c r="Y20" i="16"/>
  <c r="Y303" i="16"/>
  <c r="Y37" i="16"/>
  <c r="Y304" i="16"/>
  <c r="Y299" i="16"/>
  <c r="Y210" i="16"/>
  <c r="Y476" i="16"/>
  <c r="Y203" i="16"/>
  <c r="Y332" i="16"/>
  <c r="Y82" i="16"/>
  <c r="AA82" i="16" s="1"/>
  <c r="Y156" i="16"/>
  <c r="Y418" i="16"/>
  <c r="Y354" i="16"/>
  <c r="Y531" i="16"/>
  <c r="Y534" i="16"/>
  <c r="Y174" i="16"/>
  <c r="Y499" i="16"/>
  <c r="Y226" i="16"/>
  <c r="Y64" i="16"/>
  <c r="Y32" i="16"/>
  <c r="Y50" i="16"/>
  <c r="Y51" i="16"/>
  <c r="Y247" i="16"/>
  <c r="Y453" i="16"/>
  <c r="Y455" i="16"/>
  <c r="Y13" i="16"/>
  <c r="Y281" i="16"/>
  <c r="Y15" i="16"/>
  <c r="Y11" i="16"/>
  <c r="Y271" i="16"/>
  <c r="Y327" i="16"/>
  <c r="Y111" i="16"/>
  <c r="Y107" i="16"/>
  <c r="Y323" i="16"/>
  <c r="Y224" i="16"/>
  <c r="Y491" i="16"/>
  <c r="Y223" i="16"/>
  <c r="Y489" i="16"/>
  <c r="Y70" i="16"/>
  <c r="Y378" i="16"/>
  <c r="Y69" i="16"/>
  <c r="Y63" i="16"/>
  <c r="Y373" i="16"/>
  <c r="Y26" i="16"/>
  <c r="Y291" i="16"/>
  <c r="Y25" i="16"/>
  <c r="Y292" i="16"/>
  <c r="Y213" i="16"/>
  <c r="Y482" i="16"/>
  <c r="Y322" i="16"/>
  <c r="Y325" i="16"/>
  <c r="Y431" i="16"/>
  <c r="Y155" i="16"/>
  <c r="Y350" i="16"/>
  <c r="Y344" i="16"/>
  <c r="Y178" i="16"/>
  <c r="Y173" i="16"/>
  <c r="Y123" i="16"/>
  <c r="Y124" i="16"/>
  <c r="Y286" i="16"/>
  <c r="Y284" i="16"/>
  <c r="Y521" i="16"/>
  <c r="Y400" i="16"/>
  <c r="Y399" i="16"/>
  <c r="Y444" i="16"/>
  <c r="Y384" i="16"/>
  <c r="Y387" i="16"/>
  <c r="Y518" i="16"/>
  <c r="Y517" i="16"/>
  <c r="Y141" i="16"/>
  <c r="Y135" i="16"/>
  <c r="Y290" i="16"/>
  <c r="Y540" i="16"/>
  <c r="Y170" i="16"/>
  <c r="Y169" i="16"/>
  <c r="Y102" i="16"/>
  <c r="Y125" i="16"/>
  <c r="Y282" i="16"/>
  <c r="Y519" i="16"/>
  <c r="Y509" i="16"/>
  <c r="Y398" i="16"/>
  <c r="Y415" i="16"/>
  <c r="Y84" i="16"/>
  <c r="Y75" i="16"/>
  <c r="Y340" i="16"/>
  <c r="Y76" i="16"/>
  <c r="Y326" i="16"/>
  <c r="Y145" i="16"/>
  <c r="Y416" i="16"/>
  <c r="Y161" i="16"/>
  <c r="Y433" i="16"/>
  <c r="Y356" i="16"/>
  <c r="Y351" i="16"/>
  <c r="Y359" i="16"/>
  <c r="Y526" i="16"/>
  <c r="Y434" i="16"/>
  <c r="Y451" i="16"/>
  <c r="Y117" i="16"/>
  <c r="Y118" i="16"/>
  <c r="Y264" i="16"/>
  <c r="Y287" i="16"/>
  <c r="Y144" i="16"/>
  <c r="Y408" i="16"/>
  <c r="Y401" i="16"/>
  <c r="Y214" i="16"/>
  <c r="Y85" i="16"/>
  <c r="Y87" i="16"/>
  <c r="Y342" i="16"/>
  <c r="Y417" i="16"/>
  <c r="Y420" i="16"/>
  <c r="Y541" i="16"/>
  <c r="Y353" i="16"/>
  <c r="Y167" i="16"/>
  <c r="Y177" i="16"/>
  <c r="Y445" i="16"/>
  <c r="Y382" i="16"/>
  <c r="Y381" i="16"/>
  <c r="Y272" i="16"/>
  <c r="Y265" i="16"/>
  <c r="AA265" i="16" s="1"/>
  <c r="Y146" i="16"/>
  <c r="Y148" i="16"/>
  <c r="Y409" i="16"/>
  <c r="Y252" i="16"/>
  <c r="Y47" i="16"/>
  <c r="Y188" i="16"/>
  <c r="Y187" i="16"/>
  <c r="Y206" i="16"/>
  <c r="Y448" i="16"/>
  <c r="Y120" i="16"/>
  <c r="Y101" i="16"/>
  <c r="Y260" i="16"/>
  <c r="Y289" i="16"/>
  <c r="Y515" i="16"/>
  <c r="Y404" i="16"/>
  <c r="Y355" i="17"/>
  <c r="Z355" i="17" s="1"/>
  <c r="Y356" i="17"/>
  <c r="Y522" i="17"/>
  <c r="Y480" i="17"/>
  <c r="Y484" i="17"/>
  <c r="Y113" i="17"/>
  <c r="Y158" i="17"/>
  <c r="Y414" i="17"/>
  <c r="Y341" i="17"/>
  <c r="Y346" i="17"/>
  <c r="Y491" i="17"/>
  <c r="Y489" i="17"/>
  <c r="Y210" i="17"/>
  <c r="Y202" i="17"/>
  <c r="Y339" i="17"/>
  <c r="Y353" i="17"/>
  <c r="Y301" i="17"/>
  <c r="Y350" i="17"/>
  <c r="Y302" i="17"/>
  <c r="Y523" i="17"/>
  <c r="Y486" i="17"/>
  <c r="Y494" i="17"/>
  <c r="Y472" i="17"/>
  <c r="Y141" i="17"/>
  <c r="Y155" i="17"/>
  <c r="Y121" i="17"/>
  <c r="Y152" i="17"/>
  <c r="Y122" i="17"/>
  <c r="Y415" i="17"/>
  <c r="Y349" i="17"/>
  <c r="Y398" i="17"/>
  <c r="Y328" i="17"/>
  <c r="Y528" i="17"/>
  <c r="Y532" i="17"/>
  <c r="Y505" i="17"/>
  <c r="Y531" i="17"/>
  <c r="Y506" i="17"/>
  <c r="Y212" i="17"/>
  <c r="Y151" i="17"/>
  <c r="Y182" i="17"/>
  <c r="Y130" i="17"/>
  <c r="Y276" i="17"/>
  <c r="Y281" i="17"/>
  <c r="Y265" i="17"/>
  <c r="Y279" i="17"/>
  <c r="Y266" i="17"/>
  <c r="Y359" i="17"/>
  <c r="Y357" i="17"/>
  <c r="Y297" i="17"/>
  <c r="Y487" i="17"/>
  <c r="Y470" i="17"/>
  <c r="Y114" i="17"/>
  <c r="Y154" i="17"/>
  <c r="Y413" i="17"/>
  <c r="Y411" i="17"/>
  <c r="Y335" i="17"/>
  <c r="Y513" i="17"/>
  <c r="Y488" i="17"/>
  <c r="Y132" i="17"/>
  <c r="Y196" i="17"/>
  <c r="Y287" i="17"/>
  <c r="Y285" i="17"/>
  <c r="Y261" i="17"/>
  <c r="Y451" i="17"/>
  <c r="Y425" i="17"/>
  <c r="Y71" i="17"/>
  <c r="Y100" i="17"/>
  <c r="Y257" i="17"/>
  <c r="Y255" i="17"/>
  <c r="Y421" i="17"/>
  <c r="Y371" i="17"/>
  <c r="Y369" i="17"/>
  <c r="Y37" i="17"/>
  <c r="Y20" i="17"/>
  <c r="Y168" i="17"/>
  <c r="Y226" i="17"/>
  <c r="Y395" i="17"/>
  <c r="Y338" i="17"/>
  <c r="Y333" i="17"/>
  <c r="Y348" i="17"/>
  <c r="Y298" i="17"/>
  <c r="Y516" i="17"/>
  <c r="Y485" i="17"/>
  <c r="Y520" i="17"/>
  <c r="Y483" i="17"/>
  <c r="Y140" i="17"/>
  <c r="Y115" i="17"/>
  <c r="Y135" i="17"/>
  <c r="Y150" i="17"/>
  <c r="Y118" i="17"/>
  <c r="Y408" i="17"/>
  <c r="Y347" i="17"/>
  <c r="Y412" i="17"/>
  <c r="Y345" i="17"/>
  <c r="Y526" i="17"/>
  <c r="Y493" i="17"/>
  <c r="Y525" i="17"/>
  <c r="Y530" i="17"/>
  <c r="Y499" i="17"/>
  <c r="Y198" i="17"/>
  <c r="Y149" i="17"/>
  <c r="Y205" i="17"/>
  <c r="Y147" i="17"/>
  <c r="Y275" i="17"/>
  <c r="Y253" i="17"/>
  <c r="Y273" i="17"/>
  <c r="Y278" i="17"/>
  <c r="Y294" i="17"/>
  <c r="Y352" i="17"/>
  <c r="Y474" i="17"/>
  <c r="Y514" i="17"/>
  <c r="Y164" i="17"/>
  <c r="Y159" i="17"/>
  <c r="Y403" i="17"/>
  <c r="Y340" i="17"/>
  <c r="Y529" i="17"/>
  <c r="Y502" i="17"/>
  <c r="Y497" i="17"/>
  <c r="Y153" i="17"/>
  <c r="Y128" i="17"/>
  <c r="Y252" i="17"/>
  <c r="Y280" i="17"/>
  <c r="Y432" i="17"/>
  <c r="Y460" i="17"/>
  <c r="Y107" i="17"/>
  <c r="Y105" i="17"/>
  <c r="Y241" i="17"/>
  <c r="Y206" i="17"/>
  <c r="Y201" i="17"/>
  <c r="Y379" i="17"/>
  <c r="Y362" i="17"/>
  <c r="Y24" i="17"/>
  <c r="Y64" i="17"/>
  <c r="Y233" i="17"/>
  <c r="Y231" i="17"/>
  <c r="Y385" i="17"/>
  <c r="Y295" i="17"/>
  <c r="Y360" i="17"/>
  <c r="Y336" i="17"/>
  <c r="Y296" i="17"/>
  <c r="Y498" i="17"/>
  <c r="Y476" i="17"/>
  <c r="Y120" i="17"/>
  <c r="Y116" i="17"/>
  <c r="Y400" i="17"/>
  <c r="Y334" i="17"/>
  <c r="Y503" i="17"/>
  <c r="Y496" i="17"/>
  <c r="Y143" i="17"/>
  <c r="Y129" i="17"/>
  <c r="Y136" i="17"/>
  <c r="Y283" i="17"/>
  <c r="Y264" i="17"/>
  <c r="Y284" i="17"/>
  <c r="Y268" i="17"/>
  <c r="Y468" i="17"/>
  <c r="Y431" i="17"/>
  <c r="Y454" i="17"/>
  <c r="Y427" i="17"/>
  <c r="Y108" i="17"/>
  <c r="Y70" i="17"/>
  <c r="Y94" i="17"/>
  <c r="Y66" i="17"/>
  <c r="Y80" i="17"/>
  <c r="Y250" i="17"/>
  <c r="Z250" i="17" s="1"/>
  <c r="Y207" i="17"/>
  <c r="Y254" i="17"/>
  <c r="Z254" i="17" s="1"/>
  <c r="Y214" i="17"/>
  <c r="Y438" i="17"/>
  <c r="Z438" i="17" s="1"/>
  <c r="Y365" i="17"/>
  <c r="Y418" i="17"/>
  <c r="Z418" i="17" s="1"/>
  <c r="Y363" i="17"/>
  <c r="Y368" i="17"/>
  <c r="Z368" i="17" s="1"/>
  <c r="Y72" i="17"/>
  <c r="Y30" i="17"/>
  <c r="Z30" i="17" s="1"/>
  <c r="Y74" i="17"/>
  <c r="Y34" i="17"/>
  <c r="Z34" i="17" s="1"/>
  <c r="Y234" i="17"/>
  <c r="Y166" i="17"/>
  <c r="Z166" i="17" s="1"/>
  <c r="Y220" i="17"/>
  <c r="Y161" i="17"/>
  <c r="Z161" i="17" s="1"/>
  <c r="Y170" i="17"/>
  <c r="Y391" i="17"/>
  <c r="Y318" i="17"/>
  <c r="Y455" i="17"/>
  <c r="Y453" i="17"/>
  <c r="Y442" i="17"/>
  <c r="Y89" i="17"/>
  <c r="Y87" i="17"/>
  <c r="Y193" i="17"/>
  <c r="Y242" i="17"/>
  <c r="Y428" i="17"/>
  <c r="Y436" i="17"/>
  <c r="Y59" i="17"/>
  <c r="Y57" i="17"/>
  <c r="Y28" i="17"/>
  <c r="Y179" i="17"/>
  <c r="Y177" i="17"/>
  <c r="Y313" i="17"/>
  <c r="Y386" i="17"/>
  <c r="Y48" i="17"/>
  <c r="Z48" i="17" s="1"/>
  <c r="Y52" i="17"/>
  <c r="Y461" i="17"/>
  <c r="Y459" i="17"/>
  <c r="Y109" i="17"/>
  <c r="Y92" i="17"/>
  <c r="Y240" i="17"/>
  <c r="Y208" i="17"/>
  <c r="Y211" i="17"/>
  <c r="Y378" i="17"/>
  <c r="Y364" i="17"/>
  <c r="Y67" i="17"/>
  <c r="Y63" i="17"/>
  <c r="Y235" i="17"/>
  <c r="Y218" i="17"/>
  <c r="Y384" i="17"/>
  <c r="Y319" i="17"/>
  <c r="Y320" i="17"/>
  <c r="Y53" i="17"/>
  <c r="Z53" i="17" s="1"/>
  <c r="Y19" i="17"/>
  <c r="Y51" i="17"/>
  <c r="Z51" i="17" s="1"/>
  <c r="Y2" i="17"/>
  <c r="Y300" i="17"/>
  <c r="Y304" i="17"/>
  <c r="Y517" i="17"/>
  <c r="Y518" i="17"/>
  <c r="Y165" i="17"/>
  <c r="Y138" i="17"/>
  <c r="Y124" i="17"/>
  <c r="Y329" i="17"/>
  <c r="Y410" i="17"/>
  <c r="Y539" i="17"/>
  <c r="Y527" i="17"/>
  <c r="Y508" i="17"/>
  <c r="Y131" i="17"/>
  <c r="Y440" i="17"/>
  <c r="Y361" i="17"/>
  <c r="Y306" i="17"/>
  <c r="Y332" i="17"/>
  <c r="Y292" i="17"/>
  <c r="Y501" i="17"/>
  <c r="Y515" i="17"/>
  <c r="Y481" i="17"/>
  <c r="Y512" i="17"/>
  <c r="Y482" i="17"/>
  <c r="Y167" i="17"/>
  <c r="Y126" i="17"/>
  <c r="Y134" i="17"/>
  <c r="Y112" i="17"/>
  <c r="Y402" i="17"/>
  <c r="Y407" i="17"/>
  <c r="Y343" i="17"/>
  <c r="Y405" i="17"/>
  <c r="Y344" i="17"/>
  <c r="Y541" i="17"/>
  <c r="Y510" i="17"/>
  <c r="Y524" i="17"/>
  <c r="Y490" i="17"/>
  <c r="Y186" i="17"/>
  <c r="Y197" i="17"/>
  <c r="Y145" i="17"/>
  <c r="Y195" i="17"/>
  <c r="Y146" i="17"/>
  <c r="Y289" i="17"/>
  <c r="Y270" i="17"/>
  <c r="Y272" i="17"/>
  <c r="Y249" i="17"/>
  <c r="Y342" i="17"/>
  <c r="Y307" i="17"/>
  <c r="Y290" i="17"/>
  <c r="Y521" i="17"/>
  <c r="Y519" i="17"/>
  <c r="Y144" i="17"/>
  <c r="Y119" i="17"/>
  <c r="Y117" i="17"/>
  <c r="Y351" i="17"/>
  <c r="Y326" i="17"/>
  <c r="Y536" i="17"/>
  <c r="Y538" i="17"/>
  <c r="Y188" i="17"/>
  <c r="Y142" i="17"/>
  <c r="Y137" i="17"/>
  <c r="Y271" i="17"/>
  <c r="Y245" i="17"/>
  <c r="Y467" i="17"/>
  <c r="Y465" i="17"/>
  <c r="Y97" i="17"/>
  <c r="Y83" i="17"/>
  <c r="Y81" i="17"/>
  <c r="Y217" i="17"/>
  <c r="Y187" i="17"/>
  <c r="Y366" i="17"/>
  <c r="Y424" i="17"/>
  <c r="Y77" i="17"/>
  <c r="Y75" i="17"/>
  <c r="Y223" i="17"/>
  <c r="Y173" i="17"/>
  <c r="Y171" i="17"/>
  <c r="Y325" i="17"/>
  <c r="Y305" i="17"/>
  <c r="Y358" i="17"/>
  <c r="Y303" i="17"/>
  <c r="Y500" i="17"/>
  <c r="Y475" i="17"/>
  <c r="Y495" i="17"/>
  <c r="Y511" i="17"/>
  <c r="Y478" i="17"/>
  <c r="Y156" i="17"/>
  <c r="Y125" i="17"/>
  <c r="Y162" i="17"/>
  <c r="Y123" i="17"/>
  <c r="Y401" i="17"/>
  <c r="Y331" i="17"/>
  <c r="Y399" i="17"/>
  <c r="Y404" i="17"/>
  <c r="Y337" i="17"/>
  <c r="Y534" i="17"/>
  <c r="Y509" i="17"/>
  <c r="Y540" i="17"/>
  <c r="Y507" i="17"/>
  <c r="Y185" i="17"/>
  <c r="Y133" i="17"/>
  <c r="Y183" i="17"/>
  <c r="Y194" i="17"/>
  <c r="Y139" i="17"/>
  <c r="Y282" i="17"/>
  <c r="Y269" i="17"/>
  <c r="Y286" i="17"/>
  <c r="Y299" i="17"/>
  <c r="Y504" i="17"/>
  <c r="Y479" i="17"/>
  <c r="Y477" i="17"/>
  <c r="Y127" i="17"/>
  <c r="Y110" i="17"/>
  <c r="Y330" i="17"/>
  <c r="Y406" i="17"/>
  <c r="Y492" i="17"/>
  <c r="Y533" i="17"/>
  <c r="Y209" i="17"/>
  <c r="Y203" i="17"/>
  <c r="Y277" i="17"/>
  <c r="Y263" i="17"/>
  <c r="Y457" i="17"/>
  <c r="Y443" i="17"/>
  <c r="Y441" i="17"/>
  <c r="Y91" i="17"/>
  <c r="Y65" i="17"/>
  <c r="Y192" i="17"/>
  <c r="Y244" i="17"/>
  <c r="Y437" i="17"/>
  <c r="Y435" i="17"/>
  <c r="Y61" i="17"/>
  <c r="Y29" i="17"/>
  <c r="Y27" i="17"/>
  <c r="Y181" i="17"/>
  <c r="Y160" i="17"/>
  <c r="Y312" i="17"/>
  <c r="Y354" i="17"/>
  <c r="Y293" i="17"/>
  <c r="Z293" i="17" s="1"/>
  <c r="Y291" i="17"/>
  <c r="Y473" i="17"/>
  <c r="Z473" i="17" s="1"/>
  <c r="Y471" i="17"/>
  <c r="Y157" i="17"/>
  <c r="Z157" i="17" s="1"/>
  <c r="Y111" i="17"/>
  <c r="Y409" i="17"/>
  <c r="Z409" i="17" s="1"/>
  <c r="Y327" i="17"/>
  <c r="Y537" i="17"/>
  <c r="Y535" i="17"/>
  <c r="Y200" i="17"/>
  <c r="Y184" i="17"/>
  <c r="Y148" i="17"/>
  <c r="Y288" i="17"/>
  <c r="Y251" i="17"/>
  <c r="Z251" i="17" s="1"/>
  <c r="Y274" i="17"/>
  <c r="Y246" i="17"/>
  <c r="Y260" i="17"/>
  <c r="Y463" i="17"/>
  <c r="Y444" i="17"/>
  <c r="Y464" i="17"/>
  <c r="Z464" i="17" s="1"/>
  <c r="Y448" i="17"/>
  <c r="Y103" i="17"/>
  <c r="Y84" i="17"/>
  <c r="Y104" i="17"/>
  <c r="Z104" i="17" s="1"/>
  <c r="Y88" i="17"/>
  <c r="Y258" i="17"/>
  <c r="Y191" i="17"/>
  <c r="Y238" i="17"/>
  <c r="Z238" i="17" s="1"/>
  <c r="Y189" i="17"/>
  <c r="Y199" i="17"/>
  <c r="Y430" i="17"/>
  <c r="Y372" i="17"/>
  <c r="Z372" i="17" s="1"/>
  <c r="Y433" i="17"/>
  <c r="Y376" i="17"/>
  <c r="Y78" i="17"/>
  <c r="Y23" i="17"/>
  <c r="Y58" i="17"/>
  <c r="Y21" i="17"/>
  <c r="Z21" i="17" s="1"/>
  <c r="Y26" i="17"/>
  <c r="Y229" i="17"/>
  <c r="Y174" i="17"/>
  <c r="Y230" i="17"/>
  <c r="Z230" i="17" s="1"/>
  <c r="Y178" i="17"/>
  <c r="Y396" i="17"/>
  <c r="Z396" i="17" s="1"/>
  <c r="Y311" i="17"/>
  <c r="Z311" i="17" s="1"/>
  <c r="Y267" i="17"/>
  <c r="Y434" i="17"/>
  <c r="Z434" i="17" s="1"/>
  <c r="Y458" i="17"/>
  <c r="Z458" i="17" s="1"/>
  <c r="Y102" i="17"/>
  <c r="Z102" i="17" s="1"/>
  <c r="Y106" i="17"/>
  <c r="Y239" i="17"/>
  <c r="Z239" i="17" s="1"/>
  <c r="Y237" i="17"/>
  <c r="Y204" i="17"/>
  <c r="Z204" i="17" s="1"/>
  <c r="Y377" i="17"/>
  <c r="Y375" i="17"/>
  <c r="Z375" i="17" s="1"/>
  <c r="Y25" i="17"/>
  <c r="Z25" i="17" s="1"/>
  <c r="Y62" i="17"/>
  <c r="Z62" i="17" s="1"/>
  <c r="Y228" i="17"/>
  <c r="Y232" i="17"/>
  <c r="Z232" i="17" s="1"/>
  <c r="Y383" i="17"/>
  <c r="Y381" i="17"/>
  <c r="Z381" i="17" s="1"/>
  <c r="Y316" i="17"/>
  <c r="Z316" i="17" s="1"/>
  <c r="Y17" i="17"/>
  <c r="Y15" i="17"/>
  <c r="Z15" i="17" s="1"/>
  <c r="Y456" i="17"/>
  <c r="Y445" i="17"/>
  <c r="Y446" i="17"/>
  <c r="Y90" i="17"/>
  <c r="Y68" i="17"/>
  <c r="Y247" i="17"/>
  <c r="Y243" i="17"/>
  <c r="Y439" i="17"/>
  <c r="Y416" i="17"/>
  <c r="Y60" i="17"/>
  <c r="Y31" i="17"/>
  <c r="Y32" i="17"/>
  <c r="Y180" i="17"/>
  <c r="Y163" i="17"/>
  <c r="Y389" i="17"/>
  <c r="Y387" i="17"/>
  <c r="Y43" i="17"/>
  <c r="Z43" i="17" s="1"/>
  <c r="Y6" i="17"/>
  <c r="Z6" i="17" s="1"/>
  <c r="Y11" i="17"/>
  <c r="Z11" i="17" s="1"/>
  <c r="Y46" i="17"/>
  <c r="Z46" i="17" s="1"/>
  <c r="Y9" i="17"/>
  <c r="Z9" i="17" s="1"/>
  <c r="Y388" i="17"/>
  <c r="X293" i="17"/>
  <c r="X291" i="17"/>
  <c r="X473" i="17"/>
  <c r="X471" i="17"/>
  <c r="X157" i="17"/>
  <c r="X111" i="17"/>
  <c r="X409" i="17"/>
  <c r="X537" i="17"/>
  <c r="X535" i="17"/>
  <c r="X200" i="17"/>
  <c r="X184" i="17"/>
  <c r="X288" i="17"/>
  <c r="X274" i="17"/>
  <c r="X463" i="17"/>
  <c r="X464" i="17"/>
  <c r="X103" i="17"/>
  <c r="X104" i="17"/>
  <c r="X191" i="17"/>
  <c r="X189" i="17"/>
  <c r="X430" i="17"/>
  <c r="X433" i="17"/>
  <c r="X23" i="17"/>
  <c r="X21" i="17"/>
  <c r="X229" i="17"/>
  <c r="X230" i="17"/>
  <c r="X382" i="17"/>
  <c r="X309" i="17"/>
  <c r="X314" i="17"/>
  <c r="X49" i="17"/>
  <c r="X12" i="17"/>
  <c r="X50" i="17"/>
  <c r="X16" i="17"/>
  <c r="X455" i="17"/>
  <c r="X442" i="17"/>
  <c r="X87" i="17"/>
  <c r="X242" i="17"/>
  <c r="X436" i="17"/>
  <c r="X57" i="17"/>
  <c r="X179" i="17"/>
  <c r="X313" i="17"/>
  <c r="X17" i="17"/>
  <c r="X55" i="17"/>
  <c r="X18" i="17"/>
  <c r="X38" i="17"/>
  <c r="X5" i="17"/>
  <c r="X266" i="17"/>
  <c r="X429" i="17"/>
  <c r="X99" i="17"/>
  <c r="X236" i="17"/>
  <c r="X373" i="17"/>
  <c r="X36" i="17"/>
  <c r="X227" i="17"/>
  <c r="X397" i="17"/>
  <c r="X41" i="17"/>
  <c r="X317" i="17"/>
  <c r="X388" i="17"/>
  <c r="X315" i="17"/>
  <c r="X278" i="17"/>
  <c r="X466" i="17"/>
  <c r="X93" i="17"/>
  <c r="X360" i="17"/>
  <c r="X336" i="17"/>
  <c r="X296" i="17"/>
  <c r="X498" i="17"/>
  <c r="X476" i="17"/>
  <c r="X120" i="17"/>
  <c r="X116" i="17"/>
  <c r="X400" i="17"/>
  <c r="X334" i="17"/>
  <c r="X503" i="17"/>
  <c r="X496" i="17"/>
  <c r="X143" i="17"/>
  <c r="X129" i="17"/>
  <c r="X136" i="17"/>
  <c r="X283" i="17"/>
  <c r="X264" i="17"/>
  <c r="X284" i="17"/>
  <c r="X268" i="17"/>
  <c r="X468" i="17"/>
  <c r="X431" i="17"/>
  <c r="X454" i="17"/>
  <c r="X427" i="17"/>
  <c r="X108" i="17"/>
  <c r="X70" i="17"/>
  <c r="X94" i="17"/>
  <c r="X66" i="17"/>
  <c r="X213" i="17"/>
  <c r="X422" i="17"/>
  <c r="X76" i="17"/>
  <c r="X219" i="17"/>
  <c r="X323" i="17"/>
  <c r="X52" i="17"/>
  <c r="X327" i="17"/>
  <c r="X148" i="17"/>
  <c r="X251" i="17"/>
  <c r="X246" i="17"/>
  <c r="X260" i="17"/>
  <c r="X444" i="17"/>
  <c r="X448" i="17"/>
  <c r="X84" i="17"/>
  <c r="X88" i="17"/>
  <c r="X258" i="17"/>
  <c r="X238" i="17"/>
  <c r="X199" i="17"/>
  <c r="X372" i="17"/>
  <c r="X376" i="17"/>
  <c r="X78" i="17"/>
  <c r="X58" i="17"/>
  <c r="X26" i="17"/>
  <c r="X174" i="17"/>
  <c r="X178" i="17"/>
  <c r="Y38" i="17"/>
  <c r="Z38" i="17" s="1"/>
  <c r="Y55" i="17"/>
  <c r="Y324" i="17"/>
  <c r="Z324" i="17" s="1"/>
  <c r="Y175" i="17"/>
  <c r="Z175" i="17" s="1"/>
  <c r="Y56" i="17"/>
  <c r="Z56" i="17" s="1"/>
  <c r="Y423" i="17"/>
  <c r="Z423" i="17" s="1"/>
  <c r="Y190" i="17"/>
  <c r="Z190" i="17" s="1"/>
  <c r="Y86" i="17"/>
  <c r="Z86" i="17" s="1"/>
  <c r="Y96" i="17"/>
  <c r="Z96" i="17" s="1"/>
  <c r="Y469" i="17"/>
  <c r="Z469" i="17" s="1"/>
  <c r="X383" i="17"/>
  <c r="X25" i="17"/>
  <c r="X237" i="17"/>
  <c r="X458" i="17"/>
  <c r="Y16" i="17"/>
  <c r="Z16" i="17" s="1"/>
  <c r="Y12" i="17"/>
  <c r="Y314" i="17"/>
  <c r="Z314" i="17" s="1"/>
  <c r="Y382" i="17"/>
  <c r="Y44" i="17"/>
  <c r="Y321" i="17"/>
  <c r="Z321" i="17" s="1"/>
  <c r="Y172" i="17"/>
  <c r="Z172" i="17" s="1"/>
  <c r="Y221" i="17"/>
  <c r="Z221" i="17" s="1"/>
  <c r="Y69" i="17"/>
  <c r="Z69" i="17" s="1"/>
  <c r="Y367" i="17"/>
  <c r="Y215" i="17"/>
  <c r="Z215" i="17" s="1"/>
  <c r="Y93" i="17"/>
  <c r="Y466" i="17"/>
  <c r="Z466" i="17" s="1"/>
  <c r="X318" i="17"/>
  <c r="X170" i="17"/>
  <c r="X234" i="17"/>
  <c r="X72" i="17"/>
  <c r="X365" i="17"/>
  <c r="X207" i="17"/>
  <c r="Z36" i="17"/>
  <c r="Y236" i="17"/>
  <c r="Z236" i="17" s="1"/>
  <c r="Y429" i="17"/>
  <c r="Z429" i="17" s="1"/>
  <c r="Y4" i="17"/>
  <c r="Y322" i="17"/>
  <c r="Y39" i="17"/>
  <c r="Z39" i="17" s="1"/>
  <c r="Y224" i="17"/>
  <c r="Y370" i="17"/>
  <c r="Z370" i="17" s="1"/>
  <c r="Y419" i="17"/>
  <c r="Z419" i="17" s="1"/>
  <c r="Y248" i="17"/>
  <c r="Y73" i="17"/>
  <c r="Z73" i="17" s="1"/>
  <c r="Y449" i="17"/>
  <c r="Z397" i="17"/>
  <c r="Z227" i="17"/>
  <c r="Y373" i="17"/>
  <c r="Y99" i="17"/>
  <c r="Z99" i="17" s="1"/>
  <c r="Y3" i="17"/>
  <c r="Y394" i="17"/>
  <c r="Z394" i="17" s="1"/>
  <c r="Y33" i="17"/>
  <c r="Z33" i="17" s="1"/>
  <c r="X224" i="17"/>
  <c r="X35" i="17"/>
  <c r="X367" i="17"/>
  <c r="X248" i="17"/>
  <c r="X449" i="17"/>
  <c r="X2" i="17"/>
  <c r="X19" i="17"/>
  <c r="Y315" i="17"/>
  <c r="Z315" i="17" s="1"/>
  <c r="Y317" i="17"/>
  <c r="Z317" i="17" s="1"/>
  <c r="X176" i="17"/>
  <c r="X79" i="17"/>
  <c r="X216" i="17"/>
  <c r="X452" i="17"/>
  <c r="Y5" i="17"/>
  <c r="Z5" i="17" s="1"/>
  <c r="Y18" i="17"/>
  <c r="Z18" i="17" s="1"/>
  <c r="Y310" i="17"/>
  <c r="Z310" i="17" s="1"/>
  <c r="Y176" i="17"/>
  <c r="Z176" i="17" s="1"/>
  <c r="Y222" i="17"/>
  <c r="Z222" i="17" s="1"/>
  <c r="Y79" i="17"/>
  <c r="Z79" i="17" s="1"/>
  <c r="Y426" i="17"/>
  <c r="Z426" i="17" s="1"/>
  <c r="Y216" i="17"/>
  <c r="Z216" i="17" s="1"/>
  <c r="Y85" i="17"/>
  <c r="Z85" i="17" s="1"/>
  <c r="Y452" i="17"/>
  <c r="Z452" i="17" s="1"/>
  <c r="X316" i="17"/>
  <c r="X228" i="17"/>
  <c r="X377" i="17"/>
  <c r="X106" i="17"/>
  <c r="X267" i="17"/>
  <c r="Y50" i="17"/>
  <c r="Z50" i="17" s="1"/>
  <c r="Y49" i="17"/>
  <c r="Z49" i="17" s="1"/>
  <c r="Y309" i="17"/>
  <c r="Z309" i="17" s="1"/>
  <c r="X459" i="17"/>
  <c r="Y7" i="17"/>
  <c r="Z7" i="17" s="1"/>
  <c r="Y323" i="17"/>
  <c r="Z323" i="17" s="1"/>
  <c r="Y219" i="17"/>
  <c r="Z219" i="17" s="1"/>
  <c r="Y76" i="17"/>
  <c r="Z76" i="17" s="1"/>
  <c r="Y422" i="17"/>
  <c r="Z422" i="17" s="1"/>
  <c r="Y213" i="17"/>
  <c r="Z213" i="17" s="1"/>
  <c r="Y82" i="17"/>
  <c r="Y95" i="17"/>
  <c r="Y462" i="17"/>
  <c r="X391" i="17"/>
  <c r="X220" i="17"/>
  <c r="X74" i="17"/>
  <c r="X363" i="17"/>
  <c r="X214" i="17"/>
  <c r="X80" i="17"/>
  <c r="Z225" i="17"/>
  <c r="Y8" i="17"/>
  <c r="Z8" i="17" s="1"/>
  <c r="Y40" i="17"/>
  <c r="Y54" i="17"/>
  <c r="Z54" i="17" s="1"/>
  <c r="Y392" i="17"/>
  <c r="Y10" i="17"/>
  <c r="Z10" i="17" s="1"/>
  <c r="Y41" i="17"/>
  <c r="Y390" i="17"/>
  <c r="Z390" i="17" s="1"/>
  <c r="Y169" i="17"/>
  <c r="Z169" i="17" s="1"/>
  <c r="Y35" i="17"/>
  <c r="Z35" i="17" s="1"/>
  <c r="Y417" i="17"/>
  <c r="Z417" i="17" s="1"/>
  <c r="Y256" i="17"/>
  <c r="Z256" i="17" s="1"/>
  <c r="Y98" i="17"/>
  <c r="Z98" i="17" s="1"/>
  <c r="Y447" i="17"/>
  <c r="Z447" i="17" s="1"/>
  <c r="Y262" i="17"/>
  <c r="Z262" i="17" s="1"/>
  <c r="X82" i="17"/>
  <c r="X95" i="17"/>
  <c r="X462" i="17"/>
  <c r="X308" i="17"/>
  <c r="Z308" i="17" s="1"/>
  <c r="X393" i="17"/>
  <c r="Z393" i="17" s="1"/>
  <c r="X10" i="17"/>
  <c r="X380" i="17"/>
  <c r="Z380" i="17" s="1"/>
  <c r="X225" i="17"/>
  <c r="X22" i="17"/>
  <c r="Z22" i="17" s="1"/>
  <c r="X374" i="17"/>
  <c r="Z374" i="17" s="1"/>
  <c r="X420" i="17"/>
  <c r="Z420" i="17" s="1"/>
  <c r="X259" i="17"/>
  <c r="Z259" i="17" s="1"/>
  <c r="X101" i="17"/>
  <c r="Z101" i="17" s="1"/>
  <c r="X450" i="17"/>
  <c r="Z450" i="17" s="1"/>
  <c r="X13" i="17"/>
  <c r="Z13" i="17" s="1"/>
  <c r="X45" i="17"/>
  <c r="Z45" i="17" s="1"/>
  <c r="X14" i="17"/>
  <c r="Z14" i="17" s="1"/>
  <c r="X47" i="17"/>
  <c r="Z47" i="17" s="1"/>
  <c r="X42" i="17"/>
  <c r="Z42" i="17" s="1"/>
  <c r="X386" i="17"/>
  <c r="X177" i="17"/>
  <c r="X28" i="17"/>
  <c r="X59" i="17"/>
  <c r="X428" i="17"/>
  <c r="X193" i="17"/>
  <c r="X89" i="17"/>
  <c r="X453" i="17"/>
  <c r="X8" i="17"/>
  <c r="X3" i="17"/>
  <c r="X40" i="17"/>
  <c r="X4" i="17"/>
  <c r="X54" i="17"/>
  <c r="X322" i="17"/>
  <c r="X392" i="17"/>
  <c r="X44" i="17"/>
  <c r="X286" i="17"/>
  <c r="X269" i="17"/>
  <c r="X282" i="17"/>
  <c r="X139" i="17"/>
  <c r="X194" i="17"/>
  <c r="X183" i="17"/>
  <c r="X133" i="17"/>
  <c r="X185" i="17"/>
  <c r="X507" i="17"/>
  <c r="X540" i="17"/>
  <c r="X509" i="17"/>
  <c r="X534" i="17"/>
  <c r="X337" i="17"/>
  <c r="X404" i="17"/>
  <c r="X399" i="17"/>
  <c r="X331" i="17"/>
  <c r="X401" i="17"/>
  <c r="X123" i="17"/>
  <c r="X162" i="17"/>
  <c r="X125" i="17"/>
  <c r="X156" i="17"/>
  <c r="X478" i="17"/>
  <c r="X511" i="17"/>
  <c r="X495" i="17"/>
  <c r="X475" i="17"/>
  <c r="X500" i="17"/>
  <c r="X303" i="17"/>
  <c r="X358" i="17"/>
  <c r="X305" i="17"/>
  <c r="X325" i="17"/>
  <c r="X171" i="17"/>
  <c r="X173" i="17"/>
  <c r="X223" i="17"/>
  <c r="X75" i="17"/>
  <c r="X77" i="17"/>
  <c r="X424" i="17"/>
  <c r="X366" i="17"/>
  <c r="X187" i="17"/>
  <c r="X217" i="17"/>
  <c r="X81" i="17"/>
  <c r="X83" i="17"/>
  <c r="X97" i="17"/>
  <c r="X465" i="17"/>
  <c r="X467" i="17"/>
  <c r="X245" i="17"/>
  <c r="X271" i="17"/>
  <c r="X137" i="17"/>
  <c r="X142" i="17"/>
  <c r="X188" i="17"/>
  <c r="X538" i="17"/>
  <c r="X536" i="17"/>
  <c r="X326" i="17"/>
  <c r="X351" i="17"/>
  <c r="X117" i="17"/>
  <c r="X119" i="17"/>
  <c r="X144" i="17"/>
  <c r="X519" i="17"/>
  <c r="X521" i="17"/>
  <c r="X290" i="17"/>
  <c r="X307" i="17"/>
  <c r="X342" i="17"/>
  <c r="X387" i="17"/>
  <c r="X163" i="17"/>
  <c r="X32" i="17"/>
  <c r="X60" i="17"/>
  <c r="X439" i="17"/>
  <c r="X247" i="17"/>
  <c r="X90" i="17"/>
  <c r="X445" i="17"/>
  <c r="X249" i="17"/>
  <c r="X272" i="17"/>
  <c r="X270" i="17"/>
  <c r="X289" i="17"/>
  <c r="X146" i="17"/>
  <c r="X195" i="17"/>
  <c r="X145" i="17"/>
  <c r="X197" i="17"/>
  <c r="X186" i="17"/>
  <c r="X490" i="17"/>
  <c r="X524" i="17"/>
  <c r="X510" i="17"/>
  <c r="X541" i="17"/>
  <c r="X344" i="17"/>
  <c r="X405" i="17"/>
  <c r="X343" i="17"/>
  <c r="X407" i="17"/>
  <c r="X402" i="17"/>
  <c r="X112" i="17"/>
  <c r="X134" i="17"/>
  <c r="X126" i="17"/>
  <c r="X167" i="17"/>
  <c r="X482" i="17"/>
  <c r="X512" i="17"/>
  <c r="X481" i="17"/>
  <c r="X515" i="17"/>
  <c r="X501" i="17"/>
  <c r="X292" i="17"/>
  <c r="X332" i="17"/>
  <c r="X306" i="17"/>
  <c r="X361" i="17"/>
  <c r="X440" i="17"/>
  <c r="X131" i="17"/>
  <c r="X508" i="17"/>
  <c r="X527" i="17"/>
  <c r="X539" i="17"/>
  <c r="X410" i="17"/>
  <c r="X329" i="17"/>
  <c r="X124" i="17"/>
  <c r="X138" i="17"/>
  <c r="X165" i="17"/>
  <c r="X518" i="17"/>
  <c r="X517" i="17"/>
  <c r="X304" i="17"/>
  <c r="X300" i="17"/>
  <c r="X354" i="17"/>
  <c r="X385" i="17"/>
  <c r="X231" i="17"/>
  <c r="X233" i="17"/>
  <c r="X64" i="17"/>
  <c r="X24" i="17"/>
  <c r="X362" i="17"/>
  <c r="X379" i="17"/>
  <c r="X201" i="17"/>
  <c r="X206" i="17"/>
  <c r="X241" i="17"/>
  <c r="X105" i="17"/>
  <c r="X107" i="17"/>
  <c r="X460" i="17"/>
  <c r="X432" i="17"/>
  <c r="X280" i="17"/>
  <c r="X252" i="17"/>
  <c r="X128" i="17"/>
  <c r="X153" i="17"/>
  <c r="X497" i="17"/>
  <c r="X502" i="17"/>
  <c r="X529" i="17"/>
  <c r="X340" i="17"/>
  <c r="X403" i="17"/>
  <c r="X159" i="17"/>
  <c r="X164" i="17"/>
  <c r="X514" i="17"/>
  <c r="X474" i="17"/>
  <c r="X352" i="17"/>
  <c r="X294" i="17"/>
  <c r="X319" i="17"/>
  <c r="X218" i="17"/>
  <c r="X63" i="17"/>
  <c r="X364" i="17"/>
  <c r="X211" i="17"/>
  <c r="X240" i="17"/>
  <c r="X109" i="17"/>
  <c r="X461" i="17"/>
  <c r="X273" i="17"/>
  <c r="X253" i="17"/>
  <c r="X275" i="17"/>
  <c r="X147" i="17"/>
  <c r="X205" i="17"/>
  <c r="X149" i="17"/>
  <c r="X198" i="17"/>
  <c r="X499" i="17"/>
  <c r="X530" i="17"/>
  <c r="X525" i="17"/>
  <c r="X493" i="17"/>
  <c r="X526" i="17"/>
  <c r="X345" i="17"/>
  <c r="X412" i="17"/>
  <c r="X347" i="17"/>
  <c r="X408" i="17"/>
  <c r="X118" i="17"/>
  <c r="X150" i="17"/>
  <c r="X135" i="17"/>
  <c r="X115" i="17"/>
  <c r="X140" i="17"/>
  <c r="X483" i="17"/>
  <c r="X520" i="17"/>
  <c r="X485" i="17"/>
  <c r="X516" i="17"/>
  <c r="X298" i="17"/>
  <c r="X348" i="17"/>
  <c r="X333" i="17"/>
  <c r="X338" i="17"/>
  <c r="X395" i="17"/>
  <c r="X226" i="17"/>
  <c r="X168" i="17"/>
  <c r="X20" i="17"/>
  <c r="X37" i="17"/>
  <c r="X369" i="17"/>
  <c r="X371" i="17"/>
  <c r="X421" i="17"/>
  <c r="X255" i="17"/>
  <c r="X257" i="17"/>
  <c r="X100" i="17"/>
  <c r="X71" i="17"/>
  <c r="X425" i="17"/>
  <c r="X451" i="17"/>
  <c r="X261" i="17"/>
  <c r="X285" i="17"/>
  <c r="X287" i="17"/>
  <c r="X196" i="17"/>
  <c r="X132" i="17"/>
  <c r="X488" i="17"/>
  <c r="X513" i="17"/>
  <c r="X335" i="17"/>
  <c r="X411" i="17"/>
  <c r="X413" i="17"/>
  <c r="X154" i="17"/>
  <c r="X114" i="17"/>
  <c r="X470" i="17"/>
  <c r="X487" i="17"/>
  <c r="X297" i="17"/>
  <c r="X357" i="17"/>
  <c r="X359" i="17"/>
  <c r="X389" i="17"/>
  <c r="X180" i="17"/>
  <c r="X31" i="17"/>
  <c r="X416" i="17"/>
  <c r="X243" i="17"/>
  <c r="X68" i="17"/>
  <c r="X446" i="17"/>
  <c r="X456" i="17"/>
  <c r="X279" i="17"/>
  <c r="X265" i="17"/>
  <c r="X281" i="17"/>
  <c r="X276" i="17"/>
  <c r="X130" i="17"/>
  <c r="X182" i="17"/>
  <c r="X151" i="17"/>
  <c r="X212" i="17"/>
  <c r="X506" i="17"/>
  <c r="X531" i="17"/>
  <c r="X505" i="17"/>
  <c r="X532" i="17"/>
  <c r="X528" i="17"/>
  <c r="X328" i="17"/>
  <c r="X398" i="17"/>
  <c r="X349" i="17"/>
  <c r="X415" i="17"/>
  <c r="X122" i="17"/>
  <c r="X152" i="17"/>
  <c r="X121" i="17"/>
  <c r="X155" i="17"/>
  <c r="X141" i="17"/>
  <c r="X472" i="17"/>
  <c r="X494" i="17"/>
  <c r="X486" i="17"/>
  <c r="X523" i="17"/>
  <c r="X302" i="17"/>
  <c r="X350" i="17"/>
  <c r="X301" i="17"/>
  <c r="X353" i="17"/>
  <c r="X339" i="17"/>
  <c r="X202" i="17"/>
  <c r="X210" i="17"/>
  <c r="X489" i="17"/>
  <c r="X491" i="17"/>
  <c r="X346" i="17"/>
  <c r="X341" i="17"/>
  <c r="X414" i="17"/>
  <c r="X158" i="17"/>
  <c r="X113" i="17"/>
  <c r="X484" i="17"/>
  <c r="X480" i="17"/>
  <c r="X522" i="17"/>
  <c r="X356" i="17"/>
  <c r="X295" i="17"/>
  <c r="X312" i="17"/>
  <c r="X160" i="17"/>
  <c r="X181" i="17"/>
  <c r="X27" i="17"/>
  <c r="X29" i="17"/>
  <c r="X61" i="17"/>
  <c r="X435" i="17"/>
  <c r="X437" i="17"/>
  <c r="X244" i="17"/>
  <c r="X192" i="17"/>
  <c r="X65" i="17"/>
  <c r="X91" i="17"/>
  <c r="X441" i="17"/>
  <c r="X443" i="17"/>
  <c r="X457" i="17"/>
  <c r="X263" i="17"/>
  <c r="X277" i="17"/>
  <c r="X203" i="17"/>
  <c r="X209" i="17"/>
  <c r="X533" i="17"/>
  <c r="X492" i="17"/>
  <c r="X406" i="17"/>
  <c r="X330" i="17"/>
  <c r="X110" i="17"/>
  <c r="X127" i="17"/>
  <c r="X477" i="17"/>
  <c r="X479" i="17"/>
  <c r="X504" i="17"/>
  <c r="X299" i="17"/>
  <c r="X320" i="17"/>
  <c r="X384" i="17"/>
  <c r="X235" i="17"/>
  <c r="X67" i="17"/>
  <c r="X378" i="17"/>
  <c r="X208" i="17"/>
  <c r="X92" i="17"/>
  <c r="Z108" i="18"/>
  <c r="Z521" i="18"/>
  <c r="Z307" i="18"/>
  <c r="Z472" i="18"/>
  <c r="Z397" i="18"/>
  <c r="Z483" i="18"/>
  <c r="Z437" i="18"/>
  <c r="Z13" i="18"/>
  <c r="Z121" i="18"/>
  <c r="Z66" i="18"/>
  <c r="Z10" i="18"/>
  <c r="Z167" i="18"/>
  <c r="Z103" i="18"/>
  <c r="Z240" i="18"/>
  <c r="Z466" i="18"/>
  <c r="X420" i="18"/>
  <c r="X100" i="18"/>
  <c r="Z100" i="18" s="1"/>
  <c r="X259" i="18"/>
  <c r="X440" i="18"/>
  <c r="X77" i="18"/>
  <c r="X396" i="18"/>
  <c r="Z396" i="18" s="1"/>
  <c r="X3" i="18"/>
  <c r="X116" i="18"/>
  <c r="X137" i="18"/>
  <c r="Z137" i="18" s="1"/>
  <c r="X350" i="18"/>
  <c r="X206" i="18"/>
  <c r="X245" i="18"/>
  <c r="X398" i="18"/>
  <c r="X352" i="18"/>
  <c r="X519" i="18"/>
  <c r="X159" i="18"/>
  <c r="X333" i="18"/>
  <c r="Z333" i="18" s="1"/>
  <c r="X282" i="18"/>
  <c r="X261" i="18"/>
  <c r="X365" i="18"/>
  <c r="X232" i="18"/>
  <c r="Z232" i="18" s="1"/>
  <c r="X417" i="18"/>
  <c r="Z417" i="18" s="1"/>
  <c r="X111" i="18"/>
  <c r="X263" i="18"/>
  <c r="X187" i="18"/>
  <c r="X366" i="18"/>
  <c r="Z366" i="18" s="1"/>
  <c r="X227" i="18"/>
  <c r="X311" i="18"/>
  <c r="X518" i="18"/>
  <c r="Z518" i="18" s="1"/>
  <c r="X328" i="18"/>
  <c r="Z328" i="18" s="1"/>
  <c r="X237" i="18"/>
  <c r="X115" i="18"/>
  <c r="X491" i="18"/>
  <c r="X285" i="18"/>
  <c r="Z285" i="18" s="1"/>
  <c r="X482" i="18"/>
  <c r="X497" i="18"/>
  <c r="Z497" i="18" s="1"/>
  <c r="X256" i="18"/>
  <c r="X354" i="18"/>
  <c r="X475" i="18"/>
  <c r="X414" i="18"/>
  <c r="X488" i="18"/>
  <c r="Z488" i="18" s="1"/>
  <c r="X207" i="18"/>
  <c r="Z207" i="18" s="1"/>
  <c r="X449" i="18"/>
  <c r="X64" i="18"/>
  <c r="X367" i="18"/>
  <c r="X230" i="18"/>
  <c r="Z230" i="18" s="1"/>
  <c r="X390" i="18"/>
  <c r="X10" i="18"/>
  <c r="X6" i="18"/>
  <c r="Z6" i="18" s="1"/>
  <c r="X55" i="18"/>
  <c r="Z55" i="18" s="1"/>
  <c r="X389" i="18"/>
  <c r="X177" i="18"/>
  <c r="X35" i="18"/>
  <c r="Z35" i="18" s="1"/>
  <c r="X418" i="18"/>
  <c r="Z418" i="18" s="1"/>
  <c r="X249" i="18"/>
  <c r="X68" i="18"/>
  <c r="X427" i="18"/>
  <c r="Z427" i="18" s="1"/>
  <c r="X112" i="18"/>
  <c r="Z112" i="18" s="1"/>
  <c r="X309" i="18"/>
  <c r="X378" i="18"/>
  <c r="X268" i="18"/>
  <c r="X432" i="18"/>
  <c r="Z237" i="18"/>
  <c r="Z130" i="18"/>
  <c r="Z530" i="18"/>
  <c r="Z47" i="18"/>
  <c r="X540" i="18"/>
  <c r="Z376" i="18"/>
  <c r="X481" i="18"/>
  <c r="X152" i="18"/>
  <c r="X174" i="18"/>
  <c r="X322" i="18"/>
  <c r="Z28" i="18"/>
  <c r="Z413" i="18"/>
  <c r="Z504" i="18"/>
  <c r="Z344" i="18"/>
  <c r="Z286" i="18"/>
  <c r="Z496" i="18"/>
  <c r="Z345" i="18"/>
  <c r="Z254" i="18"/>
  <c r="Z361" i="18"/>
  <c r="Z236" i="18"/>
  <c r="Z141" i="18"/>
  <c r="Z21" i="18"/>
  <c r="Z381" i="18"/>
  <c r="Z74" i="18"/>
  <c r="Z372" i="18"/>
  <c r="Z182" i="18"/>
  <c r="Z463" i="18"/>
  <c r="Z156" i="18"/>
  <c r="Z407" i="18"/>
  <c r="Z173" i="18"/>
  <c r="X455" i="18"/>
  <c r="Z455" i="18" s="1"/>
  <c r="X203" i="18"/>
  <c r="X346" i="18"/>
  <c r="X511" i="18"/>
  <c r="Z511" i="18" s="1"/>
  <c r="X494" i="18"/>
  <c r="Z494" i="18" s="1"/>
  <c r="X130" i="18"/>
  <c r="X356" i="18"/>
  <c r="Z23" i="18"/>
  <c r="Z421" i="18"/>
  <c r="X272" i="18"/>
  <c r="X498" i="18"/>
  <c r="Z498" i="18" s="1"/>
  <c r="X406" i="18"/>
  <c r="Z406" i="18" s="1"/>
  <c r="X512" i="18"/>
  <c r="X300" i="18"/>
  <c r="X17" i="18"/>
  <c r="X323" i="18"/>
  <c r="X216" i="18"/>
  <c r="Z216" i="18" s="1"/>
  <c r="X69" i="18"/>
  <c r="X371" i="18"/>
  <c r="X192" i="18"/>
  <c r="X243" i="18"/>
  <c r="Z243" i="18" s="1"/>
  <c r="X117" i="18"/>
  <c r="X324" i="18"/>
  <c r="Z324" i="18" s="1"/>
  <c r="X75" i="18"/>
  <c r="X257" i="18"/>
  <c r="Z257" i="18" s="1"/>
  <c r="X447" i="18"/>
  <c r="Z479" i="18"/>
  <c r="Z467" i="18"/>
  <c r="X120" i="18"/>
  <c r="Z45" i="18"/>
  <c r="Z164" i="18"/>
  <c r="X456" i="18"/>
  <c r="Z423" i="18"/>
  <c r="X508" i="18"/>
  <c r="X468" i="18"/>
  <c r="Z320" i="18"/>
  <c r="Z425" i="18"/>
  <c r="X301" i="18"/>
  <c r="Z301" i="18" s="1"/>
  <c r="Z225" i="18"/>
  <c r="Z204" i="18"/>
  <c r="Z163" i="18"/>
  <c r="Z368" i="18"/>
  <c r="Z245" i="18"/>
  <c r="Z206" i="18"/>
  <c r="Z350" i="18"/>
  <c r="Z152" i="18"/>
  <c r="Z335" i="18"/>
  <c r="Z174" i="18"/>
  <c r="Z291" i="18"/>
  <c r="Z159" i="18"/>
  <c r="Z519" i="18"/>
  <c r="Z352" i="18"/>
  <c r="X250" i="18"/>
  <c r="X265" i="18"/>
  <c r="X276" i="18"/>
  <c r="X184" i="18"/>
  <c r="Z184" i="18" s="1"/>
  <c r="X224" i="18"/>
  <c r="X532" i="18"/>
  <c r="X529" i="18"/>
  <c r="X336" i="18"/>
  <c r="Z336" i="18" s="1"/>
  <c r="X340" i="18"/>
  <c r="X119" i="18"/>
  <c r="X125" i="18"/>
  <c r="X150" i="18"/>
  <c r="Z150" i="18" s="1"/>
  <c r="X502" i="18"/>
  <c r="X523" i="18"/>
  <c r="X351" i="18"/>
  <c r="X347" i="18"/>
  <c r="Z347" i="18" s="1"/>
  <c r="Z7" i="18"/>
  <c r="Z17" i="18"/>
  <c r="Z314" i="18"/>
  <c r="Z323" i="18"/>
  <c r="Z387" i="18"/>
  <c r="Z235" i="18"/>
  <c r="Z26" i="18"/>
  <c r="Z79" i="18"/>
  <c r="Z375" i="18"/>
  <c r="Z192" i="18"/>
  <c r="Z210" i="18"/>
  <c r="Z68" i="18"/>
  <c r="Z76" i="18"/>
  <c r="Z445" i="18"/>
  <c r="Z272" i="18"/>
  <c r="Z193" i="18"/>
  <c r="Z500" i="18"/>
  <c r="Z346" i="18"/>
  <c r="Z140" i="18"/>
  <c r="Z299" i="18"/>
  <c r="X131" i="18"/>
  <c r="X288" i="18"/>
  <c r="Z288" i="18" s="1"/>
  <c r="Z145" i="18"/>
  <c r="Z75" i="18"/>
  <c r="Z369" i="18"/>
  <c r="Z57" i="18"/>
  <c r="Z58" i="18"/>
  <c r="Z432" i="18"/>
  <c r="Z408" i="18"/>
  <c r="X5" i="18"/>
  <c r="Z5" i="18" s="1"/>
  <c r="X310" i="18"/>
  <c r="X153" i="18"/>
  <c r="X81" i="18"/>
  <c r="Z81" i="18" s="1"/>
  <c r="X533" i="18"/>
  <c r="X361" i="18"/>
  <c r="X319" i="18"/>
  <c r="Z319" i="18" s="1"/>
  <c r="X217" i="18"/>
  <c r="X218" i="18"/>
  <c r="X450" i="18"/>
  <c r="X419" i="18"/>
  <c r="Z419" i="18" s="1"/>
  <c r="X195" i="18"/>
  <c r="X73" i="18"/>
  <c r="X94" i="18"/>
  <c r="X430" i="18"/>
  <c r="Z525" i="18"/>
  <c r="Z120" i="18"/>
  <c r="Z262" i="18"/>
  <c r="Z477" i="18"/>
  <c r="X275" i="18"/>
  <c r="X413" i="18"/>
  <c r="X478" i="18"/>
  <c r="X465" i="18"/>
  <c r="Z465" i="18" s="1"/>
  <c r="X281" i="18"/>
  <c r="X197" i="18"/>
  <c r="X489" i="18"/>
  <c r="Z489" i="18" s="1"/>
  <c r="X405" i="18"/>
  <c r="Z405" i="18" s="1"/>
  <c r="X155" i="18"/>
  <c r="X473" i="18"/>
  <c r="X521" i="18"/>
  <c r="X12" i="18"/>
  <c r="X16" i="18"/>
  <c r="X393" i="18"/>
  <c r="X171" i="18"/>
  <c r="X176" i="18"/>
  <c r="X88" i="18"/>
  <c r="X65" i="18"/>
  <c r="X424" i="18"/>
  <c r="X202" i="18"/>
  <c r="X242" i="18"/>
  <c r="X93" i="18"/>
  <c r="X436" i="18"/>
  <c r="Z459" i="18"/>
  <c r="Z526" i="18"/>
  <c r="Z339" i="18"/>
  <c r="Z300" i="18"/>
  <c r="Z229" i="18"/>
  <c r="X141" i="18"/>
  <c r="X42" i="18"/>
  <c r="X40" i="18"/>
  <c r="X316" i="18"/>
  <c r="X221" i="18"/>
  <c r="X32" i="18"/>
  <c r="X86" i="18"/>
  <c r="X374" i="18"/>
  <c r="X270" i="18"/>
  <c r="X82" i="18"/>
  <c r="X72" i="18"/>
  <c r="X470" i="18"/>
  <c r="Z255" i="18"/>
  <c r="Z481" i="18"/>
  <c r="X52" i="18"/>
  <c r="Z50" i="18"/>
  <c r="X388" i="18"/>
  <c r="X157" i="18"/>
  <c r="X167" i="18"/>
  <c r="Z27" i="18"/>
  <c r="X37" i="18"/>
  <c r="X446" i="18"/>
  <c r="Z446" i="18" s="1"/>
  <c r="X260" i="18"/>
  <c r="Z260" i="18" s="1"/>
  <c r="X63" i="18"/>
  <c r="Z63" i="18" s="1"/>
  <c r="X416" i="18"/>
  <c r="X422" i="18"/>
  <c r="X269" i="18"/>
  <c r="Z269" i="18" s="1"/>
  <c r="X133" i="18"/>
  <c r="X534" i="18"/>
  <c r="X411" i="18"/>
  <c r="Z411" i="18" s="1"/>
  <c r="X106" i="18"/>
  <c r="X477" i="18"/>
  <c r="X487" i="18"/>
  <c r="Z487" i="18" s="1"/>
  <c r="X293" i="18"/>
  <c r="X294" i="18"/>
  <c r="X357" i="18"/>
  <c r="X280" i="18"/>
  <c r="Z280" i="18" s="1"/>
  <c r="X499" i="18"/>
  <c r="Z499" i="18" s="1"/>
  <c r="X404" i="18"/>
  <c r="Z404" i="18" s="1"/>
  <c r="X304" i="18"/>
  <c r="X290" i="18"/>
  <c r="Z290" i="18" s="1"/>
  <c r="X128" i="18"/>
  <c r="Z128" i="18" s="1"/>
  <c r="X493" i="18"/>
  <c r="Z493" i="18" s="1"/>
  <c r="X537" i="18"/>
  <c r="X409" i="18"/>
  <c r="Z409" i="18" s="1"/>
  <c r="X109" i="18"/>
  <c r="Z109" i="18" s="1"/>
  <c r="Z52" i="18"/>
  <c r="Z157" i="18"/>
  <c r="Z80" i="18"/>
  <c r="Z365" i="18"/>
  <c r="Z215" i="18"/>
  <c r="Z64" i="18"/>
  <c r="Z537" i="18"/>
  <c r="X248" i="18"/>
  <c r="Z248" i="18" s="1"/>
  <c r="X214" i="18"/>
  <c r="Z214" i="18" s="1"/>
  <c r="X335" i="18"/>
  <c r="X170" i="18"/>
  <c r="X287" i="18"/>
  <c r="Z3" i="18"/>
  <c r="Z311" i="18"/>
  <c r="Z227" i="18"/>
  <c r="Z77" i="18"/>
  <c r="Z440" i="18"/>
  <c r="Z187" i="18"/>
  <c r="Z259" i="18"/>
  <c r="Z263" i="18"/>
  <c r="Z111" i="18"/>
  <c r="Z420" i="18"/>
  <c r="Z197" i="18"/>
  <c r="Z170" i="18"/>
  <c r="Z516" i="18"/>
  <c r="Z287" i="18"/>
  <c r="Z331" i="18"/>
  <c r="Z520" i="18"/>
  <c r="X458" i="18"/>
  <c r="X251" i="18"/>
  <c r="Z251" i="18" s="1"/>
  <c r="X258" i="18"/>
  <c r="Z258" i="18" s="1"/>
  <c r="X134" i="18"/>
  <c r="X149" i="18"/>
  <c r="X200" i="18"/>
  <c r="Z200" i="18" s="1"/>
  <c r="X524" i="18"/>
  <c r="Z524" i="18" s="1"/>
  <c r="X541" i="18"/>
  <c r="X402" i="18"/>
  <c r="X403" i="18"/>
  <c r="Z403" i="18" s="1"/>
  <c r="X118" i="18"/>
  <c r="Z118" i="18" s="1"/>
  <c r="X123" i="18"/>
  <c r="X476" i="18"/>
  <c r="X485" i="18"/>
  <c r="Z485" i="18" s="1"/>
  <c r="X506" i="18"/>
  <c r="Z506" i="18" s="1"/>
  <c r="X338" i="18"/>
  <c r="X364" i="18"/>
  <c r="X8" i="18"/>
  <c r="Z8" i="18" s="1"/>
  <c r="X43" i="18"/>
  <c r="Z43" i="18" s="1"/>
  <c r="X18" i="18"/>
  <c r="X44" i="18"/>
  <c r="Z44" i="18" s="1"/>
  <c r="X41" i="18"/>
  <c r="Z41" i="18" s="1"/>
  <c r="X318" i="18"/>
  <c r="Z318" i="18" s="1"/>
  <c r="X380" i="18"/>
  <c r="X321" i="18"/>
  <c r="Z321" i="18" s="1"/>
  <c r="X400" i="18"/>
  <c r="Z400" i="18" s="1"/>
  <c r="X162" i="18"/>
  <c r="Z162" i="18" s="1"/>
  <c r="X222" i="18"/>
  <c r="X180" i="18"/>
  <c r="Z180" i="18" s="1"/>
  <c r="X223" i="18"/>
  <c r="Z223" i="18" s="1"/>
  <c r="X219" i="18"/>
  <c r="Z219" i="18" s="1"/>
  <c r="X30" i="18"/>
  <c r="X60" i="18"/>
  <c r="Z60" i="18" s="1"/>
  <c r="X33" i="18"/>
  <c r="Z33" i="18" s="1"/>
  <c r="X90" i="18"/>
  <c r="Z90" i="18" s="1"/>
  <c r="X370" i="18"/>
  <c r="X433" i="18"/>
  <c r="Z433" i="18" s="1"/>
  <c r="X377" i="18"/>
  <c r="Z377" i="18" s="1"/>
  <c r="X428" i="18"/>
  <c r="Z428" i="18" s="1"/>
  <c r="X426" i="18"/>
  <c r="X199" i="18"/>
  <c r="Z199" i="18" s="1"/>
  <c r="X239" i="18"/>
  <c r="Z239" i="18" s="1"/>
  <c r="X205" i="18"/>
  <c r="Z205" i="18" s="1"/>
  <c r="X271" i="18"/>
  <c r="X70" i="18"/>
  <c r="Z70" i="18" s="1"/>
  <c r="X97" i="18"/>
  <c r="Z97" i="18" s="1"/>
  <c r="X83" i="18"/>
  <c r="Z83" i="18" s="1"/>
  <c r="X98" i="18"/>
  <c r="X95" i="18"/>
  <c r="Z95" i="18" s="1"/>
  <c r="X435" i="18"/>
  <c r="Z435" i="18" s="1"/>
  <c r="X452" i="18"/>
  <c r="Z452" i="18" s="1"/>
  <c r="Z250" i="18"/>
  <c r="Z265" i="18"/>
  <c r="Z276" i="18"/>
  <c r="Z224" i="18"/>
  <c r="Z532" i="18"/>
  <c r="Z529" i="18"/>
  <c r="Z340" i="18"/>
  <c r="Z119" i="18"/>
  <c r="Z125" i="18"/>
  <c r="Z502" i="18"/>
  <c r="Z523" i="18"/>
  <c r="Z351" i="18"/>
  <c r="X129" i="18"/>
  <c r="Z129" i="18" s="1"/>
  <c r="X329" i="18"/>
  <c r="X15" i="18"/>
  <c r="Z15" i="18" s="1"/>
  <c r="X53" i="18"/>
  <c r="X385" i="18"/>
  <c r="Z385" i="18" s="1"/>
  <c r="X395" i="18"/>
  <c r="Z395" i="18" s="1"/>
  <c r="X172" i="18"/>
  <c r="Z172" i="18" s="1"/>
  <c r="X36" i="18"/>
  <c r="X91" i="18"/>
  <c r="Z91" i="18" s="1"/>
  <c r="X431" i="18"/>
  <c r="Z431" i="18" s="1"/>
  <c r="X448" i="18"/>
  <c r="Z448" i="18" s="1"/>
  <c r="X213" i="18"/>
  <c r="X196" i="18"/>
  <c r="Z196" i="18" s="1"/>
  <c r="X62" i="18"/>
  <c r="Z62" i="18" s="1"/>
  <c r="X101" i="18"/>
  <c r="Z101" i="18" s="1"/>
  <c r="X105" i="18"/>
  <c r="X460" i="18"/>
  <c r="Z460" i="18" s="1"/>
  <c r="Z292" i="18"/>
  <c r="Z508" i="18"/>
  <c r="Z495" i="18"/>
  <c r="Z329" i="18"/>
  <c r="X486" i="18"/>
  <c r="Z4" i="18"/>
  <c r="Z310" i="18"/>
  <c r="Z153" i="18"/>
  <c r="Z306" i="18"/>
  <c r="Z24" i="18"/>
  <c r="Z531" i="18"/>
  <c r="X438" i="18"/>
  <c r="X185" i="18"/>
  <c r="X401" i="18"/>
  <c r="Z401" i="18" s="1"/>
  <c r="X484" i="18"/>
  <c r="Z484" i="18" s="1"/>
  <c r="X353" i="18"/>
  <c r="Z39" i="18"/>
  <c r="Z392" i="18"/>
  <c r="Z217" i="18"/>
  <c r="Z218" i="18"/>
  <c r="Z450" i="18"/>
  <c r="Z195" i="18"/>
  <c r="Y73" i="18"/>
  <c r="Z73" i="18" s="1"/>
  <c r="Y94" i="18"/>
  <c r="Z94" i="18" s="1"/>
  <c r="Y430" i="18"/>
  <c r="Y256" i="18"/>
  <c r="Y190" i="18"/>
  <c r="Z190" i="18" s="1"/>
  <c r="Y337" i="18"/>
  <c r="Z337" i="18" s="1"/>
  <c r="Y147" i="18"/>
  <c r="Y482" i="18"/>
  <c r="Z482" i="18" s="1"/>
  <c r="Y341" i="18"/>
  <c r="Y19" i="18"/>
  <c r="Y422" i="18"/>
  <c r="Y293" i="18"/>
  <c r="X139" i="18"/>
  <c r="Z139" i="18" s="1"/>
  <c r="X148" i="18"/>
  <c r="X342" i="18"/>
  <c r="X244" i="18"/>
  <c r="X238" i="18"/>
  <c r="Z238" i="18" s="1"/>
  <c r="X198" i="18"/>
  <c r="Z198" i="18" s="1"/>
  <c r="X490" i="18"/>
  <c r="X408" i="18"/>
  <c r="X165" i="18"/>
  <c r="Z165" i="18" s="1"/>
  <c r="X514" i="18"/>
  <c r="X291" i="18"/>
  <c r="Y12" i="18"/>
  <c r="Y16" i="18"/>
  <c r="Z16" i="18" s="1"/>
  <c r="Y393" i="18"/>
  <c r="Z393" i="18" s="1"/>
  <c r="Y171" i="18"/>
  <c r="Y176" i="18"/>
  <c r="Y88" i="18"/>
  <c r="Z88" i="18" s="1"/>
  <c r="Y65" i="18"/>
  <c r="Z65" i="18" s="1"/>
  <c r="Y424" i="18"/>
  <c r="Y202" i="18"/>
  <c r="Y242" i="18"/>
  <c r="Z242" i="18" s="1"/>
  <c r="Y93" i="18"/>
  <c r="Z93" i="18" s="1"/>
  <c r="Y436" i="18"/>
  <c r="Y275" i="18"/>
  <c r="Z275" i="18" s="1"/>
  <c r="Y185" i="18"/>
  <c r="Z185" i="18" s="1"/>
  <c r="Y501" i="18"/>
  <c r="Z501" i="18" s="1"/>
  <c r="Y124" i="18"/>
  <c r="Y509" i="18"/>
  <c r="Y342" i="18"/>
  <c r="Z342" i="18" s="1"/>
  <c r="Y106" i="18"/>
  <c r="Z106" i="18" s="1"/>
  <c r="Y379" i="18"/>
  <c r="Y330" i="18"/>
  <c r="X399" i="18"/>
  <c r="Y42" i="18"/>
  <c r="Z42" i="18" s="1"/>
  <c r="Y40" i="18"/>
  <c r="Y316" i="18"/>
  <c r="Y221" i="18"/>
  <c r="Z221" i="18" s="1"/>
  <c r="Y32" i="18"/>
  <c r="Z32" i="18" s="1"/>
  <c r="Y86" i="18"/>
  <c r="Y374" i="18"/>
  <c r="Y270" i="18"/>
  <c r="Z270" i="18" s="1"/>
  <c r="Y82" i="18"/>
  <c r="Z82" i="18" s="1"/>
  <c r="Y72" i="18"/>
  <c r="Y470" i="18"/>
  <c r="Y274" i="18"/>
  <c r="Y540" i="18"/>
  <c r="Z540" i="18" s="1"/>
  <c r="Y399" i="18"/>
  <c r="Y503" i="18"/>
  <c r="Y194" i="18"/>
  <c r="Z194" i="18" s="1"/>
  <c r="Y48" i="18"/>
  <c r="X49" i="18"/>
  <c r="Z49" i="18" s="1"/>
  <c r="X325" i="18"/>
  <c r="Z325" i="18" s="1"/>
  <c r="Y144" i="18"/>
  <c r="Z144" i="18" s="1"/>
  <c r="Y181" i="18"/>
  <c r="Z181" i="18" s="1"/>
  <c r="X20" i="18"/>
  <c r="X80" i="18"/>
  <c r="Y441" i="18"/>
  <c r="Z441" i="18" s="1"/>
  <c r="X442" i="18"/>
  <c r="X215" i="18"/>
  <c r="Y56" i="18"/>
  <c r="X59" i="18"/>
  <c r="Z59" i="18" s="1"/>
  <c r="X462" i="18"/>
  <c r="Z462" i="18" s="1"/>
  <c r="X464" i="18"/>
  <c r="Z464" i="18" s="1"/>
  <c r="X283" i="18"/>
  <c r="Z283" i="18" s="1"/>
  <c r="X132" i="18"/>
  <c r="Z132" i="18" s="1"/>
  <c r="X510" i="18"/>
  <c r="Z510" i="18" s="1"/>
  <c r="X331" i="18"/>
  <c r="X168" i="18"/>
  <c r="Z168" i="18" s="1"/>
  <c r="X520" i="18"/>
  <c r="X474" i="18"/>
  <c r="Z474" i="18" s="1"/>
  <c r="X284" i="18"/>
  <c r="Z284" i="18" s="1"/>
  <c r="X307" i="18"/>
  <c r="X454" i="18"/>
  <c r="X191" i="18"/>
  <c r="Z191" i="18" s="1"/>
  <c r="X525" i="18"/>
  <c r="X161" i="18"/>
  <c r="Z390" i="18"/>
  <c r="Z37" i="18"/>
  <c r="Z416" i="18"/>
  <c r="Z491" i="18"/>
  <c r="Z115" i="18"/>
  <c r="Z277" i="18"/>
  <c r="Z155" i="18"/>
  <c r="Z514" i="18"/>
  <c r="Z359" i="18"/>
  <c r="X439" i="18"/>
  <c r="Z439" i="18" s="1"/>
  <c r="X19" i="18"/>
  <c r="X313" i="18"/>
  <c r="X228" i="18"/>
  <c r="X84" i="18"/>
  <c r="Z84" i="18" s="1"/>
  <c r="X360" i="18"/>
  <c r="Z360" i="18" s="1"/>
  <c r="X194" i="18"/>
  <c r="X262" i="18"/>
  <c r="X104" i="18"/>
  <c r="Z104" i="18" s="1"/>
  <c r="X48" i="18"/>
  <c r="X27" i="18"/>
  <c r="X188" i="18"/>
  <c r="X264" i="18"/>
  <c r="Z264" i="18" s="1"/>
  <c r="X274" i="18"/>
  <c r="X527" i="18"/>
  <c r="X337" i="18"/>
  <c r="X147" i="18"/>
  <c r="X513" i="18"/>
  <c r="X50" i="18"/>
  <c r="X312" i="18"/>
  <c r="X181" i="18"/>
  <c r="X25" i="18"/>
  <c r="Z25" i="18" s="1"/>
  <c r="X441" i="18"/>
  <c r="X266" i="18"/>
  <c r="Z266" i="18" s="1"/>
  <c r="X56" i="18"/>
  <c r="X429" i="18"/>
  <c r="Z429" i="18" s="1"/>
  <c r="X144" i="18"/>
  <c r="X434" i="18"/>
  <c r="Z434" i="18" s="1"/>
  <c r="X87" i="18"/>
  <c r="Z87" i="18" s="1"/>
  <c r="X273" i="18"/>
  <c r="X209" i="18"/>
  <c r="X501" i="18"/>
  <c r="X124" i="18"/>
  <c r="X522" i="18"/>
  <c r="Z522" i="18" s="1"/>
  <c r="X344" i="18"/>
  <c r="X2" i="18"/>
  <c r="X315" i="18"/>
  <c r="Z315" i="18" s="1"/>
  <c r="X394" i="18"/>
  <c r="Z394" i="18" s="1"/>
  <c r="X229" i="18"/>
  <c r="X24" i="18"/>
  <c r="X379" i="18"/>
  <c r="X189" i="18"/>
  <c r="Z189" i="18" s="1"/>
  <c r="X102" i="18"/>
  <c r="X467" i="18"/>
  <c r="X391" i="18"/>
  <c r="Z391" i="18" s="1"/>
  <c r="X89" i="18"/>
  <c r="X423" i="18"/>
  <c r="X211" i="18"/>
  <c r="X334" i="18"/>
  <c r="Z334" i="18" s="1"/>
  <c r="X143" i="18"/>
  <c r="Z143" i="18" s="1"/>
  <c r="X302" i="18"/>
  <c r="Z302" i="18" s="1"/>
  <c r="Z38" i="18"/>
  <c r="Z384" i="18"/>
  <c r="Z389" i="18"/>
  <c r="Z160" i="18"/>
  <c r="Z177" i="18"/>
  <c r="Z69" i="18"/>
  <c r="Z71" i="18"/>
  <c r="Z371" i="18"/>
  <c r="Z451" i="18"/>
  <c r="Z249" i="18"/>
  <c r="Z252" i="18"/>
  <c r="Z92" i="18"/>
  <c r="Z117" i="18"/>
  <c r="Z457" i="18"/>
  <c r="Z298" i="18"/>
  <c r="Z203" i="18"/>
  <c r="Z332" i="18"/>
  <c r="Z179" i="18"/>
  <c r="Z512" i="18"/>
  <c r="Z303" i="18"/>
  <c r="X495" i="18"/>
  <c r="Z46" i="18"/>
  <c r="Z309" i="18"/>
  <c r="Z233" i="18"/>
  <c r="Z378" i="18"/>
  <c r="Z443" i="18"/>
  <c r="Z268" i="18"/>
  <c r="Z447" i="18"/>
  <c r="Z281" i="18"/>
  <c r="Z492" i="18"/>
  <c r="Z536" i="18"/>
  <c r="Z356" i="18"/>
  <c r="X4" i="18"/>
  <c r="X154" i="18"/>
  <c r="Z154" i="18" s="1"/>
  <c r="X22" i="18"/>
  <c r="Z22" i="18" s="1"/>
  <c r="X146" i="18"/>
  <c r="Z146" i="18" s="1"/>
  <c r="X122" i="18"/>
  <c r="Z122" i="18" s="1"/>
  <c r="X39" i="18"/>
  <c r="X392" i="18"/>
  <c r="X31" i="18"/>
  <c r="Z31" i="18" s="1"/>
  <c r="Z136" i="18"/>
  <c r="X246" i="18"/>
  <c r="X201" i="18"/>
  <c r="Z201" i="18" s="1"/>
  <c r="X538" i="18"/>
  <c r="Z538" i="18" s="1"/>
  <c r="X326" i="18"/>
  <c r="Z326" i="18" s="1"/>
  <c r="X113" i="18"/>
  <c r="X169" i="18"/>
  <c r="Z169" i="18" s="1"/>
  <c r="Z11" i="18"/>
  <c r="Z388" i="18"/>
  <c r="Z20" i="18"/>
  <c r="Z367" i="18"/>
  <c r="Z442" i="18"/>
  <c r="Z261" i="18"/>
  <c r="Z449" i="18"/>
  <c r="Z246" i="18"/>
  <c r="Z113" i="18"/>
  <c r="X286" i="18"/>
  <c r="X535" i="18"/>
  <c r="Z535" i="18" s="1"/>
  <c r="X410" i="18"/>
  <c r="X471" i="18"/>
  <c r="Z471" i="18" s="1"/>
  <c r="X296" i="18"/>
  <c r="Z296" i="18" s="1"/>
  <c r="X14" i="18"/>
  <c r="Z14" i="18" s="1"/>
  <c r="X386" i="18"/>
  <c r="Z386" i="18" s="1"/>
  <c r="X175" i="18"/>
  <c r="Z175" i="18" s="1"/>
  <c r="X23" i="18"/>
  <c r="X21" i="18"/>
  <c r="X362" i="18"/>
  <c r="Z362" i="18" s="1"/>
  <c r="X363" i="18"/>
  <c r="Z363" i="18" s="1"/>
  <c r="X186" i="18"/>
  <c r="Z186" i="18" s="1"/>
  <c r="X183" i="18"/>
  <c r="Z183" i="18" s="1"/>
  <c r="X85" i="18"/>
  <c r="Z85" i="18" s="1"/>
  <c r="X66" i="18"/>
  <c r="X421" i="18"/>
  <c r="X461" i="18"/>
  <c r="Z461" i="18" s="1"/>
  <c r="Z469" i="18"/>
  <c r="Z126" i="18"/>
  <c r="Z116" i="18"/>
  <c r="Z473" i="18"/>
  <c r="Z468" i="18"/>
  <c r="Z282" i="18"/>
  <c r="Z414" i="18"/>
  <c r="Z475" i="18"/>
  <c r="Z354" i="18"/>
  <c r="X472" i="18"/>
  <c r="X278" i="18"/>
  <c r="Z278" i="18" s="1"/>
  <c r="X279" i="18"/>
  <c r="Z279" i="18" s="1"/>
  <c r="X138" i="18"/>
  <c r="Z138" i="18" s="1"/>
  <c r="X142" i="18"/>
  <c r="Z142" i="18" s="1"/>
  <c r="X496" i="18"/>
  <c r="X507" i="18"/>
  <c r="Z507" i="18" s="1"/>
  <c r="X528" i="18"/>
  <c r="Z528" i="18" s="1"/>
  <c r="X397" i="18"/>
  <c r="X415" i="18"/>
  <c r="Z415" i="18" s="1"/>
  <c r="X158" i="18"/>
  <c r="Z158" i="18" s="1"/>
  <c r="X151" i="18"/>
  <c r="Z151" i="18" s="1"/>
  <c r="X480" i="18"/>
  <c r="Z480" i="18" s="1"/>
  <c r="X483" i="18"/>
  <c r="X297" i="18"/>
  <c r="Z297" i="18" s="1"/>
  <c r="X305" i="18"/>
  <c r="Z305" i="18" s="1"/>
  <c r="X345" i="18"/>
  <c r="Z18" i="18"/>
  <c r="Z380" i="18"/>
  <c r="Z222" i="18"/>
  <c r="Z30" i="18"/>
  <c r="Z370" i="18"/>
  <c r="Z426" i="18"/>
  <c r="Z271" i="18"/>
  <c r="Z98" i="18"/>
  <c r="Z458" i="18"/>
  <c r="Z134" i="18"/>
  <c r="Z149" i="18"/>
  <c r="Z541" i="18"/>
  <c r="Z402" i="18"/>
  <c r="Z123" i="18"/>
  <c r="Z476" i="18"/>
  <c r="Z338" i="18"/>
  <c r="Z364" i="18"/>
  <c r="X492" i="18"/>
  <c r="X327" i="18"/>
  <c r="Z327" i="18" s="1"/>
  <c r="Z53" i="18"/>
  <c r="Z36" i="18"/>
  <c r="Z213" i="18"/>
  <c r="Z105" i="18"/>
  <c r="Z244" i="18"/>
  <c r="Z131" i="18"/>
  <c r="Z220" i="18"/>
  <c r="Z490" i="18"/>
  <c r="Z348" i="18"/>
  <c r="Z410" i="18"/>
  <c r="X306" i="18"/>
  <c r="X47" i="18"/>
  <c r="X51" i="18"/>
  <c r="Z51" i="18" s="1"/>
  <c r="X317" i="18"/>
  <c r="Z317" i="18" s="1"/>
  <c r="X226" i="18"/>
  <c r="Z226" i="18" s="1"/>
  <c r="X231" i="18"/>
  <c r="Z231" i="18" s="1"/>
  <c r="X29" i="18"/>
  <c r="Z29" i="18" s="1"/>
  <c r="Z486" i="18"/>
  <c r="Z355" i="18"/>
  <c r="X253" i="18"/>
  <c r="Z253" i="18" s="1"/>
  <c r="X190" i="18"/>
  <c r="X339" i="18"/>
  <c r="X503" i="18"/>
  <c r="X9" i="18"/>
  <c r="Z9" i="18" s="1"/>
  <c r="X45" i="18"/>
  <c r="X381" i="18"/>
  <c r="X164" i="18"/>
  <c r="X166" i="18"/>
  <c r="Z166" i="18" s="1"/>
  <c r="Z67" i="18"/>
  <c r="X376" i="18"/>
  <c r="X373" i="18"/>
  <c r="Z373" i="18" s="1"/>
  <c r="X247" i="18"/>
  <c r="Z247" i="18" s="1"/>
  <c r="X254" i="18"/>
  <c r="X74" i="18"/>
  <c r="Z456" i="18"/>
  <c r="Z454" i="18"/>
  <c r="Z527" i="18"/>
  <c r="Z398" i="18"/>
  <c r="Z161" i="18"/>
  <c r="Z304" i="18"/>
  <c r="Z313" i="18"/>
  <c r="Z228" i="18"/>
  <c r="Z133" i="18"/>
  <c r="Z357" i="18"/>
  <c r="X505" i="18"/>
  <c r="Z505" i="18" s="1"/>
  <c r="X121" i="18"/>
  <c r="X267" i="18"/>
  <c r="Z267" i="18" s="1"/>
  <c r="X292" i="18"/>
  <c r="X220" i="18"/>
  <c r="X539" i="18"/>
  <c r="Z539" i="18" s="1"/>
  <c r="X412" i="18"/>
  <c r="Z412" i="18" s="1"/>
  <c r="X108" i="18"/>
  <c r="X516" i="18"/>
  <c r="X349" i="18"/>
  <c r="Z349" i="18" s="1"/>
  <c r="X54" i="18"/>
  <c r="Z54" i="18" s="1"/>
  <c r="Y322" i="18"/>
  <c r="X320" i="18"/>
  <c r="X234" i="18"/>
  <c r="Z234" i="18" s="1"/>
  <c r="X34" i="18"/>
  <c r="Z34" i="18" s="1"/>
  <c r="X28" i="18"/>
  <c r="X425" i="18"/>
  <c r="X437" i="18"/>
  <c r="X241" i="18"/>
  <c r="Z241" i="18" s="1"/>
  <c r="X96" i="18"/>
  <c r="Z96" i="18" s="1"/>
  <c r="X99" i="18"/>
  <c r="Z99" i="18" s="1"/>
  <c r="X453" i="18"/>
  <c r="Z453" i="18" s="1"/>
  <c r="Y273" i="18"/>
  <c r="Z273" i="18" s="1"/>
  <c r="Y209" i="18"/>
  <c r="Z209" i="18" s="1"/>
  <c r="Y343" i="18"/>
  <c r="Y148" i="18"/>
  <c r="Y478" i="18"/>
  <c r="Z478" i="18" s="1"/>
  <c r="Y353" i="18"/>
  <c r="Z353" i="18" s="1"/>
  <c r="Y294" i="18"/>
  <c r="Y102" i="18"/>
  <c r="Z102" i="18" s="1"/>
  <c r="Y515" i="18"/>
  <c r="X178" i="18"/>
  <c r="X13" i="18"/>
  <c r="X383" i="18"/>
  <c r="Z383" i="18" s="1"/>
  <c r="X382" i="18"/>
  <c r="Z382" i="18" s="1"/>
  <c r="X225" i="18"/>
  <c r="X61" i="18"/>
  <c r="Z61" i="18" s="1"/>
  <c r="X372" i="18"/>
  <c r="X208" i="18"/>
  <c r="Z208" i="18" s="1"/>
  <c r="X204" i="18"/>
  <c r="Y114" i="18"/>
  <c r="Z114" i="18" s="1"/>
  <c r="X444" i="18"/>
  <c r="Z444" i="18" s="1"/>
  <c r="Y438" i="18"/>
  <c r="Z438" i="18" s="1"/>
  <c r="Y211" i="18"/>
  <c r="Y533" i="18"/>
  <c r="Z533" i="18" s="1"/>
  <c r="Y178" i="18"/>
  <c r="Z178" i="18" s="1"/>
  <c r="Y513" i="18"/>
  <c r="Z513" i="18" s="1"/>
  <c r="Y534" i="18"/>
  <c r="Z534" i="18" s="1"/>
  <c r="X11" i="18"/>
  <c r="X308" i="18"/>
  <c r="Z308" i="18" s="1"/>
  <c r="Y312" i="18"/>
  <c r="Z312" i="18" s="1"/>
  <c r="Y2" i="18"/>
  <c r="X163" i="18"/>
  <c r="X78" i="18"/>
  <c r="Z78" i="18" s="1"/>
  <c r="Y89" i="18"/>
  <c r="Z89" i="18" s="1"/>
  <c r="X368" i="18"/>
  <c r="X182" i="18"/>
  <c r="Y188" i="18"/>
  <c r="Z188" i="18" s="1"/>
  <c r="X110" i="18"/>
  <c r="Z110" i="18" s="1"/>
  <c r="X103" i="18"/>
  <c r="X236" i="18"/>
  <c r="X135" i="18"/>
  <c r="Z135" i="18" s="1"/>
  <c r="X212" i="18"/>
  <c r="Z212" i="18" s="1"/>
  <c r="X531" i="18"/>
  <c r="X330" i="18"/>
  <c r="X127" i="18"/>
  <c r="Z127" i="18" s="1"/>
  <c r="X515" i="18"/>
  <c r="X517" i="18"/>
  <c r="Z517" i="18" s="1"/>
  <c r="X358" i="18"/>
  <c r="Z358" i="18" s="1"/>
  <c r="X289" i="18"/>
  <c r="Z289" i="18" s="1"/>
  <c r="X295" i="18"/>
  <c r="Z295" i="18" s="1"/>
  <c r="X136" i="18"/>
  <c r="X343" i="18"/>
  <c r="X509" i="18"/>
  <c r="X341" i="18"/>
  <c r="D20" i="8"/>
  <c r="C20" i="8"/>
  <c r="B20" i="8"/>
  <c r="D12" i="8"/>
  <c r="C12" i="8"/>
  <c r="B12" i="8"/>
  <c r="C4" i="8"/>
  <c r="D4" i="8"/>
  <c r="B4" i="8"/>
  <c r="H26" i="7"/>
  <c r="H25" i="7"/>
  <c r="H24" i="7"/>
  <c r="H23" i="7"/>
  <c r="AA146" i="16" l="1"/>
  <c r="AA174" i="16"/>
  <c r="AA59" i="16"/>
  <c r="AA159" i="16"/>
  <c r="AA168" i="16"/>
  <c r="AA525" i="16"/>
  <c r="AA87" i="16"/>
  <c r="AA356" i="16"/>
  <c r="AA528" i="16"/>
  <c r="AA476" i="16"/>
  <c r="AA375" i="16"/>
  <c r="AA272" i="16"/>
  <c r="AA408" i="16"/>
  <c r="AA326" i="16"/>
  <c r="AA167" i="16"/>
  <c r="AA117" i="16"/>
  <c r="AA324" i="16"/>
  <c r="AA275" i="16"/>
  <c r="AA156" i="16"/>
  <c r="AA209" i="16"/>
  <c r="AA435" i="16"/>
  <c r="AA127" i="16"/>
  <c r="AA412" i="16"/>
  <c r="AA140" i="16"/>
  <c r="AA330" i="16"/>
  <c r="AA382" i="16"/>
  <c r="AA287" i="16"/>
  <c r="AA340" i="16"/>
  <c r="AA304" i="16"/>
  <c r="AA232" i="16"/>
  <c r="AA217" i="16"/>
  <c r="AA226" i="16"/>
  <c r="AA467" i="16"/>
  <c r="AA231" i="16"/>
  <c r="AA65" i="16"/>
  <c r="AA29" i="16"/>
  <c r="AA74" i="16"/>
  <c r="AA429" i="16"/>
  <c r="AA436" i="16"/>
  <c r="AA279" i="16"/>
  <c r="AA439" i="16"/>
  <c r="AA393" i="16"/>
  <c r="AA263" i="16"/>
  <c r="AA151" i="16"/>
  <c r="AA175" i="16"/>
  <c r="AA397" i="16"/>
  <c r="AA149" i="16"/>
  <c r="AA139" i="16"/>
  <c r="AA49" i="16"/>
  <c r="AA239" i="16"/>
  <c r="AA469" i="16"/>
  <c r="AA7" i="16"/>
  <c r="AA113" i="16"/>
  <c r="AA493" i="16"/>
  <c r="AA27" i="16"/>
  <c r="AA208" i="16"/>
  <c r="AA86" i="16"/>
  <c r="AA158" i="16"/>
  <c r="AA422" i="16"/>
  <c r="AA172" i="16"/>
  <c r="AA383" i="16"/>
  <c r="AA134" i="16"/>
  <c r="AA348" i="16"/>
  <c r="AA357" i="16"/>
  <c r="AA171" i="16"/>
  <c r="AA508" i="16"/>
  <c r="AA252" i="16"/>
  <c r="AA206" i="16"/>
  <c r="AA260" i="16"/>
  <c r="AA403" i="16"/>
  <c r="AA247" i="16"/>
  <c r="AA281" i="16"/>
  <c r="AA327" i="16"/>
  <c r="AA224" i="16"/>
  <c r="AA70" i="16"/>
  <c r="AA373" i="16"/>
  <c r="AA292" i="16"/>
  <c r="AA325" i="16"/>
  <c r="AA344" i="16"/>
  <c r="AA124" i="16"/>
  <c r="AA400" i="16"/>
  <c r="AA387" i="16"/>
  <c r="AA135" i="16"/>
  <c r="AA169" i="16"/>
  <c r="AA519" i="16"/>
  <c r="AA401" i="16"/>
  <c r="AA145" i="16"/>
  <c r="AA28" i="16"/>
  <c r="AA531" i="16"/>
  <c r="AA220" i="16"/>
  <c r="AA534" i="16"/>
  <c r="AA299" i="16"/>
  <c r="AA177" i="16"/>
  <c r="AA118" i="16"/>
  <c r="AA84" i="16"/>
  <c r="AA417" i="16"/>
  <c r="AA359" i="16"/>
  <c r="AA470" i="16"/>
  <c r="AA372" i="16"/>
  <c r="AA105" i="16"/>
  <c r="AA458" i="16"/>
  <c r="AA42" i="16"/>
  <c r="AA430" i="16"/>
  <c r="AA314" i="16"/>
  <c r="AA425" i="16"/>
  <c r="AA347" i="16"/>
  <c r="AA95" i="16"/>
  <c r="AA462" i="16"/>
  <c r="AA256" i="16"/>
  <c r="AA34" i="16"/>
  <c r="AA522" i="16"/>
  <c r="AA512" i="16"/>
  <c r="AA380" i="16"/>
  <c r="AA353" i="16"/>
  <c r="AA451" i="16"/>
  <c r="AA354" i="16"/>
  <c r="AA501" i="16"/>
  <c r="AA345" i="16"/>
  <c r="AA537" i="16"/>
  <c r="AA64" i="16"/>
  <c r="AA255" i="16"/>
  <c r="AA504" i="16"/>
  <c r="AA33" i="16"/>
  <c r="AA301" i="16"/>
  <c r="AA89" i="16"/>
  <c r="AA527" i="16"/>
  <c r="AA396" i="16"/>
  <c r="AA129" i="16"/>
  <c r="AA98" i="16"/>
  <c r="AA389" i="16"/>
  <c r="AA511" i="16"/>
  <c r="AA411" i="16"/>
  <c r="AA443" i="16"/>
  <c r="AA276" i="16"/>
  <c r="AA475" i="16"/>
  <c r="AA426" i="16"/>
  <c r="AA45" i="16"/>
  <c r="AA186" i="16"/>
  <c r="AA12" i="16"/>
  <c r="AA257" i="16"/>
  <c r="AA331" i="16"/>
  <c r="AA362" i="16"/>
  <c r="AA35" i="16"/>
  <c r="AA480" i="16"/>
  <c r="AA318" i="16"/>
  <c r="AA154" i="16"/>
  <c r="AA341" i="16"/>
  <c r="AA179" i="16"/>
  <c r="AA506" i="16"/>
  <c r="AA104" i="16"/>
  <c r="AA77" i="16"/>
  <c r="AA358" i="16"/>
  <c r="AA116" i="16"/>
  <c r="AA507" i="16"/>
  <c r="AA47" i="16"/>
  <c r="AA448" i="16"/>
  <c r="AA289" i="16"/>
  <c r="AA453" i="16"/>
  <c r="AA15" i="16"/>
  <c r="AA111" i="16"/>
  <c r="AA491" i="16"/>
  <c r="AA378" i="16"/>
  <c r="AA26" i="16"/>
  <c r="AA213" i="16"/>
  <c r="AA431" i="16"/>
  <c r="AA178" i="16"/>
  <c r="AA286" i="16"/>
  <c r="AA399" i="16"/>
  <c r="AA518" i="16"/>
  <c r="AA290" i="16"/>
  <c r="AA102" i="16"/>
  <c r="AA509" i="16"/>
  <c r="AA445" i="16"/>
  <c r="AA264" i="16"/>
  <c r="AA75" i="16"/>
  <c r="AA368" i="16"/>
  <c r="AA438" i="16"/>
  <c r="AA137" i="16"/>
  <c r="AA485" i="16"/>
  <c r="AA418" i="16"/>
  <c r="AA37" i="16"/>
  <c r="AA420" i="16"/>
  <c r="AA526" i="16"/>
  <c r="AA148" i="16"/>
  <c r="AA161" i="16"/>
  <c r="AA293" i="16"/>
  <c r="AA67" i="16"/>
  <c r="AA106" i="16"/>
  <c r="AA460" i="16"/>
  <c r="AA367" i="16"/>
  <c r="AA288" i="16"/>
  <c r="AA321" i="16"/>
  <c r="AA342" i="16"/>
  <c r="AA203" i="16"/>
  <c r="AA363" i="16"/>
  <c r="AA32" i="16"/>
  <c r="AA191" i="16"/>
  <c r="AA339" i="16"/>
  <c r="AA246" i="16"/>
  <c r="AA452" i="16"/>
  <c r="AA6" i="16"/>
  <c r="AA96" i="16"/>
  <c r="AA230" i="16"/>
  <c r="AA71" i="16"/>
  <c r="AA307" i="16"/>
  <c r="AA207" i="16"/>
  <c r="AA88" i="16"/>
  <c r="AA424" i="16"/>
  <c r="AA539" i="16"/>
  <c r="AA122" i="16"/>
  <c r="AA523" i="16"/>
  <c r="AA471" i="16"/>
  <c r="AA152" i="16"/>
  <c r="AA538" i="16"/>
  <c r="AA103" i="16"/>
  <c r="AA414" i="16"/>
  <c r="AA188" i="16"/>
  <c r="AA120" i="16"/>
  <c r="AA515" i="16"/>
  <c r="AA50" i="16"/>
  <c r="AA455" i="16"/>
  <c r="AA11" i="16"/>
  <c r="AA107" i="16"/>
  <c r="AA223" i="16"/>
  <c r="AA69" i="16"/>
  <c r="AA291" i="16"/>
  <c r="AA482" i="16"/>
  <c r="AA155" i="16"/>
  <c r="AA173" i="16"/>
  <c r="AA284" i="16"/>
  <c r="AA444" i="16"/>
  <c r="AA517" i="16"/>
  <c r="AA540" i="16"/>
  <c r="AA125" i="16"/>
  <c r="AA398" i="16"/>
  <c r="AA541" i="16"/>
  <c r="AA434" i="16"/>
  <c r="AA303" i="16"/>
  <c r="AA332" i="16"/>
  <c r="AA409" i="16"/>
  <c r="AA85" i="16"/>
  <c r="AA433" i="16"/>
  <c r="AA381" i="16"/>
  <c r="AA144" i="16"/>
  <c r="AA76" i="16"/>
  <c r="AA300" i="16"/>
  <c r="AA233" i="16"/>
  <c r="AA285" i="16"/>
  <c r="AA194" i="16"/>
  <c r="AA532" i="16"/>
  <c r="AA346" i="16"/>
  <c r="AA277" i="16"/>
  <c r="AA395" i="16"/>
  <c r="AA442" i="16"/>
  <c r="AA180" i="16"/>
  <c r="AA337" i="16"/>
  <c r="AA481" i="16"/>
  <c r="AA9" i="16"/>
  <c r="AA182" i="16"/>
  <c r="Z41" i="17"/>
  <c r="Z40" i="17"/>
  <c r="Z95" i="17"/>
  <c r="Z373" i="17"/>
  <c r="Z449" i="17"/>
  <c r="Z4" i="17"/>
  <c r="Z367" i="17"/>
  <c r="Z12" i="17"/>
  <c r="Z180" i="17"/>
  <c r="Z416" i="17"/>
  <c r="Z68" i="17"/>
  <c r="Z456" i="17"/>
  <c r="Z174" i="17"/>
  <c r="Z58" i="17"/>
  <c r="Z433" i="17"/>
  <c r="Z189" i="17"/>
  <c r="Z88" i="17"/>
  <c r="Z448" i="17"/>
  <c r="Z260" i="17"/>
  <c r="Z288" i="17"/>
  <c r="Z535" i="17"/>
  <c r="Z111" i="17"/>
  <c r="Z291" i="17"/>
  <c r="Z160" i="17"/>
  <c r="Z61" i="17"/>
  <c r="Z192" i="17"/>
  <c r="Z443" i="17"/>
  <c r="Z203" i="17"/>
  <c r="Z406" i="17"/>
  <c r="Z477" i="17"/>
  <c r="Z286" i="17"/>
  <c r="Z194" i="17"/>
  <c r="Z507" i="17"/>
  <c r="Z337" i="17"/>
  <c r="Z401" i="17"/>
  <c r="Z156" i="17"/>
  <c r="Z475" i="17"/>
  <c r="Z305" i="17"/>
  <c r="Z223" i="17"/>
  <c r="Z366" i="17"/>
  <c r="Z83" i="17"/>
  <c r="Z245" i="17"/>
  <c r="Z188" i="17"/>
  <c r="Z351" i="17"/>
  <c r="Z519" i="17"/>
  <c r="Z342" i="17"/>
  <c r="Z289" i="17"/>
  <c r="Z197" i="17"/>
  <c r="Z510" i="17"/>
  <c r="Z343" i="17"/>
  <c r="Z134" i="17"/>
  <c r="Z512" i="17"/>
  <c r="Z292" i="17"/>
  <c r="Z440" i="17"/>
  <c r="Z539" i="17"/>
  <c r="Z138" i="17"/>
  <c r="Z304" i="17"/>
  <c r="Z19" i="17"/>
  <c r="Z384" i="17"/>
  <c r="Z67" i="17"/>
  <c r="Z208" i="17"/>
  <c r="Z459" i="17"/>
  <c r="Z386" i="17"/>
  <c r="Z28" i="17"/>
  <c r="Z428" i="17"/>
  <c r="Z89" i="17"/>
  <c r="Z318" i="17"/>
  <c r="Z220" i="17"/>
  <c r="Z74" i="17"/>
  <c r="Z363" i="17"/>
  <c r="Z214" i="17"/>
  <c r="Z80" i="17"/>
  <c r="Z108" i="17"/>
  <c r="Z468" i="17"/>
  <c r="Z283" i="17"/>
  <c r="Z496" i="17"/>
  <c r="Z116" i="17"/>
  <c r="Z296" i="17"/>
  <c r="Z385" i="17"/>
  <c r="Z24" i="17"/>
  <c r="Z206" i="17"/>
  <c r="Z460" i="17"/>
  <c r="Z128" i="17"/>
  <c r="Z529" i="17"/>
  <c r="Z164" i="17"/>
  <c r="Z294" i="17"/>
  <c r="Z275" i="17"/>
  <c r="Z198" i="17"/>
  <c r="Z493" i="17"/>
  <c r="Z347" i="17"/>
  <c r="Z135" i="17"/>
  <c r="Z520" i="17"/>
  <c r="Z348" i="17"/>
  <c r="Z226" i="17"/>
  <c r="Z369" i="17"/>
  <c r="Z257" i="17"/>
  <c r="Z451" i="17"/>
  <c r="Z196" i="17"/>
  <c r="Z335" i="17"/>
  <c r="Z114" i="17"/>
  <c r="Z357" i="17"/>
  <c r="Z265" i="17"/>
  <c r="Z182" i="17"/>
  <c r="Z531" i="17"/>
  <c r="Z328" i="17"/>
  <c r="Z122" i="17"/>
  <c r="Z141" i="17"/>
  <c r="Z523" i="17"/>
  <c r="Z353" i="17"/>
  <c r="Z489" i="17"/>
  <c r="Z414" i="17"/>
  <c r="Z480" i="17"/>
  <c r="Z82" i="17"/>
  <c r="Z224" i="17"/>
  <c r="Z44" i="17"/>
  <c r="Z387" i="17"/>
  <c r="Z32" i="17"/>
  <c r="Z439" i="17"/>
  <c r="Z90" i="17"/>
  <c r="Z383" i="17"/>
  <c r="Z237" i="17"/>
  <c r="Z229" i="17"/>
  <c r="Z23" i="17"/>
  <c r="Z246" i="17"/>
  <c r="Z148" i="17"/>
  <c r="Z537" i="17"/>
  <c r="Z181" i="17"/>
  <c r="Z435" i="17"/>
  <c r="Z65" i="17"/>
  <c r="Z457" i="17"/>
  <c r="Z209" i="17"/>
  <c r="Z330" i="17"/>
  <c r="Z479" i="17"/>
  <c r="Z269" i="17"/>
  <c r="Z183" i="17"/>
  <c r="Z540" i="17"/>
  <c r="Z404" i="17"/>
  <c r="Z123" i="17"/>
  <c r="Z478" i="17"/>
  <c r="Z500" i="17"/>
  <c r="Z325" i="17"/>
  <c r="Z75" i="17"/>
  <c r="Z187" i="17"/>
  <c r="Z97" i="17"/>
  <c r="Z271" i="17"/>
  <c r="Z538" i="17"/>
  <c r="Z117" i="17"/>
  <c r="Z521" i="17"/>
  <c r="Z249" i="17"/>
  <c r="Z146" i="17"/>
  <c r="Z186" i="17"/>
  <c r="Z541" i="17"/>
  <c r="Z407" i="17"/>
  <c r="Z126" i="17"/>
  <c r="Z481" i="17"/>
  <c r="Z332" i="17"/>
  <c r="Z131" i="17"/>
  <c r="Z410" i="17"/>
  <c r="Z165" i="17"/>
  <c r="Z300" i="17"/>
  <c r="Z218" i="17"/>
  <c r="Z364" i="17"/>
  <c r="Z240" i="17"/>
  <c r="Z461" i="17"/>
  <c r="Z313" i="17"/>
  <c r="Z57" i="17"/>
  <c r="Z242" i="17"/>
  <c r="Z442" i="17"/>
  <c r="Z391" i="17"/>
  <c r="Z66" i="17"/>
  <c r="Z427" i="17"/>
  <c r="Z268" i="17"/>
  <c r="Z136" i="17"/>
  <c r="Z503" i="17"/>
  <c r="Z120" i="17"/>
  <c r="Z336" i="17"/>
  <c r="Z231" i="17"/>
  <c r="Z362" i="17"/>
  <c r="Z241" i="17"/>
  <c r="Z432" i="17"/>
  <c r="Z153" i="17"/>
  <c r="Z340" i="17"/>
  <c r="Z514" i="17"/>
  <c r="Z278" i="17"/>
  <c r="Z147" i="17"/>
  <c r="Z499" i="17"/>
  <c r="Z526" i="17"/>
  <c r="Z408" i="17"/>
  <c r="Z115" i="17"/>
  <c r="Z485" i="17"/>
  <c r="Z333" i="17"/>
  <c r="Z168" i="17"/>
  <c r="Z371" i="17"/>
  <c r="Z100" i="17"/>
  <c r="Z261" i="17"/>
  <c r="Z132" i="17"/>
  <c r="Z411" i="17"/>
  <c r="Z470" i="17"/>
  <c r="Z359" i="17"/>
  <c r="Z281" i="17"/>
  <c r="Z151" i="17"/>
  <c r="Z505" i="17"/>
  <c r="Z398" i="17"/>
  <c r="Z152" i="17"/>
  <c r="Z472" i="17"/>
  <c r="Z302" i="17"/>
  <c r="Z339" i="17"/>
  <c r="Z491" i="17"/>
  <c r="Z158" i="17"/>
  <c r="Z522" i="17"/>
  <c r="Z392" i="17"/>
  <c r="Z3" i="17"/>
  <c r="Z248" i="17"/>
  <c r="Z93" i="17"/>
  <c r="Z382" i="17"/>
  <c r="Z55" i="17"/>
  <c r="Z389" i="17"/>
  <c r="Z31" i="17"/>
  <c r="Z243" i="17"/>
  <c r="Z446" i="17"/>
  <c r="Z17" i="17"/>
  <c r="Z178" i="17"/>
  <c r="Z26" i="17"/>
  <c r="Z78" i="17"/>
  <c r="Z430" i="17"/>
  <c r="Z191" i="17"/>
  <c r="Z84" i="17"/>
  <c r="Z444" i="17"/>
  <c r="Z274" i="17"/>
  <c r="Z184" i="17"/>
  <c r="Z327" i="17"/>
  <c r="Z471" i="17"/>
  <c r="Z354" i="17"/>
  <c r="Z27" i="17"/>
  <c r="Z437" i="17"/>
  <c r="Z91" i="17"/>
  <c r="Z263" i="17"/>
  <c r="Z533" i="17"/>
  <c r="Z110" i="17"/>
  <c r="Z504" i="17"/>
  <c r="Z282" i="17"/>
  <c r="Z133" i="17"/>
  <c r="Z509" i="17"/>
  <c r="Z399" i="17"/>
  <c r="Z162" i="17"/>
  <c r="Z511" i="17"/>
  <c r="Z303" i="17"/>
  <c r="Z171" i="17"/>
  <c r="Z77" i="17"/>
  <c r="Z217" i="17"/>
  <c r="Z465" i="17"/>
  <c r="Z137" i="17"/>
  <c r="Z536" i="17"/>
  <c r="Z119" i="17"/>
  <c r="Z290" i="17"/>
  <c r="Z272" i="17"/>
  <c r="Z195" i="17"/>
  <c r="Z490" i="17"/>
  <c r="Z344" i="17"/>
  <c r="Z402" i="17"/>
  <c r="Z167" i="17"/>
  <c r="Z515" i="17"/>
  <c r="Z306" i="17"/>
  <c r="Z508" i="17"/>
  <c r="Z329" i="17"/>
  <c r="Z518" i="17"/>
  <c r="Z2" i="17"/>
  <c r="Z320" i="17"/>
  <c r="Z235" i="17"/>
  <c r="Z378" i="17"/>
  <c r="Z92" i="17"/>
  <c r="Z52" i="17"/>
  <c r="Z177" i="17"/>
  <c r="Z59" i="17"/>
  <c r="Z193" i="17"/>
  <c r="Z453" i="17"/>
  <c r="Z170" i="17"/>
  <c r="Z234" i="17"/>
  <c r="Z72" i="17"/>
  <c r="Z365" i="17"/>
  <c r="Z207" i="17"/>
  <c r="Z94" i="17"/>
  <c r="Z454" i="17"/>
  <c r="Z284" i="17"/>
  <c r="Z129" i="17"/>
  <c r="Z334" i="17"/>
  <c r="Z476" i="17"/>
  <c r="Z360" i="17"/>
  <c r="Z233" i="17"/>
  <c r="Z379" i="17"/>
  <c r="Z105" i="17"/>
  <c r="Z280" i="17"/>
  <c r="Z497" i="17"/>
  <c r="Z403" i="17"/>
  <c r="Z474" i="17"/>
  <c r="Z273" i="17"/>
  <c r="Z205" i="17"/>
  <c r="Z530" i="17"/>
  <c r="Z345" i="17"/>
  <c r="Z118" i="17"/>
  <c r="Z140" i="17"/>
  <c r="Z516" i="17"/>
  <c r="Z338" i="17"/>
  <c r="Z20" i="17"/>
  <c r="Z421" i="17"/>
  <c r="Z71" i="17"/>
  <c r="Z285" i="17"/>
  <c r="Z488" i="17"/>
  <c r="Z413" i="17"/>
  <c r="Z487" i="17"/>
  <c r="Z266" i="17"/>
  <c r="Z276" i="17"/>
  <c r="Z212" i="17"/>
  <c r="Z532" i="17"/>
  <c r="Z349" i="17"/>
  <c r="Z121" i="17"/>
  <c r="Z494" i="17"/>
  <c r="Z350" i="17"/>
  <c r="Z202" i="17"/>
  <c r="Z346" i="17"/>
  <c r="Z113" i="17"/>
  <c r="Z356" i="17"/>
  <c r="Z462" i="17"/>
  <c r="Z322" i="17"/>
  <c r="Z388" i="17"/>
  <c r="Z163" i="17"/>
  <c r="Z60" i="17"/>
  <c r="Z247" i="17"/>
  <c r="Z445" i="17"/>
  <c r="Z228" i="17"/>
  <c r="Z377" i="17"/>
  <c r="Z106" i="17"/>
  <c r="Z267" i="17"/>
  <c r="Z376" i="17"/>
  <c r="Z199" i="17"/>
  <c r="Z258" i="17"/>
  <c r="Z103" i="17"/>
  <c r="Z463" i="17"/>
  <c r="Z200" i="17"/>
  <c r="Z312" i="17"/>
  <c r="Z29" i="17"/>
  <c r="Z244" i="17"/>
  <c r="Z441" i="17"/>
  <c r="Z277" i="17"/>
  <c r="Z492" i="17"/>
  <c r="Z127" i="17"/>
  <c r="Z299" i="17"/>
  <c r="Z139" i="17"/>
  <c r="Z185" i="17"/>
  <c r="Z534" i="17"/>
  <c r="Z331" i="17"/>
  <c r="Z125" i="17"/>
  <c r="Z495" i="17"/>
  <c r="Z358" i="17"/>
  <c r="Z173" i="17"/>
  <c r="Z424" i="17"/>
  <c r="Z81" i="17"/>
  <c r="Z467" i="17"/>
  <c r="Z142" i="17"/>
  <c r="Z326" i="17"/>
  <c r="Z144" i="17"/>
  <c r="Z307" i="17"/>
  <c r="Z270" i="17"/>
  <c r="Z145" i="17"/>
  <c r="Z524" i="17"/>
  <c r="Z405" i="17"/>
  <c r="Z112" i="17"/>
  <c r="Z482" i="17"/>
  <c r="Z501" i="17"/>
  <c r="Z361" i="17"/>
  <c r="Z527" i="17"/>
  <c r="Z124" i="17"/>
  <c r="Z517" i="17"/>
  <c r="Z319" i="17"/>
  <c r="Z63" i="17"/>
  <c r="Z211" i="17"/>
  <c r="Z109" i="17"/>
  <c r="Z179" i="17"/>
  <c r="Z436" i="17"/>
  <c r="Z87" i="17"/>
  <c r="Z455" i="17"/>
  <c r="Z70" i="17"/>
  <c r="Z431" i="17"/>
  <c r="Z264" i="17"/>
  <c r="Z143" i="17"/>
  <c r="Z400" i="17"/>
  <c r="Z498" i="17"/>
  <c r="Z295" i="17"/>
  <c r="Z64" i="17"/>
  <c r="Z201" i="17"/>
  <c r="Z107" i="17"/>
  <c r="Z252" i="17"/>
  <c r="Z502" i="17"/>
  <c r="Z159" i="17"/>
  <c r="Z352" i="17"/>
  <c r="Z253" i="17"/>
  <c r="Z149" i="17"/>
  <c r="Z525" i="17"/>
  <c r="Z412" i="17"/>
  <c r="Z150" i="17"/>
  <c r="Z483" i="17"/>
  <c r="Z298" i="17"/>
  <c r="Z395" i="17"/>
  <c r="Z37" i="17"/>
  <c r="Z255" i="17"/>
  <c r="Z425" i="17"/>
  <c r="Z287" i="17"/>
  <c r="Z513" i="17"/>
  <c r="Z154" i="17"/>
  <c r="Z297" i="17"/>
  <c r="Z279" i="17"/>
  <c r="Z130" i="17"/>
  <c r="Z506" i="17"/>
  <c r="Z528" i="17"/>
  <c r="Z415" i="17"/>
  <c r="Z155" i="17"/>
  <c r="Z486" i="17"/>
  <c r="Z301" i="17"/>
  <c r="Z210" i="17"/>
  <c r="Z341" i="17"/>
  <c r="Z484" i="17"/>
  <c r="Z48" i="18"/>
  <c r="Z343" i="18"/>
  <c r="Z56" i="18"/>
  <c r="Z503" i="18"/>
  <c r="Z470" i="18"/>
  <c r="Z374" i="18"/>
  <c r="Z316" i="18"/>
  <c r="Z509" i="18"/>
  <c r="Z202" i="18"/>
  <c r="Z176" i="18"/>
  <c r="Z12" i="18"/>
  <c r="Z293" i="18"/>
  <c r="Z256" i="18"/>
  <c r="Z515" i="18"/>
  <c r="Z19" i="18"/>
  <c r="Z148" i="18"/>
  <c r="Z274" i="18"/>
  <c r="Z341" i="18"/>
  <c r="Z294" i="18"/>
  <c r="Z330" i="18"/>
  <c r="Z2" i="18"/>
  <c r="Z211" i="18"/>
  <c r="Z322" i="18"/>
  <c r="Z399" i="18"/>
  <c r="Z72" i="18"/>
  <c r="Z86" i="18"/>
  <c r="Z40" i="18"/>
  <c r="Z379" i="18"/>
  <c r="Z124" i="18"/>
  <c r="Z436" i="18"/>
  <c r="Z424" i="18"/>
  <c r="Z171" i="18"/>
  <c r="Z422" i="18"/>
  <c r="Z147" i="18"/>
  <c r="Z430" i="18"/>
  <c r="H27" i="7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K24" i="4"/>
  <c r="H15" i="1" s="1"/>
  <c r="Y15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O24" i="4"/>
  <c r="L15" i="1" s="1"/>
  <c r="AC15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N25" i="4"/>
  <c r="K16" i="1" s="1"/>
  <c r="AB16" i="1" s="1"/>
  <c r="R24" i="4"/>
  <c r="O15" i="1" s="1"/>
  <c r="AF15" i="1" s="1"/>
  <c r="U28" i="4"/>
  <c r="R19" i="1" s="1"/>
  <c r="AI19" i="1" s="1"/>
  <c r="Y24" i="4"/>
  <c r="V15" i="1" s="1"/>
  <c r="AM15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AA55" i="1" l="1"/>
  <c r="AE55" i="1"/>
  <c r="AI55" i="1"/>
  <c r="AM55" i="1"/>
  <c r="AB55" i="1"/>
  <c r="AF55" i="1"/>
  <c r="AJ55" i="1"/>
  <c r="AN55" i="1"/>
  <c r="Y55" i="1"/>
  <c r="AC55" i="1"/>
  <c r="AG55" i="1"/>
  <c r="AK55" i="1"/>
  <c r="X55" i="1"/>
  <c r="Z55" i="1"/>
  <c r="AD55" i="1"/>
  <c r="AH55" i="1"/>
  <c r="AL55" i="1"/>
  <c r="L14" i="7"/>
  <c r="C17" i="7" s="1"/>
  <c r="J6" i="7"/>
  <c r="K3" i="7" s="1"/>
  <c r="L3" i="7" s="1"/>
  <c r="E53" i="1"/>
  <c r="E1" i="2"/>
  <c r="L4" i="7" l="1"/>
  <c r="C7" i="7" s="1"/>
  <c r="E44" i="1"/>
  <c r="Y53" i="1"/>
  <c r="Y62" i="1" s="1"/>
  <c r="AC53" i="1"/>
  <c r="AC62" i="1" s="1"/>
  <c r="AG53" i="1"/>
  <c r="AG62" i="1" s="1"/>
  <c r="AK53" i="1"/>
  <c r="AK62" i="1" s="1"/>
  <c r="X53" i="1"/>
  <c r="X62" i="1" s="1"/>
  <c r="Z53" i="1"/>
  <c r="Z62" i="1" s="1"/>
  <c r="AD53" i="1"/>
  <c r="AD62" i="1" s="1"/>
  <c r="AH53" i="1"/>
  <c r="AH62" i="1" s="1"/>
  <c r="AL53" i="1"/>
  <c r="AL62" i="1" s="1"/>
  <c r="AE53" i="1"/>
  <c r="AE62" i="1" s="1"/>
  <c r="AI53" i="1"/>
  <c r="AI62" i="1" s="1"/>
  <c r="AB53" i="1"/>
  <c r="AB62" i="1" s="1"/>
  <c r="AF53" i="1"/>
  <c r="AF62" i="1" s="1"/>
  <c r="AJ53" i="1"/>
  <c r="AJ62" i="1" s="1"/>
  <c r="AN53" i="1"/>
  <c r="AN62" i="1" s="1"/>
  <c r="AA53" i="1"/>
  <c r="AA62" i="1" s="1"/>
  <c r="AM53" i="1"/>
  <c r="AM62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K48" i="1"/>
  <c r="M48" i="1"/>
  <c r="P48" i="1"/>
  <c r="J48" i="1"/>
  <c r="R48" i="1"/>
  <c r="I48" i="1"/>
  <c r="L48" i="1"/>
  <c r="W48" i="1"/>
  <c r="S48" i="1"/>
  <c r="Q48" i="1"/>
  <c r="G48" i="1"/>
  <c r="N48" i="1"/>
  <c r="V48" i="1"/>
  <c r="H48" i="1"/>
  <c r="T48" i="1"/>
  <c r="U48" i="1"/>
  <c r="O48" i="1"/>
  <c r="AB44" i="1" l="1"/>
  <c r="AB60" i="1" s="1"/>
  <c r="AB64" i="1" s="1"/>
  <c r="AF44" i="1"/>
  <c r="AF60" i="1" s="1"/>
  <c r="AF64" i="1" s="1"/>
  <c r="AJ44" i="1"/>
  <c r="AJ60" i="1" s="1"/>
  <c r="AJ64" i="1" s="1"/>
  <c r="AN44" i="1"/>
  <c r="AN60" i="1" s="1"/>
  <c r="AN64" i="1" s="1"/>
  <c r="AA44" i="1"/>
  <c r="AA60" i="1" s="1"/>
  <c r="AA64" i="1" s="1"/>
  <c r="AI44" i="1"/>
  <c r="AI60" i="1" s="1"/>
  <c r="AI64" i="1" s="1"/>
  <c r="Y44" i="1"/>
  <c r="Y60" i="1" s="1"/>
  <c r="Y64" i="1" s="1"/>
  <c r="AC44" i="1"/>
  <c r="AC60" i="1" s="1"/>
  <c r="AC64" i="1" s="1"/>
  <c r="AG44" i="1"/>
  <c r="AG60" i="1" s="1"/>
  <c r="AG64" i="1" s="1"/>
  <c r="AK44" i="1"/>
  <c r="AK60" i="1" s="1"/>
  <c r="AK64" i="1" s="1"/>
  <c r="X44" i="1"/>
  <c r="X60" i="1" s="1"/>
  <c r="X64" i="1" s="1"/>
  <c r="AE44" i="1"/>
  <c r="AE60" i="1" s="1"/>
  <c r="AE64" i="1" s="1"/>
  <c r="AM44" i="1"/>
  <c r="AM60" i="1" s="1"/>
  <c r="AM64" i="1" s="1"/>
  <c r="Z44" i="1"/>
  <c r="Z60" i="1" s="1"/>
  <c r="Z64" i="1" s="1"/>
  <c r="AD44" i="1"/>
  <c r="AD60" i="1" s="1"/>
  <c r="AD64" i="1" s="1"/>
  <c r="AH44" i="1"/>
  <c r="AH60" i="1" s="1"/>
  <c r="AH64" i="1" s="1"/>
  <c r="AL44" i="1"/>
  <c r="AL60" i="1" s="1"/>
  <c r="AL64" i="1" s="1"/>
  <c r="Z48" i="1"/>
  <c r="Z66" i="1" s="1"/>
  <c r="Y48" i="1"/>
  <c r="Y66" i="1" s="1"/>
  <c r="AA48" i="1"/>
  <c r="AA66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Y70" i="1" l="1"/>
  <c r="Y72" i="1" s="1"/>
  <c r="Y76" i="1" s="1"/>
  <c r="AG70" i="1"/>
  <c r="AG72" i="1" s="1"/>
  <c r="AG76" i="1" s="1"/>
  <c r="AN48" i="1"/>
  <c r="AN66" i="1" s="1"/>
  <c r="AN70" i="1" s="1"/>
  <c r="AN72" i="1" s="1"/>
  <c r="AN7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4" i="1" l="1"/>
  <c r="Y74" i="1"/>
  <c r="AF74" i="1"/>
  <c r="AN74" i="1"/>
  <c r="AD76" i="1"/>
  <c r="AJ74" i="1"/>
  <c r="AK74" i="1"/>
  <c r="AC74" i="1"/>
  <c r="AI74" i="1"/>
  <c r="AA76" i="1"/>
  <c r="AB76" i="1"/>
  <c r="X74" i="1"/>
  <c r="AE76" i="1"/>
  <c r="Z74" i="1"/>
  <c r="AH74" i="1"/>
  <c r="AM76" i="1"/>
  <c r="AL74" i="1"/>
  <c r="C81" i="1" l="1"/>
  <c r="C79" i="1"/>
  <c r="C80" i="1" s="1"/>
</calcChain>
</file>

<file path=xl/sharedStrings.xml><?xml version="1.0" encoding="utf-8"?>
<sst xmlns="http://schemas.openxmlformats.org/spreadsheetml/2006/main" count="20531" uniqueCount="373">
  <si>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</si>
  <si>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</si>
  <si>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</si>
  <si>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</si>
  <si>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</si>
  <si>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</si>
  <si>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</si>
  <si>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</si>
  <si>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</si>
  <si>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</si>
  <si>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</si>
  <si>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</si>
  <si>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</si>
  <si>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</si>
  <si>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</si>
  <si>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</si>
  <si>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</si>
  <si>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</si>
  <si>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</si>
  <si>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</si>
  <si>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</si>
  <si>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</si>
  <si>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</si>
  <si>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</si>
  <si>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</si>
  <si>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</si>
  <si>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</si>
  <si>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</si>
  <si>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</si>
  <si>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</si>
  <si>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</si>
  <si>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</si>
  <si>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</si>
  <si>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</si>
  <si>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</si>
  <si>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</si>
  <si>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</si>
  <si>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</si>
  <si>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</si>
  <si>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</si>
  <si>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</si>
  <si>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</si>
  <si>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</si>
  <si>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</si>
  <si>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</si>
  <si>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</si>
  <si>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</si>
  <si>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</si>
  <si>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</si>
  <si>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</si>
  <si>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</si>
  <si>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</si>
  <si>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</si>
  <si>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</si>
  <si>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</si>
  <si>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</si>
  <si>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</si>
  <si>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</si>
  <si>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</si>
  <si>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</si>
  <si>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</si>
  <si>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</si>
  <si>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</si>
  <si>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</si>
  <si>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</si>
  <si>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</si>
  <si>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</si>
  <si>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</si>
  <si>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</si>
  <si>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</si>
  <si>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</si>
  <si>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</si>
  <si>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</si>
  <si>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</si>
  <si>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</si>
  <si>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</si>
  <si>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</si>
  <si>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</si>
  <si>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</si>
  <si>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</si>
  <si>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</si>
  <si>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</si>
  <si>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</si>
  <si>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</si>
  <si>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</si>
  <si>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</si>
  <si>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</si>
  <si>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</si>
  <si>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</si>
  <si>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</si>
  <si>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</si>
  <si>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</si>
  <si>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</si>
  <si>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</si>
  <si>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</si>
  <si>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</si>
  <si>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</si>
  <si>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</si>
  <si>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</si>
  <si>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</si>
  <si>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</si>
  <si>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</si>
  <si>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</si>
  <si>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</si>
  <si>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</si>
  <si>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</si>
  <si>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</si>
  <si>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</si>
  <si>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</si>
  <si>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</si>
  <si>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</si>
  <si>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</si>
  <si>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</si>
  <si>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</si>
  <si>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</si>
  <si>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</si>
  <si>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</si>
  <si>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</si>
  <si>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</si>
  <si>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</si>
  <si>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</si>
  <si>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</si>
  <si>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</si>
  <si>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</si>
  <si>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</si>
  <si>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</si>
  <si>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</si>
  <si>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</si>
  <si>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</si>
  <si>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</si>
  <si>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</si>
  <si>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</si>
  <si>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</si>
  <si>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</si>
  <si>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</si>
  <si>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</si>
  <si>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</si>
  <si>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</si>
  <si>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</si>
  <si>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</si>
  <si>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</si>
  <si>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</si>
  <si>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</si>
  <si>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D</t>
  </si>
  <si>
    <t>F</t>
  </si>
  <si>
    <t>Window Name</t>
  </si>
  <si>
    <t>Shading Coefficient</t>
  </si>
  <si>
    <t>Window 1</t>
  </si>
  <si>
    <t>Window 2</t>
  </si>
  <si>
    <t>Door Name</t>
  </si>
  <si>
    <t>Floor Name</t>
  </si>
  <si>
    <t>Door 1</t>
  </si>
  <si>
    <t>Floor 1</t>
  </si>
  <si>
    <t>Roof Name</t>
  </si>
  <si>
    <t>4In L.W. Concrete</t>
  </si>
  <si>
    <t>2In H.W. Concrete with 1In. Insulation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</si>
  <si>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</si>
  <si>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</si>
  <si>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</si>
  <si>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</si>
  <si>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</si>
  <si>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</si>
  <si>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</si>
  <si>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</si>
  <si>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</si>
  <si>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</si>
  <si>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</si>
  <si>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</si>
  <si>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</si>
  <si>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</si>
  <si>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</si>
  <si>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</si>
  <si>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</si>
  <si>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</si>
  <si>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</si>
  <si>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</si>
  <si>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</si>
  <si>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</si>
  <si>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</si>
  <si>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</si>
  <si>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</si>
  <si>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</si>
  <si>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</si>
  <si>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</si>
  <si>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</si>
  <si>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</si>
  <si>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</si>
  <si>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</si>
  <si>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</si>
  <si>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</si>
  <si>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</si>
  <si>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</si>
  <si>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</si>
  <si>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</si>
  <si>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</si>
  <si>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</si>
  <si>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</si>
  <si>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</si>
  <si>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</si>
  <si>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</si>
  <si>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</si>
  <si>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</si>
  <si>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</si>
  <si>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</si>
  <si>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</si>
  <si>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</si>
  <si>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</si>
  <si>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</si>
  <si>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</si>
  <si>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</si>
  <si>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</si>
  <si>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</si>
  <si>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</si>
  <si>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</si>
  <si>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</si>
  <si>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</si>
  <si>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</si>
  <si>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</si>
  <si>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</si>
  <si>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</si>
  <si>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</si>
  <si>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</si>
  <si>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</si>
  <si>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</si>
  <si>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</si>
  <si>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</si>
  <si>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</si>
  <si>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</si>
  <si>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</si>
  <si>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</si>
  <si>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</si>
  <si>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</si>
  <si>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</si>
  <si>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</si>
  <si>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</si>
  <si>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</si>
  <si>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</si>
  <si>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</si>
  <si>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</si>
  <si>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</si>
  <si>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</si>
  <si>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</si>
  <si>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</si>
  <si>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</si>
  <si>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</si>
  <si>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</si>
  <si>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</si>
  <si>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</si>
  <si>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</si>
  <si>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</si>
  <si>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</si>
  <si>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</si>
  <si>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</si>
  <si>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</si>
  <si>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</si>
  <si>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</si>
  <si>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</si>
  <si>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</si>
  <si>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</si>
  <si>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</si>
  <si>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</si>
  <si>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</si>
  <si>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</si>
  <si>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</si>
  <si>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</si>
  <si>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</si>
  <si>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</si>
  <si>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</si>
  <si>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</si>
  <si>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</si>
  <si>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</si>
  <si>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</si>
  <si>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</si>
  <si>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</si>
  <si>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</si>
  <si>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</si>
  <si>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</si>
  <si>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</si>
  <si>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</si>
  <si>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</si>
  <si>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Default</t>
  </si>
  <si>
    <t>Total Count</t>
  </si>
  <si>
    <t>Total Area</t>
  </si>
  <si>
    <t>Min height</t>
  </si>
  <si>
    <t>Max height</t>
  </si>
  <si>
    <t>Building height</t>
  </si>
  <si>
    <t>Total floor area</t>
  </si>
  <si>
    <t>Average floor area</t>
  </si>
  <si>
    <t>Habitable floor area</t>
  </si>
  <si>
    <t>m2</t>
  </si>
  <si>
    <t>ft2</t>
  </si>
  <si>
    <t>Length</t>
  </si>
  <si>
    <t>X value</t>
  </si>
  <si>
    <t>Y value</t>
  </si>
  <si>
    <t>Sin Inverse</t>
  </si>
  <si>
    <t>Updated Sin Inverse</t>
  </si>
  <si>
    <t>Direction Name</t>
  </si>
  <si>
    <t>Row Labels</t>
  </si>
  <si>
    <t>Grand Total</t>
  </si>
  <si>
    <t>Sum of Area</t>
  </si>
  <si>
    <t>Wall Direction</t>
  </si>
  <si>
    <t>Area sq. m</t>
  </si>
  <si>
    <t>Area sq. ft</t>
  </si>
  <si>
    <t>Total</t>
  </si>
  <si>
    <t>Window Direction</t>
  </si>
  <si>
    <t>Window Count</t>
  </si>
  <si>
    <t>No.</t>
  </si>
  <si>
    <t>Maximum Load kWh/hr</t>
  </si>
  <si>
    <t>No. AC Systems</t>
  </si>
  <si>
    <t>Cooling Load (kWh/year)</t>
  </si>
  <si>
    <t>Embodied Energy (MJ)</t>
  </si>
  <si>
    <t>LC Operational Energy (MJ)</t>
  </si>
  <si>
    <t>Capital Cost (LKR)</t>
  </si>
  <si>
    <t>Operational Cost (LKR)</t>
  </si>
  <si>
    <t>System Cost (LKR)</t>
  </si>
  <si>
    <t>Embodied Carbon (Metric T)</t>
  </si>
  <si>
    <t>Operational Carbon (Metric T)</t>
  </si>
  <si>
    <t>Total Energy(MJ)</t>
  </si>
  <si>
    <t>Total Cost(LKR Million)</t>
  </si>
  <si>
    <t>Total Carbon (Metric T)</t>
  </si>
  <si>
    <t>Weighted Energy</t>
  </si>
  <si>
    <t>Weighted Cost</t>
  </si>
  <si>
    <t>Weighted Co2</t>
  </si>
  <si>
    <t>S+ Best-Euclidean Distance</t>
  </si>
  <si>
    <t>S- Worst-Euclidean Distance</t>
  </si>
  <si>
    <t>Performance Score</t>
  </si>
  <si>
    <t>Rank</t>
  </si>
  <si>
    <t>Weighted Total Energy</t>
  </si>
  <si>
    <t>Weighted Capital Cost</t>
  </si>
  <si>
    <t>Weighted System Cost</t>
  </si>
  <si>
    <t>Weighted Embodied Co2</t>
  </si>
  <si>
    <t>Rotation Clockwise (Degrees)</t>
  </si>
  <si>
    <t>Operational Energy Reduction (Percentage)</t>
  </si>
  <si>
    <t>System Cost Reduction (Percentage)</t>
  </si>
  <si>
    <t>Economic, Sustainable Chart data</t>
  </si>
  <si>
    <t>Combination</t>
  </si>
  <si>
    <t>Total Energy (MJ) Variation</t>
  </si>
  <si>
    <t>Total Cost (LKR Millions) Variation</t>
  </si>
  <si>
    <t>Total Carbon Footprint (Metric Ton) Variation</t>
  </si>
  <si>
    <t>Performance Score Variation - Pro Economic</t>
  </si>
  <si>
    <t>Performance Score Variation - Sustainable Friendly</t>
  </si>
  <si>
    <t>Net-Zero</t>
  </si>
  <si>
    <t>Performance Score Variation - Net Zero</t>
  </si>
  <si>
    <t>Rotation Angle (Degrees - Clockwise)</t>
  </si>
  <si>
    <t>Operational Energy (kWh/year) Variation - Pro Economic</t>
  </si>
  <si>
    <t>Operational Energy (kWh/year) Variation - Sustainable Friendly</t>
  </si>
  <si>
    <t>Operational Energy (kWh/year) Variation - Net-Zero</t>
  </si>
  <si>
    <t>Pro Economic</t>
  </si>
  <si>
    <t>Sustainable Friendly</t>
  </si>
  <si>
    <t>Operational Energy Reduction (Percentage)2</t>
  </si>
  <si>
    <t>Operational Energy Reduction (Percentage)3</t>
  </si>
  <si>
    <t>Optimum Rotation Angle (Clockwise)</t>
  </si>
  <si>
    <t>Max Value</t>
  </si>
  <si>
    <t>Index</t>
  </si>
  <si>
    <t>Optimum Angle</t>
  </si>
  <si>
    <t>ANALYSIS RESULTS DASHBOARD</t>
  </si>
  <si>
    <t>Total energy, Total cost, Total carbon footprint variation with different material and system combinations</t>
  </si>
  <si>
    <t>Total Energy (MJ) variation with different material combinations</t>
  </si>
  <si>
    <t>Total Cost (LKR Million) variation with different material combinations</t>
  </si>
  <si>
    <t>Total CO2 (Metric Ton) variation with different material combinations</t>
  </si>
  <si>
    <t>Pro-Economic Scenario</t>
  </si>
  <si>
    <t>Optimum material combination</t>
  </si>
  <si>
    <t>Wall Material:</t>
  </si>
  <si>
    <t>Window Type:</t>
  </si>
  <si>
    <t>Door Type:</t>
  </si>
  <si>
    <t>Floor Material:</t>
  </si>
  <si>
    <t>Roof Material:</t>
  </si>
  <si>
    <t>A/C System Type:</t>
  </si>
  <si>
    <t>Optimization of orientation for above selected material combination</t>
  </si>
  <si>
    <t>Optimum Orientation (Degrees - Clockwise):</t>
  </si>
  <si>
    <t>Operational Energy Reduction (Percentage):</t>
  </si>
  <si>
    <t>Performance score variation with different material combinations</t>
  </si>
  <si>
    <t>Operational energy variation with rotation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</si>
</sst>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Inconsolata"/>
    </font>
    <font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1"/>
      <color theme="1"/>
      <name val="Montserrat"/>
    </font>
    <font>
      <b/>
      <u/>
      <sz val="11"/>
      <color theme="1"/>
      <name val="Montserrat"/>
    </font>
    <font>
      <sz val="11"/>
      <color theme="1"/>
      <name val="Montserrat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0" fillId="22" borderId="15" xfId="0" applyFill="1" applyBorder="1"/>
    <xf numFmtId="0" fontId="1" fillId="22" borderId="15" xfId="0" applyFont="1" applyFill="1" applyBorder="1"/>
    <xf numFmtId="0" fontId="2" fillId="22" borderId="15" xfId="0" applyFont="1" applyFill="1" applyBorder="1"/>
    <xf numFmtId="0" fontId="2" fillId="22" borderId="16" xfId="0" applyFont="1" applyFill="1" applyBorder="1"/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2" borderId="16" xfId="0" applyFont="1" applyFill="1" applyBorder="1"/>
    <xf numFmtId="0" fontId="4" fillId="23" borderId="0" xfId="0" applyFont="1" applyFill="1"/>
    <xf numFmtId="0" fontId="0" fillId="26" borderId="0" xfId="0" applyFill="1"/>
    <xf numFmtId="0" fontId="0" fillId="27" borderId="61" xfId="0" applyFill="1" applyBorder="1"/>
    <xf numFmtId="0" fontId="0" fillId="27" borderId="0" xfId="0" applyFill="1"/>
    <xf numFmtId="0" fontId="0" fillId="26" borderId="61" xfId="0" applyFill="1" applyBorder="1"/>
    <xf numFmtId="0" fontId="0" fillId="26" borderId="63" xfId="0" applyFill="1" applyBorder="1"/>
    <xf numFmtId="0" fontId="0" fillId="26" borderId="0" xfId="0" applyFill="1" applyBorder="1"/>
    <xf numFmtId="0" fontId="19" fillId="26" borderId="0" xfId="0" applyFont="1" applyFill="1" applyAlignment="1"/>
    <xf numFmtId="0" fontId="0" fillId="22" borderId="15" xfId="0" applyFill="1" applyBorder="1" applyAlignment="1">
      <alignment horizontal="center" vertic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4" fillId="23" borderId="21" xfId="0" applyFont="1" applyFill="1" applyBorder="1" applyAlignment="1">
      <alignment horizontal="center"/>
    </xf>
    <xf numFmtId="0" fontId="4" fillId="23" borderId="22" xfId="0" applyFont="1" applyFill="1" applyBorder="1" applyAlignment="1">
      <alignment horizontal="center"/>
    </xf>
    <xf numFmtId="0" fontId="4" fillId="23" borderId="23" xfId="0" applyFont="1" applyFill="1" applyBorder="1" applyAlignment="1">
      <alignment horizontal="center"/>
    </xf>
    <xf numFmtId="0" fontId="4" fillId="23" borderId="0" xfId="0" applyFont="1" applyFill="1" applyAlignment="1">
      <alignment horizontal="center"/>
    </xf>
    <xf numFmtId="0" fontId="17" fillId="27" borderId="0" xfId="0" applyFont="1" applyFill="1" applyAlignment="1">
      <alignment horizontal="center"/>
    </xf>
    <xf numFmtId="0" fontId="16" fillId="24" borderId="60" xfId="0" applyFont="1" applyFill="1" applyBorder="1" applyAlignment="1">
      <alignment horizontal="center" vertical="center"/>
    </xf>
    <xf numFmtId="0" fontId="16" fillId="24" borderId="61" xfId="0" applyFont="1" applyFill="1" applyBorder="1" applyAlignment="1">
      <alignment horizontal="center" vertical="center"/>
    </xf>
    <xf numFmtId="0" fontId="16" fillId="24" borderId="64" xfId="0" applyFont="1" applyFill="1" applyBorder="1" applyAlignment="1">
      <alignment horizontal="center" vertical="center"/>
    </xf>
    <xf numFmtId="0" fontId="16" fillId="24" borderId="33" xfId="0" applyFont="1" applyFill="1" applyBorder="1" applyAlignment="1">
      <alignment horizontal="center" vertical="center"/>
    </xf>
    <xf numFmtId="0" fontId="16" fillId="24" borderId="0" xfId="0" applyFont="1" applyFill="1" applyBorder="1" applyAlignment="1">
      <alignment horizontal="center" vertical="center"/>
    </xf>
    <xf numFmtId="0" fontId="16" fillId="24" borderId="66" xfId="0" applyFont="1" applyFill="1" applyBorder="1" applyAlignment="1">
      <alignment horizontal="center" vertical="center"/>
    </xf>
    <xf numFmtId="0" fontId="16" fillId="24" borderId="62" xfId="0" applyFont="1" applyFill="1" applyBorder="1" applyAlignment="1">
      <alignment horizontal="center" vertical="center"/>
    </xf>
    <xf numFmtId="0" fontId="16" fillId="24" borderId="63" xfId="0" applyFont="1" applyFill="1" applyBorder="1" applyAlignment="1">
      <alignment horizontal="center" vertical="center"/>
    </xf>
    <xf numFmtId="0" fontId="16" fillId="24" borderId="65" xfId="0" applyFont="1" applyFill="1" applyBorder="1" applyAlignment="1">
      <alignment horizontal="center" vertical="center"/>
    </xf>
    <xf numFmtId="0" fontId="18" fillId="25" borderId="33" xfId="0" applyFont="1" applyFill="1" applyBorder="1" applyAlignment="1">
      <alignment horizontal="center" vertical="center"/>
    </xf>
    <xf numFmtId="0" fontId="18" fillId="25" borderId="0" xfId="0" applyFont="1" applyFill="1" applyBorder="1" applyAlignment="1">
      <alignment horizontal="center" vertical="center"/>
    </xf>
    <xf numFmtId="0" fontId="18" fillId="25" borderId="66" xfId="0" applyFont="1" applyFill="1" applyBorder="1" applyAlignment="1">
      <alignment horizontal="center" vertical="center"/>
    </xf>
    <xf numFmtId="0" fontId="18" fillId="25" borderId="62" xfId="0" applyFont="1" applyFill="1" applyBorder="1" applyAlignment="1">
      <alignment horizontal="center" vertical="center"/>
    </xf>
    <xf numFmtId="0" fontId="18" fillId="25" borderId="63" xfId="0" applyFont="1" applyFill="1" applyBorder="1" applyAlignment="1">
      <alignment horizontal="center" vertical="center"/>
    </xf>
    <xf numFmtId="0" fontId="18" fillId="25" borderId="65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/>
    </xf>
    <xf numFmtId="0" fontId="19" fillId="27" borderId="16" xfId="0" applyFont="1" applyFill="1" applyBorder="1" applyAlignment="1">
      <alignment horizontal="left"/>
    </xf>
    <xf numFmtId="0" fontId="19" fillId="27" borderId="17" xfId="0" applyFont="1" applyFill="1" applyBorder="1" applyAlignment="1">
      <alignment horizontal="left"/>
    </xf>
    <xf numFmtId="0" fontId="19" fillId="27" borderId="20" xfId="0" applyFont="1" applyFill="1" applyBorder="1" applyAlignment="1">
      <alignment horizontal="left"/>
    </xf>
    <xf numFmtId="0" fontId="19" fillId="27" borderId="0" xfId="0" applyFont="1" applyFill="1" applyAlignment="1">
      <alignment horizontal="left"/>
    </xf>
    <xf numFmtId="0" fontId="17" fillId="27" borderId="61" xfId="0" applyFont="1" applyFill="1" applyBorder="1" applyAlignment="1">
      <alignment horizontal="center"/>
    </xf>
    <xf numFmtId="0" fontId="19" fillId="26" borderId="16" xfId="0" applyFont="1" applyFill="1" applyBorder="1" applyAlignment="1">
      <alignment horizontal="left"/>
    </xf>
    <xf numFmtId="0" fontId="19" fillId="26" borderId="17" xfId="0" applyFont="1" applyFill="1" applyBorder="1" applyAlignment="1">
      <alignment horizontal="left"/>
    </xf>
    <xf numFmtId="0" fontId="19" fillId="26" borderId="20" xfId="0" applyFont="1" applyFill="1" applyBorder="1" applyAlignment="1">
      <alignment horizontal="left"/>
    </xf>
    <xf numFmtId="0" fontId="17" fillId="26" borderId="61" xfId="0" applyFont="1" applyFill="1" applyBorder="1" applyAlignment="1">
      <alignment horizontal="center"/>
    </xf>
    <xf numFmtId="0" fontId="19" fillId="26" borderId="0" xfId="0" applyFont="1" applyFill="1" applyAlignment="1">
      <alignment horizontal="left"/>
    </xf>
    <xf numFmtId="0" fontId="18" fillId="25" borderId="61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/>
    </xf>
    <xf numFmtId="0" fontId="19" fillId="0" borderId="0" xfId="0" applyFont="1" applyFill="1" applyBorder="1" applyAlignment="1">
      <alignment horizontal="center"/>
    </xf>
  </cellXfs>
  <cellStyles count="1">
    <cellStyle name="Normal" xfId="0" builtinId="0"/>
  </cellStyles>
  <dxfs count="96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212833831.6830937</c:v>
                </c:pt>
                <c:pt idx="1">
                  <c:v>212833831.6830937</c:v>
                </c:pt>
                <c:pt idx="2">
                  <c:v>212914759.60093826</c:v>
                </c:pt>
                <c:pt idx="3">
                  <c:v>213139539.8999415</c:v>
                </c:pt>
                <c:pt idx="4">
                  <c:v>213139539.8999415</c:v>
                </c:pt>
                <c:pt idx="5">
                  <c:v>212833831.6830937</c:v>
                </c:pt>
                <c:pt idx="6">
                  <c:v>213327770.9759773</c:v>
                </c:pt>
                <c:pt idx="7">
                  <c:v>213327770.9759773</c:v>
                </c:pt>
                <c:pt idx="8">
                  <c:v>212914759.60093826</c:v>
                </c:pt>
                <c:pt idx="9">
                  <c:v>213220467.81778604</c:v>
                </c:pt>
                <c:pt idx="10">
                  <c:v>213139539.8999415</c:v>
                </c:pt>
                <c:pt idx="11">
                  <c:v>213408698.89382195</c:v>
                </c:pt>
                <c:pt idx="12">
                  <c:v>213220467.81778604</c:v>
                </c:pt>
                <c:pt idx="13">
                  <c:v>213327770.9759773</c:v>
                </c:pt>
                <c:pt idx="14">
                  <c:v>212914759.60093826</c:v>
                </c:pt>
                <c:pt idx="15">
                  <c:v>213408698.89382195</c:v>
                </c:pt>
                <c:pt idx="16">
                  <c:v>213220467.81778604</c:v>
                </c:pt>
                <c:pt idx="17">
                  <c:v>213408698.89382195</c:v>
                </c:pt>
                <c:pt idx="18">
                  <c:v>216030884.31526622</c:v>
                </c:pt>
                <c:pt idx="19">
                  <c:v>216111812.23311076</c:v>
                </c:pt>
                <c:pt idx="20">
                  <c:v>216030884.31526622</c:v>
                </c:pt>
                <c:pt idx="21">
                  <c:v>216336592.53211403</c:v>
                </c:pt>
                <c:pt idx="22">
                  <c:v>216111812.23311076</c:v>
                </c:pt>
                <c:pt idx="23">
                  <c:v>216417520.44995862</c:v>
                </c:pt>
                <c:pt idx="24">
                  <c:v>216524823.60814989</c:v>
                </c:pt>
                <c:pt idx="25">
                  <c:v>216336592.53211403</c:v>
                </c:pt>
                <c:pt idx="26">
                  <c:v>216605751.52599448</c:v>
                </c:pt>
                <c:pt idx="27">
                  <c:v>216417520.44995862</c:v>
                </c:pt>
                <c:pt idx="28">
                  <c:v>216030884.31526622</c:v>
                </c:pt>
                <c:pt idx="29">
                  <c:v>216111812.23311076</c:v>
                </c:pt>
                <c:pt idx="30">
                  <c:v>216524823.60814989</c:v>
                </c:pt>
                <c:pt idx="31">
                  <c:v>216605751.52599448</c:v>
                </c:pt>
                <c:pt idx="32">
                  <c:v>216336592.53211403</c:v>
                </c:pt>
                <c:pt idx="33">
                  <c:v>216417520.44995862</c:v>
                </c:pt>
                <c:pt idx="34">
                  <c:v>216524823.60814989</c:v>
                </c:pt>
                <c:pt idx="35">
                  <c:v>216605751.52599448</c:v>
                </c:pt>
                <c:pt idx="36">
                  <c:v>216650534.70271435</c:v>
                </c:pt>
                <c:pt idx="37">
                  <c:v>216650534.70271435</c:v>
                </c:pt>
                <c:pt idx="38">
                  <c:v>216731462.62055889</c:v>
                </c:pt>
                <c:pt idx="39">
                  <c:v>216731462.62055889</c:v>
                </c:pt>
                <c:pt idx="40">
                  <c:v>216956242.91956219</c:v>
                </c:pt>
                <c:pt idx="41">
                  <c:v>216956242.91956219</c:v>
                </c:pt>
                <c:pt idx="42">
                  <c:v>217037170.83740678</c:v>
                </c:pt>
                <c:pt idx="43">
                  <c:v>217037170.83740678</c:v>
                </c:pt>
                <c:pt idx="44">
                  <c:v>216650534.70271435</c:v>
                </c:pt>
                <c:pt idx="45">
                  <c:v>217144473.99559802</c:v>
                </c:pt>
                <c:pt idx="46">
                  <c:v>217144473.99559802</c:v>
                </c:pt>
                <c:pt idx="47">
                  <c:v>216731462.62055889</c:v>
                </c:pt>
                <c:pt idx="48">
                  <c:v>217225401.91344261</c:v>
                </c:pt>
                <c:pt idx="49">
                  <c:v>217225401.91344261</c:v>
                </c:pt>
                <c:pt idx="50">
                  <c:v>216956242.91956219</c:v>
                </c:pt>
                <c:pt idx="51">
                  <c:v>217037170.83740678</c:v>
                </c:pt>
                <c:pt idx="52">
                  <c:v>217144473.99559802</c:v>
                </c:pt>
                <c:pt idx="53">
                  <c:v>217225401.91344261</c:v>
                </c:pt>
                <c:pt idx="54">
                  <c:v>220275491.91938761</c:v>
                </c:pt>
                <c:pt idx="55">
                  <c:v>220275491.91938761</c:v>
                </c:pt>
                <c:pt idx="56">
                  <c:v>220356419.8372322</c:v>
                </c:pt>
                <c:pt idx="57">
                  <c:v>220356419.8372322</c:v>
                </c:pt>
                <c:pt idx="58">
                  <c:v>219847587.33488694</c:v>
                </c:pt>
                <c:pt idx="59">
                  <c:v>219847587.33488694</c:v>
                </c:pt>
                <c:pt idx="60">
                  <c:v>220581200.13623542</c:v>
                </c:pt>
                <c:pt idx="61">
                  <c:v>220581200.13623542</c:v>
                </c:pt>
                <c:pt idx="62">
                  <c:v>220662128.05408001</c:v>
                </c:pt>
                <c:pt idx="63">
                  <c:v>219928515.25273144</c:v>
                </c:pt>
                <c:pt idx="64">
                  <c:v>220662128.05408001</c:v>
                </c:pt>
                <c:pt idx="65">
                  <c:v>220153295.55173475</c:v>
                </c:pt>
                <c:pt idx="66">
                  <c:v>220275491.91938761</c:v>
                </c:pt>
                <c:pt idx="67">
                  <c:v>220153295.55173475</c:v>
                </c:pt>
                <c:pt idx="68">
                  <c:v>220769431.21227127</c:v>
                </c:pt>
                <c:pt idx="69">
                  <c:v>220234223.46957934</c:v>
                </c:pt>
                <c:pt idx="70">
                  <c:v>220356419.8372322</c:v>
                </c:pt>
                <c:pt idx="71">
                  <c:v>220769431.21227127</c:v>
                </c:pt>
                <c:pt idx="72">
                  <c:v>220850359.13011584</c:v>
                </c:pt>
                <c:pt idx="73">
                  <c:v>219847587.33488694</c:v>
                </c:pt>
                <c:pt idx="74">
                  <c:v>220850359.13011584</c:v>
                </c:pt>
                <c:pt idx="75">
                  <c:v>220341526.62777054</c:v>
                </c:pt>
                <c:pt idx="76">
                  <c:v>220341526.62777054</c:v>
                </c:pt>
                <c:pt idx="77">
                  <c:v>219928515.25273144</c:v>
                </c:pt>
                <c:pt idx="78">
                  <c:v>220422454.54561511</c:v>
                </c:pt>
                <c:pt idx="79">
                  <c:v>220422454.54561511</c:v>
                </c:pt>
                <c:pt idx="80">
                  <c:v>220581200.13623542</c:v>
                </c:pt>
                <c:pt idx="81">
                  <c:v>220662128.05408001</c:v>
                </c:pt>
                <c:pt idx="82">
                  <c:v>220153295.55173475</c:v>
                </c:pt>
                <c:pt idx="83">
                  <c:v>220769431.21227127</c:v>
                </c:pt>
                <c:pt idx="84">
                  <c:v>220234223.46957934</c:v>
                </c:pt>
                <c:pt idx="85">
                  <c:v>220850359.13011584</c:v>
                </c:pt>
                <c:pt idx="86">
                  <c:v>220341526.62777054</c:v>
                </c:pt>
                <c:pt idx="87">
                  <c:v>219928515.25273144</c:v>
                </c:pt>
                <c:pt idx="88">
                  <c:v>220422454.54561511</c:v>
                </c:pt>
                <c:pt idx="89">
                  <c:v>220234223.46957934</c:v>
                </c:pt>
                <c:pt idx="90">
                  <c:v>224092194.93900833</c:v>
                </c:pt>
                <c:pt idx="91">
                  <c:v>224092194.93900833</c:v>
                </c:pt>
                <c:pt idx="92">
                  <c:v>224173122.85685286</c:v>
                </c:pt>
                <c:pt idx="93">
                  <c:v>224173122.85685286</c:v>
                </c:pt>
                <c:pt idx="94">
                  <c:v>224397903.15585613</c:v>
                </c:pt>
                <c:pt idx="95">
                  <c:v>224397903.15585613</c:v>
                </c:pt>
                <c:pt idx="96">
                  <c:v>224478831.07370067</c:v>
                </c:pt>
                <c:pt idx="97">
                  <c:v>224478831.07370067</c:v>
                </c:pt>
                <c:pt idx="98">
                  <c:v>224092194.93900833</c:v>
                </c:pt>
                <c:pt idx="99">
                  <c:v>224586134.2318919</c:v>
                </c:pt>
                <c:pt idx="100">
                  <c:v>224586134.2318919</c:v>
                </c:pt>
                <c:pt idx="101">
                  <c:v>224173122.85685286</c:v>
                </c:pt>
                <c:pt idx="102">
                  <c:v>224667062.14973652</c:v>
                </c:pt>
                <c:pt idx="103">
                  <c:v>224667062.14973652</c:v>
                </c:pt>
                <c:pt idx="104">
                  <c:v>225240602.71588498</c:v>
                </c:pt>
                <c:pt idx="105">
                  <c:v>225240602.71588498</c:v>
                </c:pt>
                <c:pt idx="106">
                  <c:v>225321530.63372949</c:v>
                </c:pt>
                <c:pt idx="107">
                  <c:v>225321530.63372949</c:v>
                </c:pt>
                <c:pt idx="108">
                  <c:v>224397903.15585613</c:v>
                </c:pt>
                <c:pt idx="109">
                  <c:v>224478831.07370067</c:v>
                </c:pt>
                <c:pt idx="110">
                  <c:v>225546310.93273282</c:v>
                </c:pt>
                <c:pt idx="111">
                  <c:v>225546310.93273282</c:v>
                </c:pt>
                <c:pt idx="112">
                  <c:v>224586134.2318919</c:v>
                </c:pt>
                <c:pt idx="113">
                  <c:v>225627238.85057735</c:v>
                </c:pt>
                <c:pt idx="114">
                  <c:v>225627238.85057735</c:v>
                </c:pt>
                <c:pt idx="115">
                  <c:v>224667062.14973652</c:v>
                </c:pt>
                <c:pt idx="116">
                  <c:v>225240602.71588498</c:v>
                </c:pt>
                <c:pt idx="117">
                  <c:v>225734542.00876862</c:v>
                </c:pt>
                <c:pt idx="118">
                  <c:v>225734542.00876862</c:v>
                </c:pt>
                <c:pt idx="119">
                  <c:v>225321530.63372949</c:v>
                </c:pt>
                <c:pt idx="120">
                  <c:v>225815469.92661318</c:v>
                </c:pt>
                <c:pt idx="121">
                  <c:v>225815469.92661318</c:v>
                </c:pt>
                <c:pt idx="122">
                  <c:v>225546310.93273282</c:v>
                </c:pt>
                <c:pt idx="123">
                  <c:v>225627238.85057735</c:v>
                </c:pt>
                <c:pt idx="124">
                  <c:v>225734542.00876862</c:v>
                </c:pt>
                <c:pt idx="125">
                  <c:v>225815469.92661318</c:v>
                </c:pt>
                <c:pt idx="126">
                  <c:v>228826249.99240556</c:v>
                </c:pt>
                <c:pt idx="127">
                  <c:v>228907177.91025016</c:v>
                </c:pt>
                <c:pt idx="128">
                  <c:v>228826249.99240556</c:v>
                </c:pt>
                <c:pt idx="129">
                  <c:v>229131958.20925334</c:v>
                </c:pt>
                <c:pt idx="130">
                  <c:v>228907177.91025016</c:v>
                </c:pt>
                <c:pt idx="131">
                  <c:v>229212886.12709793</c:v>
                </c:pt>
                <c:pt idx="132">
                  <c:v>229320189.2852892</c:v>
                </c:pt>
                <c:pt idx="133">
                  <c:v>229131958.20925334</c:v>
                </c:pt>
                <c:pt idx="134">
                  <c:v>229401117.20313376</c:v>
                </c:pt>
                <c:pt idx="135">
                  <c:v>229212886.12709793</c:v>
                </c:pt>
                <c:pt idx="136">
                  <c:v>228826249.99240556</c:v>
                </c:pt>
                <c:pt idx="137">
                  <c:v>229320189.2852892</c:v>
                </c:pt>
                <c:pt idx="138">
                  <c:v>229057305.73550561</c:v>
                </c:pt>
                <c:pt idx="139">
                  <c:v>228907177.91025016</c:v>
                </c:pt>
                <c:pt idx="140">
                  <c:v>229401117.20313376</c:v>
                </c:pt>
                <c:pt idx="141">
                  <c:v>229138233.6533502</c:v>
                </c:pt>
                <c:pt idx="142">
                  <c:v>229641065.22428393</c:v>
                </c:pt>
                <c:pt idx="143">
                  <c:v>229641065.22428393</c:v>
                </c:pt>
                <c:pt idx="144">
                  <c:v>229131958.20925334</c:v>
                </c:pt>
                <c:pt idx="145">
                  <c:v>229057305.73550561</c:v>
                </c:pt>
                <c:pt idx="146">
                  <c:v>229363013.95235348</c:v>
                </c:pt>
                <c:pt idx="147">
                  <c:v>229212886.12709793</c:v>
                </c:pt>
                <c:pt idx="148">
                  <c:v>229138233.6533502</c:v>
                </c:pt>
                <c:pt idx="149">
                  <c:v>229443941.87019804</c:v>
                </c:pt>
                <c:pt idx="150">
                  <c:v>229320189.2852892</c:v>
                </c:pt>
                <c:pt idx="151">
                  <c:v>229721993.14212844</c:v>
                </c:pt>
                <c:pt idx="152">
                  <c:v>229946773.44113174</c:v>
                </c:pt>
                <c:pt idx="153">
                  <c:v>229551245.02838928</c:v>
                </c:pt>
                <c:pt idx="154">
                  <c:v>229401117.20313376</c:v>
                </c:pt>
                <c:pt idx="155">
                  <c:v>229946773.44113174</c:v>
                </c:pt>
                <c:pt idx="156">
                  <c:v>229363013.95235348</c:v>
                </c:pt>
                <c:pt idx="157">
                  <c:v>229632172.9462339</c:v>
                </c:pt>
                <c:pt idx="158">
                  <c:v>229641065.22428393</c:v>
                </c:pt>
                <c:pt idx="159">
                  <c:v>229443941.87019804</c:v>
                </c:pt>
                <c:pt idx="160">
                  <c:v>230135004.51716754</c:v>
                </c:pt>
                <c:pt idx="161">
                  <c:v>229721993.14212844</c:v>
                </c:pt>
                <c:pt idx="162">
                  <c:v>230135004.51716754</c:v>
                </c:pt>
                <c:pt idx="163">
                  <c:v>229057305.73550561</c:v>
                </c:pt>
                <c:pt idx="164">
                  <c:v>230215932.43501213</c:v>
                </c:pt>
                <c:pt idx="165">
                  <c:v>230027701.35897633</c:v>
                </c:pt>
                <c:pt idx="166">
                  <c:v>229551245.02838928</c:v>
                </c:pt>
                <c:pt idx="167">
                  <c:v>229138233.6533502</c:v>
                </c:pt>
                <c:pt idx="168">
                  <c:v>229632172.9462339</c:v>
                </c:pt>
                <c:pt idx="169">
                  <c:v>229946773.44113174</c:v>
                </c:pt>
                <c:pt idx="170">
                  <c:v>230027701.35897633</c:v>
                </c:pt>
                <c:pt idx="171">
                  <c:v>229363013.95235348</c:v>
                </c:pt>
                <c:pt idx="172">
                  <c:v>229443941.87019804</c:v>
                </c:pt>
                <c:pt idx="173">
                  <c:v>230135004.51716754</c:v>
                </c:pt>
                <c:pt idx="174">
                  <c:v>229721993.14212844</c:v>
                </c:pt>
                <c:pt idx="175">
                  <c:v>230215932.43501213</c:v>
                </c:pt>
                <c:pt idx="176">
                  <c:v>229551245.02838928</c:v>
                </c:pt>
                <c:pt idx="177">
                  <c:v>229632172.9462339</c:v>
                </c:pt>
                <c:pt idx="178">
                  <c:v>230027701.35897633</c:v>
                </c:pt>
                <c:pt idx="179">
                  <c:v>230215932.43501213</c:v>
                </c:pt>
                <c:pt idx="180">
                  <c:v>232838117.85645643</c:v>
                </c:pt>
                <c:pt idx="181">
                  <c:v>232919045.77430102</c:v>
                </c:pt>
                <c:pt idx="182">
                  <c:v>232642953.01202628</c:v>
                </c:pt>
                <c:pt idx="183">
                  <c:v>232642953.01202628</c:v>
                </c:pt>
                <c:pt idx="184">
                  <c:v>232838117.85645643</c:v>
                </c:pt>
                <c:pt idx="185">
                  <c:v>233143826.0733043</c:v>
                </c:pt>
                <c:pt idx="186">
                  <c:v>232919045.77430102</c:v>
                </c:pt>
                <c:pt idx="187">
                  <c:v>233224753.99114886</c:v>
                </c:pt>
                <c:pt idx="188">
                  <c:v>232723880.92987081</c:v>
                </c:pt>
                <c:pt idx="189">
                  <c:v>232948661.22887406</c:v>
                </c:pt>
                <c:pt idx="190">
                  <c:v>233332057.14934012</c:v>
                </c:pt>
                <c:pt idx="191">
                  <c:v>232948661.22887406</c:v>
                </c:pt>
                <c:pt idx="192">
                  <c:v>233143826.0733043</c:v>
                </c:pt>
                <c:pt idx="193">
                  <c:v>233412985.06718472</c:v>
                </c:pt>
                <c:pt idx="194">
                  <c:v>233224753.99114886</c:v>
                </c:pt>
                <c:pt idx="195">
                  <c:v>233136892.30490991</c:v>
                </c:pt>
                <c:pt idx="196">
                  <c:v>232642953.01202628</c:v>
                </c:pt>
                <c:pt idx="197">
                  <c:v>232838117.85645643</c:v>
                </c:pt>
                <c:pt idx="198">
                  <c:v>232723880.92987081</c:v>
                </c:pt>
                <c:pt idx="199">
                  <c:v>233136892.30490991</c:v>
                </c:pt>
                <c:pt idx="200">
                  <c:v>233332057.14934012</c:v>
                </c:pt>
                <c:pt idx="201">
                  <c:v>233029589.14671868</c:v>
                </c:pt>
                <c:pt idx="202">
                  <c:v>232919045.77430102</c:v>
                </c:pt>
                <c:pt idx="203">
                  <c:v>233412985.06718472</c:v>
                </c:pt>
                <c:pt idx="204">
                  <c:v>233217820.22275442</c:v>
                </c:pt>
                <c:pt idx="205">
                  <c:v>232948661.22887406</c:v>
                </c:pt>
                <c:pt idx="206">
                  <c:v>233143826.0733043</c:v>
                </c:pt>
                <c:pt idx="207">
                  <c:v>233029589.14671868</c:v>
                </c:pt>
                <c:pt idx="208">
                  <c:v>233224753.99114886</c:v>
                </c:pt>
                <c:pt idx="209">
                  <c:v>233136892.30490991</c:v>
                </c:pt>
                <c:pt idx="210">
                  <c:v>232723880.92987081</c:v>
                </c:pt>
                <c:pt idx="211">
                  <c:v>233332057.14934012</c:v>
                </c:pt>
                <c:pt idx="212">
                  <c:v>233217820.22275442</c:v>
                </c:pt>
                <c:pt idx="213">
                  <c:v>233412985.06718472</c:v>
                </c:pt>
                <c:pt idx="214">
                  <c:v>233457768.24390462</c:v>
                </c:pt>
                <c:pt idx="215">
                  <c:v>233457768.24390462</c:v>
                </c:pt>
                <c:pt idx="216">
                  <c:v>233538696.16174915</c:v>
                </c:pt>
                <c:pt idx="217">
                  <c:v>233538696.16174915</c:v>
                </c:pt>
                <c:pt idx="218">
                  <c:v>233029589.14671868</c:v>
                </c:pt>
                <c:pt idx="219">
                  <c:v>233763476.46075243</c:v>
                </c:pt>
                <c:pt idx="220">
                  <c:v>233763476.46075243</c:v>
                </c:pt>
                <c:pt idx="221">
                  <c:v>233844404.37859693</c:v>
                </c:pt>
                <c:pt idx="222">
                  <c:v>233217820.22275442</c:v>
                </c:pt>
                <c:pt idx="223">
                  <c:v>233844404.37859693</c:v>
                </c:pt>
                <c:pt idx="224">
                  <c:v>233951707.53678823</c:v>
                </c:pt>
                <c:pt idx="225">
                  <c:v>233457768.24390462</c:v>
                </c:pt>
                <c:pt idx="226">
                  <c:v>233951707.53678823</c:v>
                </c:pt>
                <c:pt idx="227">
                  <c:v>234032635.45463276</c:v>
                </c:pt>
                <c:pt idx="228">
                  <c:v>233538696.16174915</c:v>
                </c:pt>
                <c:pt idx="229">
                  <c:v>234032635.45463276</c:v>
                </c:pt>
                <c:pt idx="230">
                  <c:v>233763476.46075243</c:v>
                </c:pt>
                <c:pt idx="231">
                  <c:v>233844404.37859693</c:v>
                </c:pt>
                <c:pt idx="232">
                  <c:v>233951707.53678823</c:v>
                </c:pt>
                <c:pt idx="233">
                  <c:v>234032635.45463276</c:v>
                </c:pt>
                <c:pt idx="234">
                  <c:v>237082725.46057785</c:v>
                </c:pt>
                <c:pt idx="235">
                  <c:v>237082725.46057785</c:v>
                </c:pt>
                <c:pt idx="236">
                  <c:v>237163653.37842241</c:v>
                </c:pt>
                <c:pt idx="237">
                  <c:v>236654820.87607715</c:v>
                </c:pt>
                <c:pt idx="238">
                  <c:v>237163653.37842241</c:v>
                </c:pt>
                <c:pt idx="239">
                  <c:v>236654820.87607715</c:v>
                </c:pt>
                <c:pt idx="240">
                  <c:v>236735748.79392168</c:v>
                </c:pt>
                <c:pt idx="241">
                  <c:v>236735748.79392168</c:v>
                </c:pt>
                <c:pt idx="242">
                  <c:v>237388433.67742562</c:v>
                </c:pt>
                <c:pt idx="243">
                  <c:v>237388433.67742562</c:v>
                </c:pt>
                <c:pt idx="244">
                  <c:v>237469361.59527016</c:v>
                </c:pt>
                <c:pt idx="245">
                  <c:v>236960529.09292492</c:v>
                </c:pt>
                <c:pt idx="246">
                  <c:v>237469361.59527016</c:v>
                </c:pt>
                <c:pt idx="247">
                  <c:v>236960529.09292492</c:v>
                </c:pt>
                <c:pt idx="248">
                  <c:v>237576664.75346151</c:v>
                </c:pt>
                <c:pt idx="249">
                  <c:v>237082725.46057785</c:v>
                </c:pt>
                <c:pt idx="250">
                  <c:v>237041457.01076946</c:v>
                </c:pt>
                <c:pt idx="251">
                  <c:v>237576664.75346151</c:v>
                </c:pt>
                <c:pt idx="252">
                  <c:v>237041457.01076946</c:v>
                </c:pt>
                <c:pt idx="253">
                  <c:v>237657592.67130601</c:v>
                </c:pt>
                <c:pt idx="254">
                  <c:v>237163653.37842241</c:v>
                </c:pt>
                <c:pt idx="255">
                  <c:v>237148760.16896078</c:v>
                </c:pt>
                <c:pt idx="256">
                  <c:v>237657592.67130601</c:v>
                </c:pt>
                <c:pt idx="257">
                  <c:v>236654820.87607715</c:v>
                </c:pt>
                <c:pt idx="258">
                  <c:v>237148760.16896078</c:v>
                </c:pt>
                <c:pt idx="259">
                  <c:v>237229688.08680537</c:v>
                </c:pt>
                <c:pt idx="260">
                  <c:v>236735748.79392168</c:v>
                </c:pt>
                <c:pt idx="261">
                  <c:v>237229688.08680537</c:v>
                </c:pt>
                <c:pt idx="262">
                  <c:v>237388433.67742562</c:v>
                </c:pt>
                <c:pt idx="263">
                  <c:v>237469361.59527016</c:v>
                </c:pt>
                <c:pt idx="264">
                  <c:v>236960529.09292492</c:v>
                </c:pt>
                <c:pt idx="265">
                  <c:v>237576664.75346151</c:v>
                </c:pt>
                <c:pt idx="266">
                  <c:v>237041457.01076946</c:v>
                </c:pt>
                <c:pt idx="267">
                  <c:v>237657592.67130601</c:v>
                </c:pt>
                <c:pt idx="268">
                  <c:v>237148760.16896078</c:v>
                </c:pt>
                <c:pt idx="269">
                  <c:v>237229688.08680537</c:v>
                </c:pt>
                <c:pt idx="270">
                  <c:v>240899428.48019856</c:v>
                </c:pt>
                <c:pt idx="271">
                  <c:v>240899428.48019856</c:v>
                </c:pt>
                <c:pt idx="272">
                  <c:v>240980356.39804313</c:v>
                </c:pt>
                <c:pt idx="273">
                  <c:v>241205136.69704637</c:v>
                </c:pt>
                <c:pt idx="274">
                  <c:v>240980356.39804313</c:v>
                </c:pt>
                <c:pt idx="275">
                  <c:v>241393367.77308214</c:v>
                </c:pt>
                <c:pt idx="276">
                  <c:v>241205136.69704637</c:v>
                </c:pt>
                <c:pt idx="277">
                  <c:v>241286064.61489087</c:v>
                </c:pt>
                <c:pt idx="278">
                  <c:v>241286064.61489087</c:v>
                </c:pt>
                <c:pt idx="279">
                  <c:v>240899428.48019856</c:v>
                </c:pt>
                <c:pt idx="280">
                  <c:v>241393367.77308214</c:v>
                </c:pt>
                <c:pt idx="281">
                  <c:v>241474295.69092673</c:v>
                </c:pt>
                <c:pt idx="282">
                  <c:v>242047836.25707519</c:v>
                </c:pt>
                <c:pt idx="283">
                  <c:v>240980356.39804313</c:v>
                </c:pt>
                <c:pt idx="284">
                  <c:v>241474295.69092673</c:v>
                </c:pt>
                <c:pt idx="285">
                  <c:v>242047836.25707519</c:v>
                </c:pt>
                <c:pt idx="286">
                  <c:v>242128764.17491972</c:v>
                </c:pt>
                <c:pt idx="287">
                  <c:v>242128764.17491972</c:v>
                </c:pt>
                <c:pt idx="288">
                  <c:v>241205136.69704637</c:v>
                </c:pt>
                <c:pt idx="289">
                  <c:v>242353544.47392303</c:v>
                </c:pt>
                <c:pt idx="290">
                  <c:v>241286064.61489087</c:v>
                </c:pt>
                <c:pt idx="291">
                  <c:v>242353544.47392303</c:v>
                </c:pt>
                <c:pt idx="292">
                  <c:v>242434472.39176756</c:v>
                </c:pt>
                <c:pt idx="293">
                  <c:v>241393367.77308214</c:v>
                </c:pt>
                <c:pt idx="294">
                  <c:v>242434472.39176756</c:v>
                </c:pt>
                <c:pt idx="295">
                  <c:v>242541775.5499588</c:v>
                </c:pt>
                <c:pt idx="296">
                  <c:v>241474295.69092673</c:v>
                </c:pt>
                <c:pt idx="297">
                  <c:v>242047836.25707519</c:v>
                </c:pt>
                <c:pt idx="298">
                  <c:v>242541775.5499588</c:v>
                </c:pt>
                <c:pt idx="299">
                  <c:v>242622703.46780339</c:v>
                </c:pt>
                <c:pt idx="300">
                  <c:v>242128764.17491972</c:v>
                </c:pt>
                <c:pt idx="301">
                  <c:v>242622703.46780339</c:v>
                </c:pt>
                <c:pt idx="302">
                  <c:v>242353544.47392303</c:v>
                </c:pt>
                <c:pt idx="303">
                  <c:v>242434472.39176756</c:v>
                </c:pt>
                <c:pt idx="304">
                  <c:v>242541775.5499588</c:v>
                </c:pt>
                <c:pt idx="305">
                  <c:v>242622703.46780339</c:v>
                </c:pt>
                <c:pt idx="306">
                  <c:v>245009225.21228129</c:v>
                </c:pt>
                <c:pt idx="307">
                  <c:v>245090153.13012591</c:v>
                </c:pt>
                <c:pt idx="308">
                  <c:v>245009225.21228129</c:v>
                </c:pt>
                <c:pt idx="309">
                  <c:v>245314933.42912915</c:v>
                </c:pt>
                <c:pt idx="310">
                  <c:v>245090153.13012591</c:v>
                </c:pt>
                <c:pt idx="311">
                  <c:v>245395861.34697372</c:v>
                </c:pt>
                <c:pt idx="312">
                  <c:v>245503164.50516501</c:v>
                </c:pt>
                <c:pt idx="313">
                  <c:v>245314933.42912915</c:v>
                </c:pt>
                <c:pt idx="314">
                  <c:v>245584092.42300954</c:v>
                </c:pt>
                <c:pt idx="315">
                  <c:v>245395861.34697372</c:v>
                </c:pt>
                <c:pt idx="316">
                  <c:v>245009225.21228129</c:v>
                </c:pt>
                <c:pt idx="317">
                  <c:v>245503164.50516501</c:v>
                </c:pt>
                <c:pt idx="318">
                  <c:v>245090153.13012591</c:v>
                </c:pt>
                <c:pt idx="319">
                  <c:v>245584092.42300954</c:v>
                </c:pt>
                <c:pt idx="320">
                  <c:v>245314933.42912915</c:v>
                </c:pt>
                <c:pt idx="321">
                  <c:v>245395861.34697372</c:v>
                </c:pt>
                <c:pt idx="322">
                  <c:v>245503164.50516501</c:v>
                </c:pt>
                <c:pt idx="323">
                  <c:v>245584092.42300954</c:v>
                </c:pt>
                <c:pt idx="324">
                  <c:v>245633483.5335958</c:v>
                </c:pt>
                <c:pt idx="325">
                  <c:v>245714411.45144027</c:v>
                </c:pt>
                <c:pt idx="326">
                  <c:v>245633483.5335958</c:v>
                </c:pt>
                <c:pt idx="327">
                  <c:v>245939191.75044361</c:v>
                </c:pt>
                <c:pt idx="328">
                  <c:v>245714411.45144027</c:v>
                </c:pt>
                <c:pt idx="329">
                  <c:v>246020119.6682882</c:v>
                </c:pt>
                <c:pt idx="330">
                  <c:v>246127422.82647949</c:v>
                </c:pt>
                <c:pt idx="331">
                  <c:v>245939191.75044361</c:v>
                </c:pt>
                <c:pt idx="332">
                  <c:v>246208350.74432403</c:v>
                </c:pt>
                <c:pt idx="333">
                  <c:v>246020119.6682882</c:v>
                </c:pt>
                <c:pt idx="334">
                  <c:v>245633483.5335958</c:v>
                </c:pt>
                <c:pt idx="335">
                  <c:v>246127422.82647949</c:v>
                </c:pt>
                <c:pt idx="336">
                  <c:v>245864539.27669585</c:v>
                </c:pt>
                <c:pt idx="337">
                  <c:v>245714411.45144027</c:v>
                </c:pt>
                <c:pt idx="338">
                  <c:v>246208350.74432403</c:v>
                </c:pt>
                <c:pt idx="339">
                  <c:v>245945467.19454038</c:v>
                </c:pt>
                <c:pt idx="340">
                  <c:v>245864539.27669585</c:v>
                </c:pt>
                <c:pt idx="341">
                  <c:v>245939191.75044361</c:v>
                </c:pt>
                <c:pt idx="342">
                  <c:v>246170247.49354368</c:v>
                </c:pt>
                <c:pt idx="343">
                  <c:v>245945467.19454038</c:v>
                </c:pt>
                <c:pt idx="344">
                  <c:v>246020119.6682882</c:v>
                </c:pt>
                <c:pt idx="345">
                  <c:v>246251175.41138828</c:v>
                </c:pt>
                <c:pt idx="346">
                  <c:v>246127422.82647949</c:v>
                </c:pt>
                <c:pt idx="347">
                  <c:v>246358478.56957951</c:v>
                </c:pt>
                <c:pt idx="348">
                  <c:v>246208350.74432403</c:v>
                </c:pt>
                <c:pt idx="349">
                  <c:v>246170247.49354368</c:v>
                </c:pt>
                <c:pt idx="350">
                  <c:v>246439406.48742405</c:v>
                </c:pt>
                <c:pt idx="351">
                  <c:v>246251175.41138828</c:v>
                </c:pt>
                <c:pt idx="352">
                  <c:v>246358478.56957951</c:v>
                </c:pt>
                <c:pt idx="353">
                  <c:v>245864539.27669585</c:v>
                </c:pt>
                <c:pt idx="354">
                  <c:v>246439406.48742405</c:v>
                </c:pt>
                <c:pt idx="355">
                  <c:v>245945467.19454038</c:v>
                </c:pt>
                <c:pt idx="356">
                  <c:v>246170247.49354368</c:v>
                </c:pt>
                <c:pt idx="357">
                  <c:v>246251175.41138828</c:v>
                </c:pt>
                <c:pt idx="358">
                  <c:v>248206277.84445384</c:v>
                </c:pt>
                <c:pt idx="359">
                  <c:v>246358478.56957951</c:v>
                </c:pt>
                <c:pt idx="360">
                  <c:v>248206277.84445384</c:v>
                </c:pt>
                <c:pt idx="361">
                  <c:v>248287205.76229846</c:v>
                </c:pt>
                <c:pt idx="362">
                  <c:v>246439406.48742405</c:v>
                </c:pt>
                <c:pt idx="363">
                  <c:v>248287205.76229846</c:v>
                </c:pt>
                <c:pt idx="364">
                  <c:v>248511986.06130171</c:v>
                </c:pt>
                <c:pt idx="365">
                  <c:v>248511986.06130171</c:v>
                </c:pt>
                <c:pt idx="366">
                  <c:v>248592913.9791463</c:v>
                </c:pt>
                <c:pt idx="367">
                  <c:v>248592913.9791463</c:v>
                </c:pt>
                <c:pt idx="368">
                  <c:v>248700217.13733754</c:v>
                </c:pt>
                <c:pt idx="369">
                  <c:v>248206277.84445384</c:v>
                </c:pt>
                <c:pt idx="370">
                  <c:v>248700217.13733754</c:v>
                </c:pt>
                <c:pt idx="371">
                  <c:v>248781145.05518213</c:v>
                </c:pt>
                <c:pt idx="372">
                  <c:v>248287205.76229846</c:v>
                </c:pt>
                <c:pt idx="373">
                  <c:v>248781145.05518213</c:v>
                </c:pt>
                <c:pt idx="374">
                  <c:v>248511986.06130171</c:v>
                </c:pt>
                <c:pt idx="375">
                  <c:v>248592913.9791463</c:v>
                </c:pt>
                <c:pt idx="376">
                  <c:v>248700217.13733754</c:v>
                </c:pt>
                <c:pt idx="377">
                  <c:v>248781145.05518213</c:v>
                </c:pt>
                <c:pt idx="378">
                  <c:v>248825928.23190206</c:v>
                </c:pt>
                <c:pt idx="379">
                  <c:v>248825928.23190206</c:v>
                </c:pt>
                <c:pt idx="380">
                  <c:v>248906856.1497466</c:v>
                </c:pt>
                <c:pt idx="381">
                  <c:v>249131636.44874987</c:v>
                </c:pt>
                <c:pt idx="382">
                  <c:v>249131636.44874987</c:v>
                </c:pt>
                <c:pt idx="383">
                  <c:v>249319867.52478573</c:v>
                </c:pt>
                <c:pt idx="384">
                  <c:v>248825928.23190206</c:v>
                </c:pt>
                <c:pt idx="385">
                  <c:v>248906856.1497466</c:v>
                </c:pt>
                <c:pt idx="386">
                  <c:v>249319867.52478573</c:v>
                </c:pt>
                <c:pt idx="387">
                  <c:v>249212564.36659443</c:v>
                </c:pt>
                <c:pt idx="388">
                  <c:v>249400795.44263026</c:v>
                </c:pt>
                <c:pt idx="389">
                  <c:v>249131636.44874987</c:v>
                </c:pt>
                <c:pt idx="390">
                  <c:v>249212564.36659443</c:v>
                </c:pt>
                <c:pt idx="391">
                  <c:v>249319867.52478573</c:v>
                </c:pt>
                <c:pt idx="392">
                  <c:v>248906856.1497466</c:v>
                </c:pt>
                <c:pt idx="393">
                  <c:v>249400795.44263026</c:v>
                </c:pt>
                <c:pt idx="394">
                  <c:v>249212564.36659443</c:v>
                </c:pt>
                <c:pt idx="395">
                  <c:v>249450186.55321646</c:v>
                </c:pt>
                <c:pt idx="396">
                  <c:v>249450186.55321646</c:v>
                </c:pt>
                <c:pt idx="397">
                  <c:v>249531114.47106111</c:v>
                </c:pt>
                <c:pt idx="398">
                  <c:v>249400795.44263026</c:v>
                </c:pt>
                <c:pt idx="399">
                  <c:v>249755894.77006432</c:v>
                </c:pt>
                <c:pt idx="400">
                  <c:v>249755894.77006432</c:v>
                </c:pt>
                <c:pt idx="401">
                  <c:v>249836822.68790886</c:v>
                </c:pt>
                <c:pt idx="402">
                  <c:v>249836822.68790886</c:v>
                </c:pt>
                <c:pt idx="403">
                  <c:v>249944125.84610009</c:v>
                </c:pt>
                <c:pt idx="404">
                  <c:v>249531114.47106111</c:v>
                </c:pt>
                <c:pt idx="405">
                  <c:v>249944125.84610009</c:v>
                </c:pt>
                <c:pt idx="406">
                  <c:v>249450186.55321646</c:v>
                </c:pt>
                <c:pt idx="407">
                  <c:v>250025053.76394463</c:v>
                </c:pt>
                <c:pt idx="408">
                  <c:v>250025053.76394463</c:v>
                </c:pt>
                <c:pt idx="409">
                  <c:v>249755894.77006432</c:v>
                </c:pt>
                <c:pt idx="410">
                  <c:v>249836822.68790886</c:v>
                </c:pt>
                <c:pt idx="411">
                  <c:v>249944125.84610009</c:v>
                </c:pt>
                <c:pt idx="412">
                  <c:v>249531114.47106111</c:v>
                </c:pt>
                <c:pt idx="413">
                  <c:v>250025053.76394463</c:v>
                </c:pt>
                <c:pt idx="414">
                  <c:v>252450885.44857532</c:v>
                </c:pt>
                <c:pt idx="415">
                  <c:v>252531813.36641979</c:v>
                </c:pt>
                <c:pt idx="416">
                  <c:v>252022980.86407462</c:v>
                </c:pt>
                <c:pt idx="417">
                  <c:v>252103908.78191912</c:v>
                </c:pt>
                <c:pt idx="418">
                  <c:v>252450885.44857532</c:v>
                </c:pt>
                <c:pt idx="419">
                  <c:v>252756593.66542307</c:v>
                </c:pt>
                <c:pt idx="420">
                  <c:v>252531813.36641979</c:v>
                </c:pt>
                <c:pt idx="421">
                  <c:v>252837521.58326766</c:v>
                </c:pt>
                <c:pt idx="422">
                  <c:v>252022980.86407462</c:v>
                </c:pt>
                <c:pt idx="423">
                  <c:v>252328689.08092237</c:v>
                </c:pt>
                <c:pt idx="424">
                  <c:v>252103908.78191912</c:v>
                </c:pt>
                <c:pt idx="425">
                  <c:v>252944824.74145895</c:v>
                </c:pt>
                <c:pt idx="426">
                  <c:v>252409616.99876696</c:v>
                </c:pt>
                <c:pt idx="427">
                  <c:v>252756593.66542307</c:v>
                </c:pt>
                <c:pt idx="428">
                  <c:v>253025752.65930349</c:v>
                </c:pt>
                <c:pt idx="429">
                  <c:v>252516920.15695825</c:v>
                </c:pt>
                <c:pt idx="430">
                  <c:v>252837521.58326766</c:v>
                </c:pt>
                <c:pt idx="431">
                  <c:v>252328689.08092237</c:v>
                </c:pt>
                <c:pt idx="432">
                  <c:v>252597848.07480279</c:v>
                </c:pt>
                <c:pt idx="433">
                  <c:v>252450885.44857532</c:v>
                </c:pt>
                <c:pt idx="434">
                  <c:v>252944824.74145895</c:v>
                </c:pt>
                <c:pt idx="435">
                  <c:v>252409616.99876696</c:v>
                </c:pt>
                <c:pt idx="436">
                  <c:v>252531813.36641979</c:v>
                </c:pt>
                <c:pt idx="437">
                  <c:v>253025752.65930349</c:v>
                </c:pt>
                <c:pt idx="438">
                  <c:v>252022980.86407462</c:v>
                </c:pt>
                <c:pt idx="439">
                  <c:v>252516920.15695825</c:v>
                </c:pt>
                <c:pt idx="440">
                  <c:v>252103908.78191912</c:v>
                </c:pt>
                <c:pt idx="441">
                  <c:v>252597848.07480279</c:v>
                </c:pt>
                <c:pt idx="442">
                  <c:v>252756593.66542307</c:v>
                </c:pt>
                <c:pt idx="443">
                  <c:v>252837521.58326766</c:v>
                </c:pt>
                <c:pt idx="444">
                  <c:v>252328689.08092237</c:v>
                </c:pt>
                <c:pt idx="445">
                  <c:v>252944824.74145895</c:v>
                </c:pt>
                <c:pt idx="446">
                  <c:v>252409616.99876696</c:v>
                </c:pt>
                <c:pt idx="447">
                  <c:v>253025752.65930349</c:v>
                </c:pt>
                <c:pt idx="448">
                  <c:v>252516920.15695825</c:v>
                </c:pt>
                <c:pt idx="449">
                  <c:v>252597848.07480279</c:v>
                </c:pt>
                <c:pt idx="450">
                  <c:v>256267588.46819595</c:v>
                </c:pt>
                <c:pt idx="451">
                  <c:v>256267588.46819595</c:v>
                </c:pt>
                <c:pt idx="452">
                  <c:v>256348516.38604051</c:v>
                </c:pt>
                <c:pt idx="453">
                  <c:v>256348516.38604051</c:v>
                </c:pt>
                <c:pt idx="454">
                  <c:v>256573296.68504384</c:v>
                </c:pt>
                <c:pt idx="455">
                  <c:v>256573296.68504384</c:v>
                </c:pt>
                <c:pt idx="456">
                  <c:v>256654224.60288826</c:v>
                </c:pt>
                <c:pt idx="457">
                  <c:v>256654224.60288826</c:v>
                </c:pt>
                <c:pt idx="458">
                  <c:v>256761527.76107958</c:v>
                </c:pt>
                <c:pt idx="459">
                  <c:v>256267588.46819595</c:v>
                </c:pt>
                <c:pt idx="460">
                  <c:v>256761527.76107958</c:v>
                </c:pt>
                <c:pt idx="461">
                  <c:v>256842455.6789242</c:v>
                </c:pt>
                <c:pt idx="462">
                  <c:v>256348516.38604051</c:v>
                </c:pt>
                <c:pt idx="463">
                  <c:v>256842455.6789242</c:v>
                </c:pt>
                <c:pt idx="464">
                  <c:v>257415996.24507263</c:v>
                </c:pt>
                <c:pt idx="465">
                  <c:v>256573296.68504384</c:v>
                </c:pt>
                <c:pt idx="466">
                  <c:v>257496924.16291723</c:v>
                </c:pt>
                <c:pt idx="467">
                  <c:v>256654224.60288826</c:v>
                </c:pt>
                <c:pt idx="468">
                  <c:v>256761527.76107958</c:v>
                </c:pt>
                <c:pt idx="469">
                  <c:v>257415996.24507263</c:v>
                </c:pt>
                <c:pt idx="470">
                  <c:v>256842455.6789242</c:v>
                </c:pt>
                <c:pt idx="471">
                  <c:v>257721704.46192044</c:v>
                </c:pt>
                <c:pt idx="472">
                  <c:v>257496924.16291723</c:v>
                </c:pt>
                <c:pt idx="473">
                  <c:v>257802632.37976503</c:v>
                </c:pt>
                <c:pt idx="474">
                  <c:v>257909935.53795627</c:v>
                </c:pt>
                <c:pt idx="475">
                  <c:v>257721704.46192044</c:v>
                </c:pt>
                <c:pt idx="476">
                  <c:v>257990863.45580086</c:v>
                </c:pt>
                <c:pt idx="477">
                  <c:v>257802632.37976503</c:v>
                </c:pt>
                <c:pt idx="478">
                  <c:v>257415996.24507263</c:v>
                </c:pt>
                <c:pt idx="479">
                  <c:v>257909935.53795627</c:v>
                </c:pt>
                <c:pt idx="480">
                  <c:v>257496924.16291723</c:v>
                </c:pt>
                <c:pt idx="481">
                  <c:v>257990863.45580086</c:v>
                </c:pt>
                <c:pt idx="482">
                  <c:v>257721704.46192044</c:v>
                </c:pt>
                <c:pt idx="483">
                  <c:v>257802632.37976503</c:v>
                </c:pt>
                <c:pt idx="484">
                  <c:v>257909935.53795627</c:v>
                </c:pt>
                <c:pt idx="485">
                  <c:v>257990863.45580086</c:v>
                </c:pt>
                <c:pt idx="486">
                  <c:v>261001643.52159321</c:v>
                </c:pt>
                <c:pt idx="487">
                  <c:v>261001643.52159321</c:v>
                </c:pt>
                <c:pt idx="488">
                  <c:v>261082571.43943781</c:v>
                </c:pt>
                <c:pt idx="489">
                  <c:v>261082571.43943781</c:v>
                </c:pt>
                <c:pt idx="490">
                  <c:v>261307351.73844099</c:v>
                </c:pt>
                <c:pt idx="491">
                  <c:v>261307351.73844099</c:v>
                </c:pt>
                <c:pt idx="492">
                  <c:v>261388279.65628558</c:v>
                </c:pt>
                <c:pt idx="493">
                  <c:v>261388279.65628558</c:v>
                </c:pt>
                <c:pt idx="494">
                  <c:v>261495582.81447688</c:v>
                </c:pt>
                <c:pt idx="495">
                  <c:v>261495582.81447688</c:v>
                </c:pt>
                <c:pt idx="496">
                  <c:v>261001643.52159321</c:v>
                </c:pt>
                <c:pt idx="497">
                  <c:v>261576510.73232141</c:v>
                </c:pt>
                <c:pt idx="498">
                  <c:v>261576510.73232141</c:v>
                </c:pt>
                <c:pt idx="499">
                  <c:v>261082571.43943781</c:v>
                </c:pt>
                <c:pt idx="500">
                  <c:v>261232699.26469335</c:v>
                </c:pt>
                <c:pt idx="501">
                  <c:v>261232699.26469335</c:v>
                </c:pt>
                <c:pt idx="502">
                  <c:v>261313627.18253782</c:v>
                </c:pt>
                <c:pt idx="503">
                  <c:v>261307351.73844099</c:v>
                </c:pt>
                <c:pt idx="504">
                  <c:v>261313627.18253782</c:v>
                </c:pt>
                <c:pt idx="505">
                  <c:v>261388279.65628558</c:v>
                </c:pt>
                <c:pt idx="506">
                  <c:v>261495582.81447688</c:v>
                </c:pt>
                <c:pt idx="507">
                  <c:v>261538407.4815411</c:v>
                </c:pt>
                <c:pt idx="508">
                  <c:v>261576510.73232141</c:v>
                </c:pt>
                <c:pt idx="509">
                  <c:v>261538407.4815411</c:v>
                </c:pt>
                <c:pt idx="510">
                  <c:v>261619335.39938569</c:v>
                </c:pt>
                <c:pt idx="511">
                  <c:v>261619335.39938569</c:v>
                </c:pt>
                <c:pt idx="512">
                  <c:v>261726638.55757698</c:v>
                </c:pt>
                <c:pt idx="513">
                  <c:v>261726638.55757698</c:v>
                </c:pt>
                <c:pt idx="514">
                  <c:v>261232699.26469335</c:v>
                </c:pt>
                <c:pt idx="515">
                  <c:v>261807566.47542158</c:v>
                </c:pt>
                <c:pt idx="516">
                  <c:v>261807566.47542158</c:v>
                </c:pt>
                <c:pt idx="517">
                  <c:v>261313627.18253782</c:v>
                </c:pt>
                <c:pt idx="518">
                  <c:v>261538407.4815411</c:v>
                </c:pt>
                <c:pt idx="519">
                  <c:v>261619335.39938569</c:v>
                </c:pt>
                <c:pt idx="520">
                  <c:v>261726638.55757698</c:v>
                </c:pt>
                <c:pt idx="521">
                  <c:v>261807566.47542158</c:v>
                </c:pt>
                <c:pt idx="522">
                  <c:v>264818346.5412139</c:v>
                </c:pt>
                <c:pt idx="523">
                  <c:v>264899274.45905852</c:v>
                </c:pt>
                <c:pt idx="524">
                  <c:v>264818346.5412139</c:v>
                </c:pt>
                <c:pt idx="525">
                  <c:v>265124054.75806174</c:v>
                </c:pt>
                <c:pt idx="526">
                  <c:v>264899274.45905852</c:v>
                </c:pt>
                <c:pt idx="527">
                  <c:v>265204982.67590627</c:v>
                </c:pt>
                <c:pt idx="528">
                  <c:v>265312285.83409753</c:v>
                </c:pt>
                <c:pt idx="529">
                  <c:v>265393213.75194213</c:v>
                </c:pt>
                <c:pt idx="530">
                  <c:v>265124054.75806174</c:v>
                </c:pt>
                <c:pt idx="531">
                  <c:v>265204982.67590627</c:v>
                </c:pt>
                <c:pt idx="532">
                  <c:v>265312285.83409753</c:v>
                </c:pt>
                <c:pt idx="533">
                  <c:v>264818346.5412139</c:v>
                </c:pt>
                <c:pt idx="534">
                  <c:v>265393213.75194213</c:v>
                </c:pt>
                <c:pt idx="535">
                  <c:v>264899274.45905852</c:v>
                </c:pt>
                <c:pt idx="536">
                  <c:v>265124054.75806174</c:v>
                </c:pt>
                <c:pt idx="537">
                  <c:v>265204982.67590627</c:v>
                </c:pt>
                <c:pt idx="538">
                  <c:v>265312285.83409753</c:v>
                </c:pt>
                <c:pt idx="539">
                  <c:v>265393213.75194213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FD-4990-BD9B-91D68A57D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715496"/>
        <c:axId val="4597158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FD-4990-BD9B-91D68A57DD0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FD-4990-BD9B-91D68A57DD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FD-4990-BD9B-91D68A57DD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FD-4990-BD9B-91D68A57DD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FFD-4990-BD9B-91D68A57DD09}"/>
                  </c:ext>
                </c:extLst>
              </c15:ser>
            </c15:filteredLineSeries>
          </c:ext>
        </c:extLst>
      </c:lineChart>
      <c:catAx>
        <c:axId val="459715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5824"/>
        <c:crosses val="autoZero"/>
        <c:auto val="1"/>
        <c:lblAlgn val="ctr"/>
        <c:lblOffset val="100"/>
        <c:noMultiLvlLbl val="0"/>
      </c:catAx>
      <c:valAx>
        <c:axId val="45971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1864.4983467036595</c:v>
                </c:pt>
                <c:pt idx="1">
                  <c:v>1864.9169467036595</c:v>
                </c:pt>
                <c:pt idx="2">
                  <c:v>1867.0413510940309</c:v>
                </c:pt>
                <c:pt idx="3">
                  <c:v>1867.0750273470883</c:v>
                </c:pt>
                <c:pt idx="4">
                  <c:v>1867.4936273470882</c:v>
                </c:pt>
                <c:pt idx="5">
                  <c:v>1868.4543467036594</c:v>
                </c:pt>
                <c:pt idx="6">
                  <c:v>1868.6640891417048</c:v>
                </c:pt>
                <c:pt idx="7">
                  <c:v>1869.0826891417048</c:v>
                </c:pt>
                <c:pt idx="8">
                  <c:v>1869.3421510940309</c:v>
                </c:pt>
                <c:pt idx="9">
                  <c:v>1869.6180317374594</c:v>
                </c:pt>
                <c:pt idx="10">
                  <c:v>1871.0310273470884</c:v>
                </c:pt>
                <c:pt idx="11">
                  <c:v>1871.2070935320767</c:v>
                </c:pt>
                <c:pt idx="12">
                  <c:v>1871.9188317374594</c:v>
                </c:pt>
                <c:pt idx="13">
                  <c:v>1872.6200891417047</c:v>
                </c:pt>
                <c:pt idx="14">
                  <c:v>1873.0333510940309</c:v>
                </c:pt>
                <c:pt idx="15">
                  <c:v>1873.5078935320767</c:v>
                </c:pt>
                <c:pt idx="16">
                  <c:v>1875.6100317374594</c:v>
                </c:pt>
                <c:pt idx="17">
                  <c:v>1877.1990935320766</c:v>
                </c:pt>
                <c:pt idx="18">
                  <c:v>1893.397747471764</c:v>
                </c:pt>
                <c:pt idx="19">
                  <c:v>1894.0767518621351</c:v>
                </c:pt>
                <c:pt idx="20">
                  <c:v>1895.6985474717642</c:v>
                </c:pt>
                <c:pt idx="21">
                  <c:v>1895.9744281151927</c:v>
                </c:pt>
                <c:pt idx="22">
                  <c:v>1896.3775518621351</c:v>
                </c:pt>
                <c:pt idx="23">
                  <c:v>1896.6534325055643</c:v>
                </c:pt>
                <c:pt idx="24">
                  <c:v>1897.5634899098097</c:v>
                </c:pt>
                <c:pt idx="25">
                  <c:v>1898.2752281151927</c:v>
                </c:pt>
                <c:pt idx="26">
                  <c:v>1898.2424943001811</c:v>
                </c:pt>
                <c:pt idx="27">
                  <c:v>1898.9542325055643</c:v>
                </c:pt>
                <c:pt idx="28">
                  <c:v>1899.3897474717642</c:v>
                </c:pt>
                <c:pt idx="29">
                  <c:v>1900.0687518621351</c:v>
                </c:pt>
                <c:pt idx="30">
                  <c:v>1899.8642899098099</c:v>
                </c:pt>
                <c:pt idx="31">
                  <c:v>1900.5432943001811</c:v>
                </c:pt>
                <c:pt idx="32">
                  <c:v>1901.9664281151927</c:v>
                </c:pt>
                <c:pt idx="33">
                  <c:v>1902.6454325055643</c:v>
                </c:pt>
                <c:pt idx="34">
                  <c:v>1903.5554899098099</c:v>
                </c:pt>
                <c:pt idx="35">
                  <c:v>1904.234494300181</c:v>
                </c:pt>
                <c:pt idx="36">
                  <c:v>1904.8264384156498</c:v>
                </c:pt>
                <c:pt idx="37">
                  <c:v>1905.28143841565</c:v>
                </c:pt>
                <c:pt idx="38">
                  <c:v>1905.5054428060209</c:v>
                </c:pt>
                <c:pt idx="39">
                  <c:v>1905.9604428060209</c:v>
                </c:pt>
                <c:pt idx="40">
                  <c:v>1907.403119059079</c:v>
                </c:pt>
                <c:pt idx="41">
                  <c:v>1907.8581190590789</c:v>
                </c:pt>
                <c:pt idx="42">
                  <c:v>1908.0821234494506</c:v>
                </c:pt>
                <c:pt idx="43">
                  <c:v>1908.5371234494505</c:v>
                </c:pt>
                <c:pt idx="44">
                  <c:v>1909.12643841565</c:v>
                </c:pt>
                <c:pt idx="45">
                  <c:v>1908.9921808536956</c:v>
                </c:pt>
                <c:pt idx="46">
                  <c:v>1909.4471808536957</c:v>
                </c:pt>
                <c:pt idx="47">
                  <c:v>1909.8054428060209</c:v>
                </c:pt>
                <c:pt idx="48">
                  <c:v>1909.6711852440669</c:v>
                </c:pt>
                <c:pt idx="49">
                  <c:v>1910.1261852440668</c:v>
                </c:pt>
                <c:pt idx="50">
                  <c:v>1911.703119059079</c:v>
                </c:pt>
                <c:pt idx="51">
                  <c:v>1912.3821234494505</c:v>
                </c:pt>
                <c:pt idx="52">
                  <c:v>1913.2921808536955</c:v>
                </c:pt>
                <c:pt idx="53">
                  <c:v>1913.9711852440669</c:v>
                </c:pt>
                <c:pt idx="54">
                  <c:v>1930.391449506109</c:v>
                </c:pt>
                <c:pt idx="55">
                  <c:v>1930.8282495061089</c:v>
                </c:pt>
                <c:pt idx="56">
                  <c:v>1931.0704538964803</c:v>
                </c:pt>
                <c:pt idx="57">
                  <c:v>1931.5072538964803</c:v>
                </c:pt>
                <c:pt idx="58">
                  <c:v>1931.8618391837549</c:v>
                </c:pt>
                <c:pt idx="59">
                  <c:v>1932.3168391837548</c:v>
                </c:pt>
                <c:pt idx="60">
                  <c:v>1932.9681301495375</c:v>
                </c:pt>
                <c:pt idx="61">
                  <c:v>1933.4049301495377</c:v>
                </c:pt>
                <c:pt idx="62">
                  <c:v>1933.6471345399091</c:v>
                </c:pt>
                <c:pt idx="63">
                  <c:v>1934.4048435741256</c:v>
                </c:pt>
                <c:pt idx="64">
                  <c:v>1934.083934539909</c:v>
                </c:pt>
                <c:pt idx="65">
                  <c:v>1934.4385198271834</c:v>
                </c:pt>
                <c:pt idx="66">
                  <c:v>1934.5194495061089</c:v>
                </c:pt>
                <c:pt idx="67">
                  <c:v>1934.8935198271836</c:v>
                </c:pt>
                <c:pt idx="68">
                  <c:v>1934.5571919441545</c:v>
                </c:pt>
                <c:pt idx="69">
                  <c:v>1935.117524217555</c:v>
                </c:pt>
                <c:pt idx="70">
                  <c:v>1935.1984538964803</c:v>
                </c:pt>
                <c:pt idx="71">
                  <c:v>1934.9939919441545</c:v>
                </c:pt>
                <c:pt idx="72">
                  <c:v>1935.2361963345256</c:v>
                </c:pt>
                <c:pt idx="73">
                  <c:v>1936.1618391837549</c:v>
                </c:pt>
                <c:pt idx="74">
                  <c:v>1935.6729963345256</c:v>
                </c:pt>
                <c:pt idx="75">
                  <c:v>1936.0275816218002</c:v>
                </c:pt>
                <c:pt idx="76">
                  <c:v>1936.4825816218001</c:v>
                </c:pt>
                <c:pt idx="77">
                  <c:v>1936.7420435741255</c:v>
                </c:pt>
                <c:pt idx="78">
                  <c:v>1936.7065860121713</c:v>
                </c:pt>
                <c:pt idx="79">
                  <c:v>1937.1615860121713</c:v>
                </c:pt>
                <c:pt idx="80">
                  <c:v>1937.0961301495377</c:v>
                </c:pt>
                <c:pt idx="81">
                  <c:v>1937.7751345399092</c:v>
                </c:pt>
                <c:pt idx="82">
                  <c:v>1938.7385198271834</c:v>
                </c:pt>
                <c:pt idx="83">
                  <c:v>1938.6851919441544</c:v>
                </c:pt>
                <c:pt idx="84">
                  <c:v>1939.318724217555</c:v>
                </c:pt>
                <c:pt idx="85">
                  <c:v>1939.3641963345256</c:v>
                </c:pt>
                <c:pt idx="86">
                  <c:v>1940.3275816218002</c:v>
                </c:pt>
                <c:pt idx="87">
                  <c:v>1940.7408435741256</c:v>
                </c:pt>
                <c:pt idx="88">
                  <c:v>1941.0065860121713</c:v>
                </c:pt>
                <c:pt idx="89">
                  <c:v>1943.317524217555</c:v>
                </c:pt>
                <c:pt idx="90">
                  <c:v>1970.7195412180997</c:v>
                </c:pt>
                <c:pt idx="91">
                  <c:v>1971.1927412180999</c:v>
                </c:pt>
                <c:pt idx="92">
                  <c:v>1971.3985456084706</c:v>
                </c:pt>
                <c:pt idx="93">
                  <c:v>1971.8717456084707</c:v>
                </c:pt>
                <c:pt idx="94">
                  <c:v>1973.2962218615285</c:v>
                </c:pt>
                <c:pt idx="95">
                  <c:v>1973.7694218615284</c:v>
                </c:pt>
                <c:pt idx="96">
                  <c:v>1973.9752262518996</c:v>
                </c:pt>
                <c:pt idx="97">
                  <c:v>1974.4484262518995</c:v>
                </c:pt>
                <c:pt idx="98">
                  <c:v>1975.1915412180999</c:v>
                </c:pt>
                <c:pt idx="99">
                  <c:v>1974.8852836561446</c:v>
                </c:pt>
                <c:pt idx="100">
                  <c:v>1975.3584836561447</c:v>
                </c:pt>
                <c:pt idx="101">
                  <c:v>1975.8705456084706</c:v>
                </c:pt>
                <c:pt idx="102">
                  <c:v>1975.5642880465161</c:v>
                </c:pt>
                <c:pt idx="103">
                  <c:v>1976.0374880465163</c:v>
                </c:pt>
                <c:pt idx="104">
                  <c:v>1975.6678177602535</c:v>
                </c:pt>
                <c:pt idx="105">
                  <c:v>1976.1228177602534</c:v>
                </c:pt>
                <c:pt idx="106">
                  <c:v>1976.3468221506243</c:v>
                </c:pt>
                <c:pt idx="107">
                  <c:v>1976.8018221506243</c:v>
                </c:pt>
                <c:pt idx="108">
                  <c:v>1977.7682218615284</c:v>
                </c:pt>
                <c:pt idx="109">
                  <c:v>1978.4472262518996</c:v>
                </c:pt>
                <c:pt idx="110">
                  <c:v>1978.2444984036824</c:v>
                </c:pt>
                <c:pt idx="111">
                  <c:v>1978.6994984036826</c:v>
                </c:pt>
                <c:pt idx="112">
                  <c:v>1979.3572836561445</c:v>
                </c:pt>
                <c:pt idx="113">
                  <c:v>1978.9235027940538</c:v>
                </c:pt>
                <c:pt idx="114">
                  <c:v>1979.3785027940537</c:v>
                </c:pt>
                <c:pt idx="115">
                  <c:v>1980.0362880465161</c:v>
                </c:pt>
                <c:pt idx="116">
                  <c:v>1979.9678177602534</c:v>
                </c:pt>
                <c:pt idx="117">
                  <c:v>1979.8335601982988</c:v>
                </c:pt>
                <c:pt idx="118">
                  <c:v>1980.2885601982987</c:v>
                </c:pt>
                <c:pt idx="119">
                  <c:v>1980.6468221506243</c:v>
                </c:pt>
                <c:pt idx="120">
                  <c:v>1980.5125645886703</c:v>
                </c:pt>
                <c:pt idx="121">
                  <c:v>1980.9675645886703</c:v>
                </c:pt>
                <c:pt idx="122">
                  <c:v>1982.5444984036824</c:v>
                </c:pt>
                <c:pt idx="123">
                  <c:v>1983.2235027940537</c:v>
                </c:pt>
                <c:pt idx="124">
                  <c:v>1984.1335601982987</c:v>
                </c:pt>
                <c:pt idx="125">
                  <c:v>1984.8125645886703</c:v>
                </c:pt>
                <c:pt idx="126">
                  <c:v>2007.3607807812584</c:v>
                </c:pt>
                <c:pt idx="127">
                  <c:v>2008.0397851716298</c:v>
                </c:pt>
                <c:pt idx="128">
                  <c:v>2009.6979807812584</c:v>
                </c:pt>
                <c:pt idx="129">
                  <c:v>2009.9374614246869</c:v>
                </c:pt>
                <c:pt idx="130">
                  <c:v>2010.3769851716297</c:v>
                </c:pt>
                <c:pt idx="131">
                  <c:v>2010.6164658150587</c:v>
                </c:pt>
                <c:pt idx="132">
                  <c:v>2011.5265232193042</c:v>
                </c:pt>
                <c:pt idx="133">
                  <c:v>2012.2746614246869</c:v>
                </c:pt>
                <c:pt idx="134">
                  <c:v>2012.2055276096751</c:v>
                </c:pt>
                <c:pt idx="135">
                  <c:v>2012.9536658150587</c:v>
                </c:pt>
                <c:pt idx="136">
                  <c:v>2013.6967807812584</c:v>
                </c:pt>
                <c:pt idx="137">
                  <c:v>2013.8637232193041</c:v>
                </c:pt>
                <c:pt idx="138">
                  <c:v>2014.1319094722435</c:v>
                </c:pt>
                <c:pt idx="139">
                  <c:v>2014.3757851716296</c:v>
                </c:pt>
                <c:pt idx="140">
                  <c:v>2014.5427276096752</c:v>
                </c:pt>
                <c:pt idx="141">
                  <c:v>2014.8109138626151</c:v>
                </c:pt>
                <c:pt idx="142">
                  <c:v>2015.1466668235778</c:v>
                </c:pt>
                <c:pt idx="143">
                  <c:v>2015.6198668235779</c:v>
                </c:pt>
                <c:pt idx="144">
                  <c:v>2016.273461424687</c:v>
                </c:pt>
                <c:pt idx="145">
                  <c:v>2016.4873094722436</c:v>
                </c:pt>
                <c:pt idx="146">
                  <c:v>2016.7085901156729</c:v>
                </c:pt>
                <c:pt idx="147">
                  <c:v>2016.9524658150588</c:v>
                </c:pt>
                <c:pt idx="148">
                  <c:v>2017.1663138626152</c:v>
                </c:pt>
                <c:pt idx="149">
                  <c:v>2017.3875945060443</c:v>
                </c:pt>
                <c:pt idx="150">
                  <c:v>2017.8625232193042</c:v>
                </c:pt>
                <c:pt idx="151">
                  <c:v>2017.6896712139489</c:v>
                </c:pt>
                <c:pt idx="152">
                  <c:v>2017.723347467007</c:v>
                </c:pt>
                <c:pt idx="153">
                  <c:v>2018.2976519102892</c:v>
                </c:pt>
                <c:pt idx="154">
                  <c:v>2018.5415276096751</c:v>
                </c:pt>
                <c:pt idx="155">
                  <c:v>2018.1965474670069</c:v>
                </c:pt>
                <c:pt idx="156">
                  <c:v>2019.0639901156728</c:v>
                </c:pt>
                <c:pt idx="157">
                  <c:v>2018.9766563006613</c:v>
                </c:pt>
                <c:pt idx="158">
                  <c:v>2019.6186668235778</c:v>
                </c:pt>
                <c:pt idx="159">
                  <c:v>2019.7429945060442</c:v>
                </c:pt>
                <c:pt idx="160">
                  <c:v>2019.3124092616235</c:v>
                </c:pt>
                <c:pt idx="161">
                  <c:v>2020.0450712139489</c:v>
                </c:pt>
                <c:pt idx="162">
                  <c:v>2019.7856092616237</c:v>
                </c:pt>
                <c:pt idx="163">
                  <c:v>2020.6399094722435</c:v>
                </c:pt>
                <c:pt idx="164">
                  <c:v>2019.9914136519951</c:v>
                </c:pt>
                <c:pt idx="165">
                  <c:v>2020.2663518573786</c:v>
                </c:pt>
                <c:pt idx="166">
                  <c:v>2020.6530519102894</c:v>
                </c:pt>
                <c:pt idx="167">
                  <c:v>2021.3189138626151</c:v>
                </c:pt>
                <c:pt idx="168">
                  <c:v>2021.3320563006614</c:v>
                </c:pt>
                <c:pt idx="169">
                  <c:v>2022.195347467007</c:v>
                </c:pt>
                <c:pt idx="170">
                  <c:v>2022.6217518573785</c:v>
                </c:pt>
                <c:pt idx="171">
                  <c:v>2023.2165901156727</c:v>
                </c:pt>
                <c:pt idx="172">
                  <c:v>2023.8955945060441</c:v>
                </c:pt>
                <c:pt idx="173">
                  <c:v>2023.7844092616235</c:v>
                </c:pt>
                <c:pt idx="174">
                  <c:v>2024.197671213949</c:v>
                </c:pt>
                <c:pt idx="175">
                  <c:v>2024.2108136519953</c:v>
                </c:pt>
                <c:pt idx="176">
                  <c:v>2024.8056519102893</c:v>
                </c:pt>
                <c:pt idx="177">
                  <c:v>2025.4846563006613</c:v>
                </c:pt>
                <c:pt idx="178">
                  <c:v>2026.7743518573784</c:v>
                </c:pt>
                <c:pt idx="179">
                  <c:v>2028.3634136519952</c:v>
                </c:pt>
                <c:pt idx="180">
                  <c:v>2044.0460675916825</c:v>
                </c:pt>
                <c:pt idx="181">
                  <c:v>2044.725071982054</c:v>
                </c:pt>
                <c:pt idx="182">
                  <c:v>2045.8248724932494</c:v>
                </c:pt>
                <c:pt idx="183">
                  <c:v>2046.3162724932495</c:v>
                </c:pt>
                <c:pt idx="184">
                  <c:v>2046.4014675916824</c:v>
                </c:pt>
                <c:pt idx="185">
                  <c:v>2046.6227482351114</c:v>
                </c:pt>
                <c:pt idx="186">
                  <c:v>2047.080471982054</c:v>
                </c:pt>
                <c:pt idx="187">
                  <c:v>2047.3017526254828</c:v>
                </c:pt>
                <c:pt idx="188">
                  <c:v>2048.3678768836203</c:v>
                </c:pt>
                <c:pt idx="189">
                  <c:v>2048.4015531366776</c:v>
                </c:pt>
                <c:pt idx="190">
                  <c:v>2048.211810029728</c:v>
                </c:pt>
                <c:pt idx="191">
                  <c:v>2048.8929531366775</c:v>
                </c:pt>
                <c:pt idx="192">
                  <c:v>2048.9781482351113</c:v>
                </c:pt>
                <c:pt idx="193">
                  <c:v>2048.8908144200996</c:v>
                </c:pt>
                <c:pt idx="194">
                  <c:v>2049.6571526254829</c:v>
                </c:pt>
                <c:pt idx="195">
                  <c:v>2049.9906149312951</c:v>
                </c:pt>
                <c:pt idx="196">
                  <c:v>2050.4688724932494</c:v>
                </c:pt>
                <c:pt idx="197">
                  <c:v>2050.5540675916823</c:v>
                </c:pt>
                <c:pt idx="198">
                  <c:v>2050.7414768836202</c:v>
                </c:pt>
                <c:pt idx="199">
                  <c:v>2050.482014931295</c:v>
                </c:pt>
                <c:pt idx="200">
                  <c:v>2050.5672100297284</c:v>
                </c:pt>
                <c:pt idx="201">
                  <c:v>2050.9445575270497</c:v>
                </c:pt>
                <c:pt idx="202">
                  <c:v>2051.2330719820538</c:v>
                </c:pt>
                <c:pt idx="203">
                  <c:v>2051.2462144200999</c:v>
                </c:pt>
                <c:pt idx="204">
                  <c:v>2052.5336193216654</c:v>
                </c:pt>
                <c:pt idx="205">
                  <c:v>2053.0455531366779</c:v>
                </c:pt>
                <c:pt idx="206">
                  <c:v>2053.1307482351117</c:v>
                </c:pt>
                <c:pt idx="207">
                  <c:v>2053.3181575270496</c:v>
                </c:pt>
                <c:pt idx="208">
                  <c:v>2053.8097526254828</c:v>
                </c:pt>
                <c:pt idx="209">
                  <c:v>2054.6346149312949</c:v>
                </c:pt>
                <c:pt idx="210">
                  <c:v>2055.0478768836201</c:v>
                </c:pt>
                <c:pt idx="211">
                  <c:v>2054.7198100297283</c:v>
                </c:pt>
                <c:pt idx="212">
                  <c:v>2054.9072193216657</c:v>
                </c:pt>
                <c:pt idx="213">
                  <c:v>2055.3988144200998</c:v>
                </c:pt>
                <c:pt idx="214">
                  <c:v>2055.4747585355685</c:v>
                </c:pt>
                <c:pt idx="215">
                  <c:v>2055.9843585355688</c:v>
                </c:pt>
                <c:pt idx="216">
                  <c:v>2056.1537629259401</c:v>
                </c:pt>
                <c:pt idx="217">
                  <c:v>2056.66336292594</c:v>
                </c:pt>
                <c:pt idx="218">
                  <c:v>2057.62455752705</c:v>
                </c:pt>
                <c:pt idx="219">
                  <c:v>2058.0514391789975</c:v>
                </c:pt>
                <c:pt idx="220">
                  <c:v>2058.5610391789974</c:v>
                </c:pt>
                <c:pt idx="221">
                  <c:v>2058.7304435693682</c:v>
                </c:pt>
                <c:pt idx="222">
                  <c:v>2059.2136193216656</c:v>
                </c:pt>
                <c:pt idx="223">
                  <c:v>2059.2400435693685</c:v>
                </c:pt>
                <c:pt idx="224">
                  <c:v>2059.6405009736141</c:v>
                </c:pt>
                <c:pt idx="225">
                  <c:v>2060.2907585355688</c:v>
                </c:pt>
                <c:pt idx="226">
                  <c:v>2060.1501009736139</c:v>
                </c:pt>
                <c:pt idx="227">
                  <c:v>2060.3195053639852</c:v>
                </c:pt>
                <c:pt idx="228">
                  <c:v>2060.9697629259399</c:v>
                </c:pt>
                <c:pt idx="229">
                  <c:v>2060.8291053639855</c:v>
                </c:pt>
                <c:pt idx="230">
                  <c:v>2062.8674391789973</c:v>
                </c:pt>
                <c:pt idx="231">
                  <c:v>2063.5464435693684</c:v>
                </c:pt>
                <c:pt idx="232">
                  <c:v>2064.4565009736139</c:v>
                </c:pt>
                <c:pt idx="233">
                  <c:v>2065.1355053639854</c:v>
                </c:pt>
                <c:pt idx="234">
                  <c:v>2081.0397696260275</c:v>
                </c:pt>
                <c:pt idx="235">
                  <c:v>2081.5311696260273</c:v>
                </c:pt>
                <c:pt idx="236">
                  <c:v>2081.718774016399</c:v>
                </c:pt>
                <c:pt idx="237">
                  <c:v>2082.5101593036734</c:v>
                </c:pt>
                <c:pt idx="238">
                  <c:v>2082.2101740163989</c:v>
                </c:pt>
                <c:pt idx="239">
                  <c:v>2083.0197593036733</c:v>
                </c:pt>
                <c:pt idx="240">
                  <c:v>2083.1891636940445</c:v>
                </c:pt>
                <c:pt idx="241">
                  <c:v>2083.6987636940444</c:v>
                </c:pt>
                <c:pt idx="242">
                  <c:v>2083.616450269456</c:v>
                </c:pt>
                <c:pt idx="243">
                  <c:v>2084.1078502694559</c:v>
                </c:pt>
                <c:pt idx="244">
                  <c:v>2084.2954546598271</c:v>
                </c:pt>
                <c:pt idx="245">
                  <c:v>2085.0868399471015</c:v>
                </c:pt>
                <c:pt idx="246">
                  <c:v>2084.7868546598274</c:v>
                </c:pt>
                <c:pt idx="247">
                  <c:v>2085.5964399471018</c:v>
                </c:pt>
                <c:pt idx="248">
                  <c:v>2085.2055120640734</c:v>
                </c:pt>
                <c:pt idx="249">
                  <c:v>2085.6837696260272</c:v>
                </c:pt>
                <c:pt idx="250">
                  <c:v>2085.7658443374726</c:v>
                </c:pt>
                <c:pt idx="251">
                  <c:v>2085.6969120640733</c:v>
                </c:pt>
                <c:pt idx="252">
                  <c:v>2086.2754443374729</c:v>
                </c:pt>
                <c:pt idx="253">
                  <c:v>2085.8845164544441</c:v>
                </c:pt>
                <c:pt idx="254">
                  <c:v>2086.3627740163988</c:v>
                </c:pt>
                <c:pt idx="255">
                  <c:v>2086.6759017417185</c:v>
                </c:pt>
                <c:pt idx="256">
                  <c:v>2086.375916454444</c:v>
                </c:pt>
                <c:pt idx="257">
                  <c:v>2087.3261593036732</c:v>
                </c:pt>
                <c:pt idx="258">
                  <c:v>2087.1855017417183</c:v>
                </c:pt>
                <c:pt idx="259">
                  <c:v>2087.35490613209</c:v>
                </c:pt>
                <c:pt idx="260">
                  <c:v>2088.0051636940443</c:v>
                </c:pt>
                <c:pt idx="261">
                  <c:v>2087.8645061320899</c:v>
                </c:pt>
                <c:pt idx="262">
                  <c:v>2088.2604502694558</c:v>
                </c:pt>
                <c:pt idx="263">
                  <c:v>2088.9394546598273</c:v>
                </c:pt>
                <c:pt idx="264">
                  <c:v>2089.9028399471017</c:v>
                </c:pt>
                <c:pt idx="265">
                  <c:v>2089.8495120640732</c:v>
                </c:pt>
                <c:pt idx="266">
                  <c:v>2090.5818443374728</c:v>
                </c:pt>
                <c:pt idx="267">
                  <c:v>2090.5285164544443</c:v>
                </c:pt>
                <c:pt idx="268">
                  <c:v>2091.4919017417187</c:v>
                </c:pt>
                <c:pt idx="269">
                  <c:v>2092.1709061320903</c:v>
                </c:pt>
                <c:pt idx="270">
                  <c:v>2119.5038613380184</c:v>
                </c:pt>
                <c:pt idx="271">
                  <c:v>2121.8956613380183</c:v>
                </c:pt>
                <c:pt idx="272">
                  <c:v>2122.0468657283895</c:v>
                </c:pt>
                <c:pt idx="273">
                  <c:v>2122.0805419814469</c:v>
                </c:pt>
                <c:pt idx="274">
                  <c:v>2122.5746657283898</c:v>
                </c:pt>
                <c:pt idx="275">
                  <c:v>2123.6696037760635</c:v>
                </c:pt>
                <c:pt idx="276">
                  <c:v>2124.4723419814468</c:v>
                </c:pt>
                <c:pt idx="277">
                  <c:v>2124.6235463718181</c:v>
                </c:pt>
                <c:pt idx="278">
                  <c:v>2125.1513463718179</c:v>
                </c:pt>
                <c:pt idx="279">
                  <c:v>2126.3558613380183</c:v>
                </c:pt>
                <c:pt idx="280">
                  <c:v>2126.0614037760633</c:v>
                </c:pt>
                <c:pt idx="281">
                  <c:v>2126.2126081664351</c:v>
                </c:pt>
                <c:pt idx="282">
                  <c:v>2126.3161378801719</c:v>
                </c:pt>
                <c:pt idx="283">
                  <c:v>2127.0348657283898</c:v>
                </c:pt>
                <c:pt idx="284">
                  <c:v>2126.7404081664349</c:v>
                </c:pt>
                <c:pt idx="285">
                  <c:v>2126.8257378801718</c:v>
                </c:pt>
                <c:pt idx="286">
                  <c:v>2126.9951422705431</c:v>
                </c:pt>
                <c:pt idx="287">
                  <c:v>2127.5047422705429</c:v>
                </c:pt>
                <c:pt idx="288">
                  <c:v>2128.9325419814468</c:v>
                </c:pt>
                <c:pt idx="289">
                  <c:v>2128.8928185236009</c:v>
                </c:pt>
                <c:pt idx="290">
                  <c:v>2129.6115463718179</c:v>
                </c:pt>
                <c:pt idx="291">
                  <c:v>2129.4024185236012</c:v>
                </c:pt>
                <c:pt idx="292">
                  <c:v>2129.571822913972</c:v>
                </c:pt>
                <c:pt idx="293">
                  <c:v>2130.5216037760633</c:v>
                </c:pt>
                <c:pt idx="294">
                  <c:v>2130.0814229139723</c:v>
                </c:pt>
                <c:pt idx="295">
                  <c:v>2130.4818803182175</c:v>
                </c:pt>
                <c:pt idx="296">
                  <c:v>2131.2006081664349</c:v>
                </c:pt>
                <c:pt idx="297">
                  <c:v>2131.1321378801722</c:v>
                </c:pt>
                <c:pt idx="298">
                  <c:v>2130.9914803182173</c:v>
                </c:pt>
                <c:pt idx="299">
                  <c:v>2131.160884708589</c:v>
                </c:pt>
                <c:pt idx="300">
                  <c:v>2131.8111422705433</c:v>
                </c:pt>
                <c:pt idx="301">
                  <c:v>2131.6704847085889</c:v>
                </c:pt>
                <c:pt idx="302">
                  <c:v>2133.7088185236012</c:v>
                </c:pt>
                <c:pt idx="303">
                  <c:v>2134.3878229139723</c:v>
                </c:pt>
                <c:pt idx="304">
                  <c:v>2135.2978803182173</c:v>
                </c:pt>
                <c:pt idx="305">
                  <c:v>2135.9768847085888</c:v>
                </c:pt>
                <c:pt idx="306">
                  <c:v>2145.4403172935563</c:v>
                </c:pt>
                <c:pt idx="307">
                  <c:v>2146.1193216839283</c:v>
                </c:pt>
                <c:pt idx="308">
                  <c:v>2147.7957172935562</c:v>
                </c:pt>
                <c:pt idx="309">
                  <c:v>2148.0169979369848</c:v>
                </c:pt>
                <c:pt idx="310">
                  <c:v>2148.4747216839287</c:v>
                </c:pt>
                <c:pt idx="311">
                  <c:v>2148.6960023273564</c:v>
                </c:pt>
                <c:pt idx="312">
                  <c:v>2149.6060597316027</c:v>
                </c:pt>
                <c:pt idx="313">
                  <c:v>2150.3723979369852</c:v>
                </c:pt>
                <c:pt idx="314">
                  <c:v>2150.2850641219734</c:v>
                </c:pt>
                <c:pt idx="315">
                  <c:v>2151.0514023273563</c:v>
                </c:pt>
                <c:pt idx="316">
                  <c:v>2151.9483172935561</c:v>
                </c:pt>
                <c:pt idx="317">
                  <c:v>2151.9614597316026</c:v>
                </c:pt>
                <c:pt idx="318">
                  <c:v>2152.6273216839286</c:v>
                </c:pt>
                <c:pt idx="319">
                  <c:v>2152.6404641219733</c:v>
                </c:pt>
                <c:pt idx="320">
                  <c:v>2154.5249979369851</c:v>
                </c:pt>
                <c:pt idx="321">
                  <c:v>2155.2040023273562</c:v>
                </c:pt>
                <c:pt idx="322">
                  <c:v>2156.1140597316025</c:v>
                </c:pt>
                <c:pt idx="323">
                  <c:v>2156.7930641219737</c:v>
                </c:pt>
                <c:pt idx="324">
                  <c:v>2158.0091009011776</c:v>
                </c:pt>
                <c:pt idx="325">
                  <c:v>2158.6881052915478</c:v>
                </c:pt>
                <c:pt idx="326">
                  <c:v>2160.4009009011775</c:v>
                </c:pt>
                <c:pt idx="327">
                  <c:v>2160.5857815446057</c:v>
                </c:pt>
                <c:pt idx="328">
                  <c:v>2161.0799052915477</c:v>
                </c:pt>
                <c:pt idx="329">
                  <c:v>2161.2647859349777</c:v>
                </c:pt>
                <c:pt idx="330">
                  <c:v>2162.1748433392231</c:v>
                </c:pt>
                <c:pt idx="331">
                  <c:v>2162.9775815446055</c:v>
                </c:pt>
                <c:pt idx="332">
                  <c:v>2162.8538477295942</c:v>
                </c:pt>
                <c:pt idx="333">
                  <c:v>2163.6565859349776</c:v>
                </c:pt>
                <c:pt idx="334">
                  <c:v>2164.8611009011775</c:v>
                </c:pt>
                <c:pt idx="335">
                  <c:v>2164.566643339223</c:v>
                </c:pt>
                <c:pt idx="336">
                  <c:v>2164.780229592162</c:v>
                </c:pt>
                <c:pt idx="337">
                  <c:v>2165.5401052915477</c:v>
                </c:pt>
                <c:pt idx="338">
                  <c:v>2165.2456477295941</c:v>
                </c:pt>
                <c:pt idx="339">
                  <c:v>2165.4592339825335</c:v>
                </c:pt>
                <c:pt idx="340">
                  <c:v>2167.1902295921623</c:v>
                </c:pt>
                <c:pt idx="341">
                  <c:v>2167.4377815446055</c:v>
                </c:pt>
                <c:pt idx="342">
                  <c:v>2167.3569102355914</c:v>
                </c:pt>
                <c:pt idx="343">
                  <c:v>2167.8692339825334</c:v>
                </c:pt>
                <c:pt idx="344">
                  <c:v>2168.1167859349775</c:v>
                </c:pt>
                <c:pt idx="345">
                  <c:v>2168.0359146259634</c:v>
                </c:pt>
                <c:pt idx="346">
                  <c:v>2169.026843339223</c:v>
                </c:pt>
                <c:pt idx="347">
                  <c:v>2168.9459720302079</c:v>
                </c:pt>
                <c:pt idx="348">
                  <c:v>2169.7058477295941</c:v>
                </c:pt>
                <c:pt idx="349">
                  <c:v>2169.7669102355912</c:v>
                </c:pt>
                <c:pt idx="350">
                  <c:v>2169.6249764205791</c:v>
                </c:pt>
                <c:pt idx="351">
                  <c:v>2170.4459146259633</c:v>
                </c:pt>
                <c:pt idx="352">
                  <c:v>2171.3559720302082</c:v>
                </c:pt>
                <c:pt idx="353">
                  <c:v>2171.8042295921623</c:v>
                </c:pt>
                <c:pt idx="354">
                  <c:v>2172.0349764205789</c:v>
                </c:pt>
                <c:pt idx="355">
                  <c:v>2172.4832339825334</c:v>
                </c:pt>
                <c:pt idx="356">
                  <c:v>2174.3809102355913</c:v>
                </c:pt>
                <c:pt idx="357">
                  <c:v>2175.0599146259633</c:v>
                </c:pt>
                <c:pt idx="358">
                  <c:v>2174.3397180616607</c:v>
                </c:pt>
                <c:pt idx="359">
                  <c:v>2175.9699720302083</c:v>
                </c:pt>
                <c:pt idx="360">
                  <c:v>2174.8311180616606</c:v>
                </c:pt>
                <c:pt idx="361">
                  <c:v>2175.0187224520328</c:v>
                </c:pt>
                <c:pt idx="362">
                  <c:v>2176.6489764205789</c:v>
                </c:pt>
                <c:pt idx="363">
                  <c:v>2175.5101224520326</c:v>
                </c:pt>
                <c:pt idx="364">
                  <c:v>2176.9163987050902</c:v>
                </c:pt>
                <c:pt idx="365">
                  <c:v>2177.40779870509</c:v>
                </c:pt>
                <c:pt idx="366">
                  <c:v>2177.5954030954617</c:v>
                </c:pt>
                <c:pt idx="367">
                  <c:v>2178.0868030954616</c:v>
                </c:pt>
                <c:pt idx="368">
                  <c:v>2178.5054604997067</c:v>
                </c:pt>
                <c:pt idx="369">
                  <c:v>2178.983718061661</c:v>
                </c:pt>
                <c:pt idx="370">
                  <c:v>2178.9968604997066</c:v>
                </c:pt>
                <c:pt idx="371">
                  <c:v>2179.1844648900787</c:v>
                </c:pt>
                <c:pt idx="372">
                  <c:v>2179.6627224520325</c:v>
                </c:pt>
                <c:pt idx="373">
                  <c:v>2179.6758648900786</c:v>
                </c:pt>
                <c:pt idx="374">
                  <c:v>2181.5603987050899</c:v>
                </c:pt>
                <c:pt idx="375">
                  <c:v>2182.239403095462</c:v>
                </c:pt>
                <c:pt idx="376">
                  <c:v>2183.1494604997069</c:v>
                </c:pt>
                <c:pt idx="377">
                  <c:v>2183.8284648900785</c:v>
                </c:pt>
                <c:pt idx="378">
                  <c:v>2183.9044090055477</c:v>
                </c:pt>
                <c:pt idx="379">
                  <c:v>2184.4140090055475</c:v>
                </c:pt>
                <c:pt idx="380">
                  <c:v>2186.4474133959188</c:v>
                </c:pt>
                <c:pt idx="381">
                  <c:v>2186.4810896489757</c:v>
                </c:pt>
                <c:pt idx="382">
                  <c:v>2186.9906896489761</c:v>
                </c:pt>
                <c:pt idx="383">
                  <c:v>2188.0701514435932</c:v>
                </c:pt>
                <c:pt idx="384">
                  <c:v>2188.7204090055475</c:v>
                </c:pt>
                <c:pt idx="385">
                  <c:v>2188.8392133959187</c:v>
                </c:pt>
                <c:pt idx="386">
                  <c:v>2188.5797514435931</c:v>
                </c:pt>
                <c:pt idx="387">
                  <c:v>2189.0240940393478</c:v>
                </c:pt>
                <c:pt idx="388">
                  <c:v>2190.6131558339644</c:v>
                </c:pt>
                <c:pt idx="389">
                  <c:v>2191.297089648976</c:v>
                </c:pt>
                <c:pt idx="390">
                  <c:v>2191.4158940393477</c:v>
                </c:pt>
                <c:pt idx="391">
                  <c:v>2192.886151443593</c:v>
                </c:pt>
                <c:pt idx="392">
                  <c:v>2193.2994133959187</c:v>
                </c:pt>
                <c:pt idx="393">
                  <c:v>2193.0049558339642</c:v>
                </c:pt>
                <c:pt idx="394">
                  <c:v>2195.8760940393477</c:v>
                </c:pt>
                <c:pt idx="395">
                  <c:v>2196.4731926131676</c:v>
                </c:pt>
                <c:pt idx="396">
                  <c:v>2197.0191926131679</c:v>
                </c:pt>
                <c:pt idx="397">
                  <c:v>2197.1521970035396</c:v>
                </c:pt>
                <c:pt idx="398">
                  <c:v>2197.4651558339642</c:v>
                </c:pt>
                <c:pt idx="399">
                  <c:v>2199.0498732565966</c:v>
                </c:pt>
                <c:pt idx="400">
                  <c:v>2199.5958732565964</c:v>
                </c:pt>
                <c:pt idx="401">
                  <c:v>2199.7288776469677</c:v>
                </c:pt>
                <c:pt idx="402">
                  <c:v>2200.274877646968</c:v>
                </c:pt>
                <c:pt idx="403">
                  <c:v>2200.6389350512127</c:v>
                </c:pt>
                <c:pt idx="404">
                  <c:v>2201.4443970035395</c:v>
                </c:pt>
                <c:pt idx="405">
                  <c:v>2201.184935051213</c:v>
                </c:pt>
                <c:pt idx="406">
                  <c:v>2201.6331926131679</c:v>
                </c:pt>
                <c:pt idx="407">
                  <c:v>2201.3179394415843</c:v>
                </c:pt>
                <c:pt idx="408">
                  <c:v>2201.8639394415841</c:v>
                </c:pt>
                <c:pt idx="409">
                  <c:v>2204.2098732565964</c:v>
                </c:pt>
                <c:pt idx="410">
                  <c:v>2204.888877646968</c:v>
                </c:pt>
                <c:pt idx="411">
                  <c:v>2205.798935051213</c:v>
                </c:pt>
                <c:pt idx="412">
                  <c:v>2206.2121970035396</c:v>
                </c:pt>
                <c:pt idx="413">
                  <c:v>2206.4779394415841</c:v>
                </c:pt>
                <c:pt idx="414">
                  <c:v>2211.3334200960062</c:v>
                </c:pt>
                <c:pt idx="415">
                  <c:v>2212.0124244863773</c:v>
                </c:pt>
                <c:pt idx="416">
                  <c:v>2212.8038097736521</c:v>
                </c:pt>
                <c:pt idx="417">
                  <c:v>2213.4828141640228</c:v>
                </c:pt>
                <c:pt idx="418">
                  <c:v>2213.7070200960065</c:v>
                </c:pt>
                <c:pt idx="419">
                  <c:v>2213.9101007394347</c:v>
                </c:pt>
                <c:pt idx="420">
                  <c:v>2214.3860244863772</c:v>
                </c:pt>
                <c:pt idx="421">
                  <c:v>2214.5891051298067</c:v>
                </c:pt>
                <c:pt idx="422">
                  <c:v>2215.195609773652</c:v>
                </c:pt>
                <c:pt idx="423">
                  <c:v>2215.3804904170802</c:v>
                </c:pt>
                <c:pt idx="424">
                  <c:v>2215.8746141640231</c:v>
                </c:pt>
                <c:pt idx="425">
                  <c:v>2215.4991625340517</c:v>
                </c:pt>
                <c:pt idx="426">
                  <c:v>2216.0594948074522</c:v>
                </c:pt>
                <c:pt idx="427">
                  <c:v>2216.2837007394346</c:v>
                </c:pt>
                <c:pt idx="428">
                  <c:v>2216.1781669244233</c:v>
                </c:pt>
                <c:pt idx="429">
                  <c:v>2216.9695522116976</c:v>
                </c:pt>
                <c:pt idx="430">
                  <c:v>2216.9627051298066</c:v>
                </c:pt>
                <c:pt idx="431">
                  <c:v>2217.7722904170805</c:v>
                </c:pt>
                <c:pt idx="432">
                  <c:v>2217.6485566020688</c:v>
                </c:pt>
                <c:pt idx="433">
                  <c:v>2218.0134200960065</c:v>
                </c:pt>
                <c:pt idx="434">
                  <c:v>2217.8727625340521</c:v>
                </c:pt>
                <c:pt idx="435">
                  <c:v>2218.4512948074521</c:v>
                </c:pt>
                <c:pt idx="436">
                  <c:v>2218.6924244863771</c:v>
                </c:pt>
                <c:pt idx="437">
                  <c:v>2218.5517669244232</c:v>
                </c:pt>
                <c:pt idx="438">
                  <c:v>2219.655809773652</c:v>
                </c:pt>
                <c:pt idx="439">
                  <c:v>2219.3613522116975</c:v>
                </c:pt>
                <c:pt idx="440">
                  <c:v>2220.3348141640231</c:v>
                </c:pt>
                <c:pt idx="441">
                  <c:v>2220.0403566020691</c:v>
                </c:pt>
                <c:pt idx="442">
                  <c:v>2220.5901007394345</c:v>
                </c:pt>
                <c:pt idx="443">
                  <c:v>2221.2691051298066</c:v>
                </c:pt>
                <c:pt idx="444">
                  <c:v>2222.2324904170805</c:v>
                </c:pt>
                <c:pt idx="445">
                  <c:v>2222.179162534052</c:v>
                </c:pt>
                <c:pt idx="446">
                  <c:v>2222.9114948074521</c:v>
                </c:pt>
                <c:pt idx="447">
                  <c:v>2222.8581669244231</c:v>
                </c:pt>
                <c:pt idx="448">
                  <c:v>2223.8215522116975</c:v>
                </c:pt>
                <c:pt idx="449">
                  <c:v>2224.5005566020691</c:v>
                </c:pt>
                <c:pt idx="450">
                  <c:v>2249.7975118079967</c:v>
                </c:pt>
                <c:pt idx="451">
                  <c:v>2250.325311807997</c:v>
                </c:pt>
                <c:pt idx="452">
                  <c:v>2250.4765161983682</c:v>
                </c:pt>
                <c:pt idx="453">
                  <c:v>2251.0043161983681</c:v>
                </c:pt>
                <c:pt idx="454">
                  <c:v>2252.3741924514256</c:v>
                </c:pt>
                <c:pt idx="455">
                  <c:v>2252.9019924514255</c:v>
                </c:pt>
                <c:pt idx="456">
                  <c:v>2253.0531968417959</c:v>
                </c:pt>
                <c:pt idx="457">
                  <c:v>2253.5809968417957</c:v>
                </c:pt>
                <c:pt idx="458">
                  <c:v>2253.9632542460417</c:v>
                </c:pt>
                <c:pt idx="459">
                  <c:v>2254.785511807997</c:v>
                </c:pt>
                <c:pt idx="460">
                  <c:v>2254.4910542460416</c:v>
                </c:pt>
                <c:pt idx="461">
                  <c:v>2254.6422586364138</c:v>
                </c:pt>
                <c:pt idx="462">
                  <c:v>2255.4645161983681</c:v>
                </c:pt>
                <c:pt idx="463">
                  <c:v>2255.1700586364136</c:v>
                </c:pt>
                <c:pt idx="464">
                  <c:v>2256.6097883501507</c:v>
                </c:pt>
                <c:pt idx="465">
                  <c:v>2257.3621924514255</c:v>
                </c:pt>
                <c:pt idx="466">
                  <c:v>2257.2887927405222</c:v>
                </c:pt>
                <c:pt idx="467">
                  <c:v>2258.0411968417961</c:v>
                </c:pt>
                <c:pt idx="468">
                  <c:v>2258.9512542460416</c:v>
                </c:pt>
                <c:pt idx="469">
                  <c:v>2259.0015883501505</c:v>
                </c:pt>
                <c:pt idx="470">
                  <c:v>2259.6302586364136</c:v>
                </c:pt>
                <c:pt idx="471">
                  <c:v>2259.1864689935792</c:v>
                </c:pt>
                <c:pt idx="472">
                  <c:v>2259.6805927405226</c:v>
                </c:pt>
                <c:pt idx="473">
                  <c:v>2259.8654733839508</c:v>
                </c:pt>
                <c:pt idx="474">
                  <c:v>2260.7755307881962</c:v>
                </c:pt>
                <c:pt idx="475">
                  <c:v>2261.5782689935795</c:v>
                </c:pt>
                <c:pt idx="476">
                  <c:v>2261.4545351785678</c:v>
                </c:pt>
                <c:pt idx="477">
                  <c:v>2262.2572733839506</c:v>
                </c:pt>
                <c:pt idx="478">
                  <c:v>2263.4617883501505</c:v>
                </c:pt>
                <c:pt idx="479">
                  <c:v>2263.1673307881961</c:v>
                </c:pt>
                <c:pt idx="480">
                  <c:v>2264.1407927405226</c:v>
                </c:pt>
                <c:pt idx="481">
                  <c:v>2263.8463351785681</c:v>
                </c:pt>
                <c:pt idx="482">
                  <c:v>2266.0384689935795</c:v>
                </c:pt>
                <c:pt idx="483">
                  <c:v>2266.7174733839506</c:v>
                </c:pt>
                <c:pt idx="484">
                  <c:v>2267.6275307881961</c:v>
                </c:pt>
                <c:pt idx="485">
                  <c:v>2268.3065351785681</c:v>
                </c:pt>
                <c:pt idx="486">
                  <c:v>2288.3027513711559</c:v>
                </c:pt>
                <c:pt idx="487">
                  <c:v>2288.8305513711557</c:v>
                </c:pt>
                <c:pt idx="488">
                  <c:v>2288.981755761527</c:v>
                </c:pt>
                <c:pt idx="489">
                  <c:v>2289.5095557615273</c:v>
                </c:pt>
                <c:pt idx="490">
                  <c:v>2290.8794320145839</c:v>
                </c:pt>
                <c:pt idx="491">
                  <c:v>2291.4072320145842</c:v>
                </c:pt>
                <c:pt idx="492">
                  <c:v>2291.558436404956</c:v>
                </c:pt>
                <c:pt idx="493">
                  <c:v>2292.0862364049558</c:v>
                </c:pt>
                <c:pt idx="494">
                  <c:v>2292.4684938092014</c:v>
                </c:pt>
                <c:pt idx="495">
                  <c:v>2292.9962938092012</c:v>
                </c:pt>
                <c:pt idx="496">
                  <c:v>2293.2907513711557</c:v>
                </c:pt>
                <c:pt idx="497">
                  <c:v>2293.1474981995721</c:v>
                </c:pt>
                <c:pt idx="498">
                  <c:v>2293.6752981995719</c:v>
                </c:pt>
                <c:pt idx="499">
                  <c:v>2293.9697557615273</c:v>
                </c:pt>
                <c:pt idx="500">
                  <c:v>2295.0738800621416</c:v>
                </c:pt>
                <c:pt idx="501">
                  <c:v>2295.6198800621414</c:v>
                </c:pt>
                <c:pt idx="502">
                  <c:v>2295.7528844525118</c:v>
                </c:pt>
                <c:pt idx="503">
                  <c:v>2295.8674320145842</c:v>
                </c:pt>
                <c:pt idx="504">
                  <c:v>2296.2988844525116</c:v>
                </c:pt>
                <c:pt idx="505">
                  <c:v>2296.5464364049558</c:v>
                </c:pt>
                <c:pt idx="506">
                  <c:v>2297.4564938092012</c:v>
                </c:pt>
                <c:pt idx="507">
                  <c:v>2297.6505607055697</c:v>
                </c:pt>
                <c:pt idx="508">
                  <c:v>2298.1354981995719</c:v>
                </c:pt>
                <c:pt idx="509">
                  <c:v>2298.1965607055699</c:v>
                </c:pt>
                <c:pt idx="510">
                  <c:v>2298.3295650959412</c:v>
                </c:pt>
                <c:pt idx="511">
                  <c:v>2298.8755650959411</c:v>
                </c:pt>
                <c:pt idx="512">
                  <c:v>2299.2396225001871</c:v>
                </c:pt>
                <c:pt idx="513">
                  <c:v>2299.7856225001869</c:v>
                </c:pt>
                <c:pt idx="514">
                  <c:v>2300.2338800621415</c:v>
                </c:pt>
                <c:pt idx="515">
                  <c:v>2299.9186268905582</c:v>
                </c:pt>
                <c:pt idx="516">
                  <c:v>2300.4646268905581</c:v>
                </c:pt>
                <c:pt idx="517">
                  <c:v>2300.9128844525117</c:v>
                </c:pt>
                <c:pt idx="518">
                  <c:v>2302.81056070557</c:v>
                </c:pt>
                <c:pt idx="519">
                  <c:v>2303.4895650959411</c:v>
                </c:pt>
                <c:pt idx="520">
                  <c:v>2304.399622500187</c:v>
                </c:pt>
                <c:pt idx="521">
                  <c:v>2305.0786268905581</c:v>
                </c:pt>
                <c:pt idx="522">
                  <c:v>2326.7668430831454</c:v>
                </c:pt>
                <c:pt idx="523">
                  <c:v>2327.4458474735179</c:v>
                </c:pt>
                <c:pt idx="524">
                  <c:v>2329.1950430831457</c:v>
                </c:pt>
                <c:pt idx="525">
                  <c:v>2329.3435237265753</c:v>
                </c:pt>
                <c:pt idx="526">
                  <c:v>2329.8740474735177</c:v>
                </c:pt>
                <c:pt idx="527">
                  <c:v>2330.0225281169464</c:v>
                </c:pt>
                <c:pt idx="528">
                  <c:v>2330.9325855211914</c:v>
                </c:pt>
                <c:pt idx="529">
                  <c:v>2331.6115899115634</c:v>
                </c:pt>
                <c:pt idx="530">
                  <c:v>2331.7717237265756</c:v>
                </c:pt>
                <c:pt idx="531">
                  <c:v>2332.4507281169463</c:v>
                </c:pt>
                <c:pt idx="532">
                  <c:v>2333.3607855211917</c:v>
                </c:pt>
                <c:pt idx="533">
                  <c:v>2333.9628430831458</c:v>
                </c:pt>
                <c:pt idx="534">
                  <c:v>2334.0397899115633</c:v>
                </c:pt>
                <c:pt idx="535">
                  <c:v>2334.6418474735178</c:v>
                </c:pt>
                <c:pt idx="536">
                  <c:v>2336.5395237265752</c:v>
                </c:pt>
                <c:pt idx="537">
                  <c:v>2337.2185281169463</c:v>
                </c:pt>
                <c:pt idx="538">
                  <c:v>2338.1285855211918</c:v>
                </c:pt>
                <c:pt idx="539">
                  <c:v>2338.8075899115634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C-4023-A844-C36D15DFF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468376"/>
        <c:axId val="454462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7FC-4023-A844-C36D15DFF1E1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7FC-4023-A844-C36D15DFF1E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FC-4023-A844-C36D15DFF1E1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7FC-4023-A844-C36D15DFF1E1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FC-4023-A844-C36D15DFF1E1}"/>
                  </c:ext>
                </c:extLst>
              </c15:ser>
            </c15:filteredLineSeries>
          </c:ext>
        </c:extLst>
      </c:lineChart>
      <c:catAx>
        <c:axId val="454468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62472"/>
        <c:crosses val="autoZero"/>
        <c:auto val="1"/>
        <c:lblAlgn val="ctr"/>
        <c:lblOffset val="100"/>
        <c:noMultiLvlLbl val="0"/>
      </c:catAx>
      <c:valAx>
        <c:axId val="454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6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17696.634753196246</c:v>
                </c:pt>
                <c:pt idx="1">
                  <c:v>17696.634753196246</c:v>
                </c:pt>
                <c:pt idx="2">
                  <c:v>17703.347056222781</c:v>
                </c:pt>
                <c:pt idx="3">
                  <c:v>17722.206863541513</c:v>
                </c:pt>
                <c:pt idx="4">
                  <c:v>17722.206863541513</c:v>
                </c:pt>
                <c:pt idx="5">
                  <c:v>17696.634753196246</c:v>
                </c:pt>
                <c:pt idx="6">
                  <c:v>17737.499569334668</c:v>
                </c:pt>
                <c:pt idx="7">
                  <c:v>17737.499569334668</c:v>
                </c:pt>
                <c:pt idx="8">
                  <c:v>17703.347056222781</c:v>
                </c:pt>
                <c:pt idx="9">
                  <c:v>17728.919166568041</c:v>
                </c:pt>
                <c:pt idx="10">
                  <c:v>17722.206863541513</c:v>
                </c:pt>
                <c:pt idx="11">
                  <c:v>17744.211872361215</c:v>
                </c:pt>
                <c:pt idx="12">
                  <c:v>17728.919166568041</c:v>
                </c:pt>
                <c:pt idx="13">
                  <c:v>17737.499569334668</c:v>
                </c:pt>
                <c:pt idx="14">
                  <c:v>17703.347056222781</c:v>
                </c:pt>
                <c:pt idx="15">
                  <c:v>17744.211872361215</c:v>
                </c:pt>
                <c:pt idx="16">
                  <c:v>17728.919166568041</c:v>
                </c:pt>
                <c:pt idx="17">
                  <c:v>17744.211872361215</c:v>
                </c:pt>
                <c:pt idx="18">
                  <c:v>17962.832304251689</c:v>
                </c:pt>
                <c:pt idx="19">
                  <c:v>17969.544607278222</c:v>
                </c:pt>
                <c:pt idx="20">
                  <c:v>17962.832304251689</c:v>
                </c:pt>
                <c:pt idx="21">
                  <c:v>17988.404414596953</c:v>
                </c:pt>
                <c:pt idx="22">
                  <c:v>17969.544607278222</c:v>
                </c:pt>
                <c:pt idx="23">
                  <c:v>17995.116717623489</c:v>
                </c:pt>
                <c:pt idx="24">
                  <c:v>18003.697120390116</c:v>
                </c:pt>
                <c:pt idx="25">
                  <c:v>17988.404414596953</c:v>
                </c:pt>
                <c:pt idx="26">
                  <c:v>18010.409423416651</c:v>
                </c:pt>
                <c:pt idx="27">
                  <c:v>17995.116717623489</c:v>
                </c:pt>
                <c:pt idx="28">
                  <c:v>17962.832304251689</c:v>
                </c:pt>
                <c:pt idx="29">
                  <c:v>17969.544607278222</c:v>
                </c:pt>
                <c:pt idx="30">
                  <c:v>18003.697120390116</c:v>
                </c:pt>
                <c:pt idx="31">
                  <c:v>18010.409423416651</c:v>
                </c:pt>
                <c:pt idx="32">
                  <c:v>17988.404414596953</c:v>
                </c:pt>
                <c:pt idx="33">
                  <c:v>17995.116717623489</c:v>
                </c:pt>
                <c:pt idx="34">
                  <c:v>18003.697120390116</c:v>
                </c:pt>
                <c:pt idx="35">
                  <c:v>18010.409423416651</c:v>
                </c:pt>
                <c:pt idx="36">
                  <c:v>18019.276658277871</c:v>
                </c:pt>
                <c:pt idx="37">
                  <c:v>18019.276658277871</c:v>
                </c:pt>
                <c:pt idx="38">
                  <c:v>18025.988961304403</c:v>
                </c:pt>
                <c:pt idx="39">
                  <c:v>18025.988961304403</c:v>
                </c:pt>
                <c:pt idx="40">
                  <c:v>18044.848768623138</c:v>
                </c:pt>
                <c:pt idx="41">
                  <c:v>18044.848768623138</c:v>
                </c:pt>
                <c:pt idx="42">
                  <c:v>18051.561071649674</c:v>
                </c:pt>
                <c:pt idx="43">
                  <c:v>18051.561071649674</c:v>
                </c:pt>
                <c:pt idx="44">
                  <c:v>18019.276658277871</c:v>
                </c:pt>
                <c:pt idx="45">
                  <c:v>18060.141474416298</c:v>
                </c:pt>
                <c:pt idx="46">
                  <c:v>18060.141474416298</c:v>
                </c:pt>
                <c:pt idx="47">
                  <c:v>18025.988961304403</c:v>
                </c:pt>
                <c:pt idx="48">
                  <c:v>18066.853777442841</c:v>
                </c:pt>
                <c:pt idx="49">
                  <c:v>18066.853777442841</c:v>
                </c:pt>
                <c:pt idx="50">
                  <c:v>18044.848768623138</c:v>
                </c:pt>
                <c:pt idx="51">
                  <c:v>18051.561071649674</c:v>
                </c:pt>
                <c:pt idx="52">
                  <c:v>18060.141474416298</c:v>
                </c:pt>
                <c:pt idx="53">
                  <c:v>18066.853777442841</c:v>
                </c:pt>
                <c:pt idx="54">
                  <c:v>18314.219905477326</c:v>
                </c:pt>
                <c:pt idx="55">
                  <c:v>18314.219905477326</c:v>
                </c:pt>
                <c:pt idx="56">
                  <c:v>18320.932208503858</c:v>
                </c:pt>
                <c:pt idx="57">
                  <c:v>18320.932208503858</c:v>
                </c:pt>
                <c:pt idx="58">
                  <c:v>18285.474209333315</c:v>
                </c:pt>
                <c:pt idx="59">
                  <c:v>18285.474209333315</c:v>
                </c:pt>
                <c:pt idx="60">
                  <c:v>18339.79201582259</c:v>
                </c:pt>
                <c:pt idx="61">
                  <c:v>18339.79201582259</c:v>
                </c:pt>
                <c:pt idx="62">
                  <c:v>18346.504318849122</c:v>
                </c:pt>
                <c:pt idx="63">
                  <c:v>18292.186512359844</c:v>
                </c:pt>
                <c:pt idx="64">
                  <c:v>18346.504318849122</c:v>
                </c:pt>
                <c:pt idx="65">
                  <c:v>18311.046319678579</c:v>
                </c:pt>
                <c:pt idx="66">
                  <c:v>18314.219905477326</c:v>
                </c:pt>
                <c:pt idx="67">
                  <c:v>18311.046319678579</c:v>
                </c:pt>
                <c:pt idx="68">
                  <c:v>18355.084721615756</c:v>
                </c:pt>
                <c:pt idx="69">
                  <c:v>18317.758622705118</c:v>
                </c:pt>
                <c:pt idx="70">
                  <c:v>18320.932208503858</c:v>
                </c:pt>
                <c:pt idx="71">
                  <c:v>18355.084721615756</c:v>
                </c:pt>
                <c:pt idx="72">
                  <c:v>18361.797024642285</c:v>
                </c:pt>
                <c:pt idx="73">
                  <c:v>18285.474209333315</c:v>
                </c:pt>
                <c:pt idx="74">
                  <c:v>18361.797024642285</c:v>
                </c:pt>
                <c:pt idx="75">
                  <c:v>18326.339025471741</c:v>
                </c:pt>
                <c:pt idx="76">
                  <c:v>18326.339025471741</c:v>
                </c:pt>
                <c:pt idx="77">
                  <c:v>18292.186512359844</c:v>
                </c:pt>
                <c:pt idx="78">
                  <c:v>18333.051328498277</c:v>
                </c:pt>
                <c:pt idx="79">
                  <c:v>18333.051328498277</c:v>
                </c:pt>
                <c:pt idx="80">
                  <c:v>18339.79201582259</c:v>
                </c:pt>
                <c:pt idx="81">
                  <c:v>18346.504318849122</c:v>
                </c:pt>
                <c:pt idx="82">
                  <c:v>18311.046319678579</c:v>
                </c:pt>
                <c:pt idx="83">
                  <c:v>18355.084721615756</c:v>
                </c:pt>
                <c:pt idx="84">
                  <c:v>18317.758622705118</c:v>
                </c:pt>
                <c:pt idx="85">
                  <c:v>18361.797024642285</c:v>
                </c:pt>
                <c:pt idx="86">
                  <c:v>18326.339025471741</c:v>
                </c:pt>
                <c:pt idx="87">
                  <c:v>18292.186512359844</c:v>
                </c:pt>
                <c:pt idx="88">
                  <c:v>18333.051328498277</c:v>
                </c:pt>
                <c:pt idx="89">
                  <c:v>18317.758622705118</c:v>
                </c:pt>
                <c:pt idx="90">
                  <c:v>18636.861810558952</c:v>
                </c:pt>
                <c:pt idx="91">
                  <c:v>18636.861810558952</c:v>
                </c:pt>
                <c:pt idx="92">
                  <c:v>18643.574113585488</c:v>
                </c:pt>
                <c:pt idx="93">
                  <c:v>18643.574113585488</c:v>
                </c:pt>
                <c:pt idx="94">
                  <c:v>18662.433920904215</c:v>
                </c:pt>
                <c:pt idx="95">
                  <c:v>18662.433920904215</c:v>
                </c:pt>
                <c:pt idx="96">
                  <c:v>18669.146223930748</c:v>
                </c:pt>
                <c:pt idx="97">
                  <c:v>18669.146223930748</c:v>
                </c:pt>
                <c:pt idx="98">
                  <c:v>18636.861810558952</c:v>
                </c:pt>
                <c:pt idx="99">
                  <c:v>18677.726626697378</c:v>
                </c:pt>
                <c:pt idx="100">
                  <c:v>18677.726626697378</c:v>
                </c:pt>
                <c:pt idx="101">
                  <c:v>18643.574113585488</c:v>
                </c:pt>
                <c:pt idx="102">
                  <c:v>18684.438929723914</c:v>
                </c:pt>
                <c:pt idx="103">
                  <c:v>18684.438929723914</c:v>
                </c:pt>
                <c:pt idx="104">
                  <c:v>18727.415272900296</c:v>
                </c:pt>
                <c:pt idx="105">
                  <c:v>18727.415272900296</c:v>
                </c:pt>
                <c:pt idx="106">
                  <c:v>18734.127575926828</c:v>
                </c:pt>
                <c:pt idx="107">
                  <c:v>18734.127575926828</c:v>
                </c:pt>
                <c:pt idx="108">
                  <c:v>18662.433920904215</c:v>
                </c:pt>
                <c:pt idx="109">
                  <c:v>18669.146223930748</c:v>
                </c:pt>
                <c:pt idx="110">
                  <c:v>18752.987383245563</c:v>
                </c:pt>
                <c:pt idx="111">
                  <c:v>18752.987383245563</c:v>
                </c:pt>
                <c:pt idx="112">
                  <c:v>18677.726626697378</c:v>
                </c:pt>
                <c:pt idx="113">
                  <c:v>18759.699686272099</c:v>
                </c:pt>
                <c:pt idx="114">
                  <c:v>18759.699686272099</c:v>
                </c:pt>
                <c:pt idx="115">
                  <c:v>18684.438929723914</c:v>
                </c:pt>
                <c:pt idx="116">
                  <c:v>18727.415272900296</c:v>
                </c:pt>
                <c:pt idx="117">
                  <c:v>18768.28008903873</c:v>
                </c:pt>
                <c:pt idx="118">
                  <c:v>18768.28008903873</c:v>
                </c:pt>
                <c:pt idx="119">
                  <c:v>18734.127575926828</c:v>
                </c:pt>
                <c:pt idx="120">
                  <c:v>18774.992392065262</c:v>
                </c:pt>
                <c:pt idx="121">
                  <c:v>18774.992392065262</c:v>
                </c:pt>
                <c:pt idx="122">
                  <c:v>18752.987383245563</c:v>
                </c:pt>
                <c:pt idx="123">
                  <c:v>18759.699686272099</c:v>
                </c:pt>
                <c:pt idx="124">
                  <c:v>18768.28008903873</c:v>
                </c:pt>
                <c:pt idx="125">
                  <c:v>18774.992392065262</c:v>
                </c:pt>
                <c:pt idx="126">
                  <c:v>19025.43547820298</c:v>
                </c:pt>
                <c:pt idx="127">
                  <c:v>19032.147781229516</c:v>
                </c:pt>
                <c:pt idx="128">
                  <c:v>19025.43547820298</c:v>
                </c:pt>
                <c:pt idx="129">
                  <c:v>19051.007588548244</c:v>
                </c:pt>
                <c:pt idx="130">
                  <c:v>19032.147781229516</c:v>
                </c:pt>
                <c:pt idx="131">
                  <c:v>19057.719891574779</c:v>
                </c:pt>
                <c:pt idx="132">
                  <c:v>19066.30029434141</c:v>
                </c:pt>
                <c:pt idx="133">
                  <c:v>19051.007588548244</c:v>
                </c:pt>
                <c:pt idx="134">
                  <c:v>19073.012597367946</c:v>
                </c:pt>
                <c:pt idx="135">
                  <c:v>19057.719891574779</c:v>
                </c:pt>
                <c:pt idx="136">
                  <c:v>19025.43547820298</c:v>
                </c:pt>
                <c:pt idx="137">
                  <c:v>19066.30029434141</c:v>
                </c:pt>
                <c:pt idx="138">
                  <c:v>19050.057177981922</c:v>
                </c:pt>
                <c:pt idx="139">
                  <c:v>19032.147781229516</c:v>
                </c:pt>
                <c:pt idx="140">
                  <c:v>19073.012597367946</c:v>
                </c:pt>
                <c:pt idx="141">
                  <c:v>19056.769481008458</c:v>
                </c:pt>
                <c:pt idx="142">
                  <c:v>19089.053730644766</c:v>
                </c:pt>
                <c:pt idx="143">
                  <c:v>19089.053730644766</c:v>
                </c:pt>
                <c:pt idx="144">
                  <c:v>19051.007588548244</c:v>
                </c:pt>
                <c:pt idx="145">
                  <c:v>19050.057177981922</c:v>
                </c:pt>
                <c:pt idx="146">
                  <c:v>19075.629288327189</c:v>
                </c:pt>
                <c:pt idx="147">
                  <c:v>19057.719891574779</c:v>
                </c:pt>
                <c:pt idx="148">
                  <c:v>19056.769481008458</c:v>
                </c:pt>
                <c:pt idx="149">
                  <c:v>19082.341591353725</c:v>
                </c:pt>
                <c:pt idx="150">
                  <c:v>19066.30029434141</c:v>
                </c:pt>
                <c:pt idx="151">
                  <c:v>19095.766033671298</c:v>
                </c:pt>
                <c:pt idx="152">
                  <c:v>19114.625840990033</c:v>
                </c:pt>
                <c:pt idx="153">
                  <c:v>19090.921994120352</c:v>
                </c:pt>
                <c:pt idx="154">
                  <c:v>19073.012597367946</c:v>
                </c:pt>
                <c:pt idx="155">
                  <c:v>19114.625840990033</c:v>
                </c:pt>
                <c:pt idx="156">
                  <c:v>19075.629288327189</c:v>
                </c:pt>
                <c:pt idx="157">
                  <c:v>19097.634297146891</c:v>
                </c:pt>
                <c:pt idx="158">
                  <c:v>19089.053730644766</c:v>
                </c:pt>
                <c:pt idx="159">
                  <c:v>19082.341591353725</c:v>
                </c:pt>
                <c:pt idx="160">
                  <c:v>19129.918546783196</c:v>
                </c:pt>
                <c:pt idx="161">
                  <c:v>19095.766033671298</c:v>
                </c:pt>
                <c:pt idx="162">
                  <c:v>19129.918546783196</c:v>
                </c:pt>
                <c:pt idx="163">
                  <c:v>19050.057177981922</c:v>
                </c:pt>
                <c:pt idx="164">
                  <c:v>19136.630849809731</c:v>
                </c:pt>
                <c:pt idx="165">
                  <c:v>19121.338144016572</c:v>
                </c:pt>
                <c:pt idx="166">
                  <c:v>19090.921994120352</c:v>
                </c:pt>
                <c:pt idx="167">
                  <c:v>19056.769481008458</c:v>
                </c:pt>
                <c:pt idx="168">
                  <c:v>19097.634297146891</c:v>
                </c:pt>
                <c:pt idx="169">
                  <c:v>19114.625840990033</c:v>
                </c:pt>
                <c:pt idx="170">
                  <c:v>19121.338144016572</c:v>
                </c:pt>
                <c:pt idx="171">
                  <c:v>19075.629288327189</c:v>
                </c:pt>
                <c:pt idx="172">
                  <c:v>19082.341591353725</c:v>
                </c:pt>
                <c:pt idx="173">
                  <c:v>19129.918546783196</c:v>
                </c:pt>
                <c:pt idx="174">
                  <c:v>19095.766033671298</c:v>
                </c:pt>
                <c:pt idx="175">
                  <c:v>19136.630849809731</c:v>
                </c:pt>
                <c:pt idx="176">
                  <c:v>19090.921994120352</c:v>
                </c:pt>
                <c:pt idx="177">
                  <c:v>19097.634297146891</c:v>
                </c:pt>
                <c:pt idx="178">
                  <c:v>19121.338144016572</c:v>
                </c:pt>
                <c:pt idx="179">
                  <c:v>19136.630849809731</c:v>
                </c:pt>
                <c:pt idx="180">
                  <c:v>19355.251281700206</c:v>
                </c:pt>
                <c:pt idx="181">
                  <c:v>19361.963584726745</c:v>
                </c:pt>
                <c:pt idx="182">
                  <c:v>19348.07738328461</c:v>
                </c:pt>
                <c:pt idx="183">
                  <c:v>19348.07738328461</c:v>
                </c:pt>
                <c:pt idx="184">
                  <c:v>19355.251281700206</c:v>
                </c:pt>
                <c:pt idx="185">
                  <c:v>19380.823392045473</c:v>
                </c:pt>
                <c:pt idx="186">
                  <c:v>19361.963584726745</c:v>
                </c:pt>
                <c:pt idx="187">
                  <c:v>19387.535695072009</c:v>
                </c:pt>
                <c:pt idx="188">
                  <c:v>19354.789686311142</c:v>
                </c:pt>
                <c:pt idx="189">
                  <c:v>19373.649493629873</c:v>
                </c:pt>
                <c:pt idx="190">
                  <c:v>19396.116097838636</c:v>
                </c:pt>
                <c:pt idx="191">
                  <c:v>19373.649493629873</c:v>
                </c:pt>
                <c:pt idx="192">
                  <c:v>19380.823392045473</c:v>
                </c:pt>
                <c:pt idx="193">
                  <c:v>19402.828400865175</c:v>
                </c:pt>
                <c:pt idx="194">
                  <c:v>19387.535695072009</c:v>
                </c:pt>
                <c:pt idx="195">
                  <c:v>19388.94219942304</c:v>
                </c:pt>
                <c:pt idx="196">
                  <c:v>19348.07738328461</c:v>
                </c:pt>
                <c:pt idx="197">
                  <c:v>19355.251281700206</c:v>
                </c:pt>
                <c:pt idx="198">
                  <c:v>19354.789686311142</c:v>
                </c:pt>
                <c:pt idx="199">
                  <c:v>19388.94219942304</c:v>
                </c:pt>
                <c:pt idx="200">
                  <c:v>19396.116097838636</c:v>
                </c:pt>
                <c:pt idx="201">
                  <c:v>19380.361796656412</c:v>
                </c:pt>
                <c:pt idx="202">
                  <c:v>19361.963584726745</c:v>
                </c:pt>
                <c:pt idx="203">
                  <c:v>19402.828400865175</c:v>
                </c:pt>
                <c:pt idx="204">
                  <c:v>19395.654502449572</c:v>
                </c:pt>
                <c:pt idx="205">
                  <c:v>19373.649493629873</c:v>
                </c:pt>
                <c:pt idx="206">
                  <c:v>19380.823392045473</c:v>
                </c:pt>
                <c:pt idx="207">
                  <c:v>19380.361796656412</c:v>
                </c:pt>
                <c:pt idx="208">
                  <c:v>19387.535695072009</c:v>
                </c:pt>
                <c:pt idx="209">
                  <c:v>19388.94219942304</c:v>
                </c:pt>
                <c:pt idx="210">
                  <c:v>19354.789686311142</c:v>
                </c:pt>
                <c:pt idx="211">
                  <c:v>19396.116097838636</c:v>
                </c:pt>
                <c:pt idx="212">
                  <c:v>19395.654502449572</c:v>
                </c:pt>
                <c:pt idx="213">
                  <c:v>19402.828400865175</c:v>
                </c:pt>
                <c:pt idx="214">
                  <c:v>19411.695635726395</c:v>
                </c:pt>
                <c:pt idx="215">
                  <c:v>19411.695635726395</c:v>
                </c:pt>
                <c:pt idx="216">
                  <c:v>19418.407938752927</c:v>
                </c:pt>
                <c:pt idx="217">
                  <c:v>19418.407938752927</c:v>
                </c:pt>
                <c:pt idx="218">
                  <c:v>19380.361796656412</c:v>
                </c:pt>
                <c:pt idx="219">
                  <c:v>19437.267746071659</c:v>
                </c:pt>
                <c:pt idx="220">
                  <c:v>19437.267746071659</c:v>
                </c:pt>
                <c:pt idx="221">
                  <c:v>19443.980049098191</c:v>
                </c:pt>
                <c:pt idx="222">
                  <c:v>19395.654502449572</c:v>
                </c:pt>
                <c:pt idx="223">
                  <c:v>19443.980049098191</c:v>
                </c:pt>
                <c:pt idx="224">
                  <c:v>19452.560451864822</c:v>
                </c:pt>
                <c:pt idx="225">
                  <c:v>19411.695635726395</c:v>
                </c:pt>
                <c:pt idx="226">
                  <c:v>19452.560451864822</c:v>
                </c:pt>
                <c:pt idx="227">
                  <c:v>19459.272754891354</c:v>
                </c:pt>
                <c:pt idx="228">
                  <c:v>19418.407938752927</c:v>
                </c:pt>
                <c:pt idx="229">
                  <c:v>19459.272754891354</c:v>
                </c:pt>
                <c:pt idx="230">
                  <c:v>19437.267746071659</c:v>
                </c:pt>
                <c:pt idx="231">
                  <c:v>19443.980049098191</c:v>
                </c:pt>
                <c:pt idx="232">
                  <c:v>19452.560451864822</c:v>
                </c:pt>
                <c:pt idx="233">
                  <c:v>19459.272754891354</c:v>
                </c:pt>
                <c:pt idx="234">
                  <c:v>19706.638882925847</c:v>
                </c:pt>
                <c:pt idx="235">
                  <c:v>19706.638882925847</c:v>
                </c:pt>
                <c:pt idx="236">
                  <c:v>19713.351185952379</c:v>
                </c:pt>
                <c:pt idx="237">
                  <c:v>19677.893186781839</c:v>
                </c:pt>
                <c:pt idx="238">
                  <c:v>19713.351185952379</c:v>
                </c:pt>
                <c:pt idx="239">
                  <c:v>19677.893186781839</c:v>
                </c:pt>
                <c:pt idx="240">
                  <c:v>19684.605489808368</c:v>
                </c:pt>
                <c:pt idx="241">
                  <c:v>19684.605489808368</c:v>
                </c:pt>
                <c:pt idx="242">
                  <c:v>19732.21099327111</c:v>
                </c:pt>
                <c:pt idx="243">
                  <c:v>19732.21099327111</c:v>
                </c:pt>
                <c:pt idx="244">
                  <c:v>19738.923296297638</c:v>
                </c:pt>
                <c:pt idx="245">
                  <c:v>19703.465297127095</c:v>
                </c:pt>
                <c:pt idx="246">
                  <c:v>19738.923296297638</c:v>
                </c:pt>
                <c:pt idx="247">
                  <c:v>19703.465297127095</c:v>
                </c:pt>
                <c:pt idx="248">
                  <c:v>19747.503699064277</c:v>
                </c:pt>
                <c:pt idx="249">
                  <c:v>19706.638882925847</c:v>
                </c:pt>
                <c:pt idx="250">
                  <c:v>19710.177600153631</c:v>
                </c:pt>
                <c:pt idx="251">
                  <c:v>19747.503699064277</c:v>
                </c:pt>
                <c:pt idx="252">
                  <c:v>19710.177600153631</c:v>
                </c:pt>
                <c:pt idx="253">
                  <c:v>19754.216002090809</c:v>
                </c:pt>
                <c:pt idx="254">
                  <c:v>19713.351185952379</c:v>
                </c:pt>
                <c:pt idx="255">
                  <c:v>19718.758002920262</c:v>
                </c:pt>
                <c:pt idx="256">
                  <c:v>19754.216002090809</c:v>
                </c:pt>
                <c:pt idx="257">
                  <c:v>19677.893186781839</c:v>
                </c:pt>
                <c:pt idx="258">
                  <c:v>19718.758002920262</c:v>
                </c:pt>
                <c:pt idx="259">
                  <c:v>19725.470305946801</c:v>
                </c:pt>
                <c:pt idx="260">
                  <c:v>19684.605489808368</c:v>
                </c:pt>
                <c:pt idx="261">
                  <c:v>19725.470305946801</c:v>
                </c:pt>
                <c:pt idx="262">
                  <c:v>19732.21099327111</c:v>
                </c:pt>
                <c:pt idx="263">
                  <c:v>19738.923296297638</c:v>
                </c:pt>
                <c:pt idx="264">
                  <c:v>19703.465297127095</c:v>
                </c:pt>
                <c:pt idx="265">
                  <c:v>19747.503699064277</c:v>
                </c:pt>
                <c:pt idx="266">
                  <c:v>19710.177600153631</c:v>
                </c:pt>
                <c:pt idx="267">
                  <c:v>19754.216002090809</c:v>
                </c:pt>
                <c:pt idx="268">
                  <c:v>19718.758002920262</c:v>
                </c:pt>
                <c:pt idx="269">
                  <c:v>19725.470305946801</c:v>
                </c:pt>
                <c:pt idx="270">
                  <c:v>20029.280788007476</c:v>
                </c:pt>
                <c:pt idx="271">
                  <c:v>20029.280788007476</c:v>
                </c:pt>
                <c:pt idx="272">
                  <c:v>20035.993091034008</c:v>
                </c:pt>
                <c:pt idx="273">
                  <c:v>20054.852898352743</c:v>
                </c:pt>
                <c:pt idx="274">
                  <c:v>20035.993091034008</c:v>
                </c:pt>
                <c:pt idx="275">
                  <c:v>20070.145604145902</c:v>
                </c:pt>
                <c:pt idx="276">
                  <c:v>20054.852898352743</c:v>
                </c:pt>
                <c:pt idx="277">
                  <c:v>20061.565201379268</c:v>
                </c:pt>
                <c:pt idx="278">
                  <c:v>20061.565201379268</c:v>
                </c:pt>
                <c:pt idx="279">
                  <c:v>20029.280788007476</c:v>
                </c:pt>
                <c:pt idx="280">
                  <c:v>20070.145604145902</c:v>
                </c:pt>
                <c:pt idx="281">
                  <c:v>20076.857907172438</c:v>
                </c:pt>
                <c:pt idx="282">
                  <c:v>20119.83425034882</c:v>
                </c:pt>
                <c:pt idx="283">
                  <c:v>20035.993091034008</c:v>
                </c:pt>
                <c:pt idx="284">
                  <c:v>20076.857907172438</c:v>
                </c:pt>
                <c:pt idx="285">
                  <c:v>20119.83425034882</c:v>
                </c:pt>
                <c:pt idx="286">
                  <c:v>20126.546553375352</c:v>
                </c:pt>
                <c:pt idx="287">
                  <c:v>20126.546553375352</c:v>
                </c:pt>
                <c:pt idx="288">
                  <c:v>20054.852898352743</c:v>
                </c:pt>
                <c:pt idx="289">
                  <c:v>20145.406360694087</c:v>
                </c:pt>
                <c:pt idx="290">
                  <c:v>20061.565201379268</c:v>
                </c:pt>
                <c:pt idx="291">
                  <c:v>20145.406360694087</c:v>
                </c:pt>
                <c:pt idx="292">
                  <c:v>20152.118663720619</c:v>
                </c:pt>
                <c:pt idx="293">
                  <c:v>20070.145604145902</c:v>
                </c:pt>
                <c:pt idx="294">
                  <c:v>20152.118663720619</c:v>
                </c:pt>
                <c:pt idx="295">
                  <c:v>20160.699066487243</c:v>
                </c:pt>
                <c:pt idx="296">
                  <c:v>20076.857907172438</c:v>
                </c:pt>
                <c:pt idx="297">
                  <c:v>20119.83425034882</c:v>
                </c:pt>
                <c:pt idx="298">
                  <c:v>20160.699066487243</c:v>
                </c:pt>
                <c:pt idx="299">
                  <c:v>20167.411369513786</c:v>
                </c:pt>
                <c:pt idx="300">
                  <c:v>20126.546553375352</c:v>
                </c:pt>
                <c:pt idx="301">
                  <c:v>20167.411369513786</c:v>
                </c:pt>
                <c:pt idx="302">
                  <c:v>20145.406360694087</c:v>
                </c:pt>
                <c:pt idx="303">
                  <c:v>20152.118663720619</c:v>
                </c:pt>
                <c:pt idx="304">
                  <c:v>20160.699066487243</c:v>
                </c:pt>
                <c:pt idx="305">
                  <c:v>20167.411369513786</c:v>
                </c:pt>
                <c:pt idx="306">
                  <c:v>20367.858991003548</c:v>
                </c:pt>
                <c:pt idx="307">
                  <c:v>20374.571294030087</c:v>
                </c:pt>
                <c:pt idx="308">
                  <c:v>20367.858991003548</c:v>
                </c:pt>
                <c:pt idx="309">
                  <c:v>20393.431101348819</c:v>
                </c:pt>
                <c:pt idx="310">
                  <c:v>20374.571294030087</c:v>
                </c:pt>
                <c:pt idx="311">
                  <c:v>20400.143404375351</c:v>
                </c:pt>
                <c:pt idx="312">
                  <c:v>20408.723807141985</c:v>
                </c:pt>
                <c:pt idx="313">
                  <c:v>20393.431101348819</c:v>
                </c:pt>
                <c:pt idx="314">
                  <c:v>20415.436110168517</c:v>
                </c:pt>
                <c:pt idx="315">
                  <c:v>20400.143404375351</c:v>
                </c:pt>
                <c:pt idx="316">
                  <c:v>20367.858991003548</c:v>
                </c:pt>
                <c:pt idx="317">
                  <c:v>20408.723807141985</c:v>
                </c:pt>
                <c:pt idx="318">
                  <c:v>20374.571294030087</c:v>
                </c:pt>
                <c:pt idx="319">
                  <c:v>20415.436110168517</c:v>
                </c:pt>
                <c:pt idx="320">
                  <c:v>20393.431101348819</c:v>
                </c:pt>
                <c:pt idx="321">
                  <c:v>20400.143404375351</c:v>
                </c:pt>
                <c:pt idx="322">
                  <c:v>20408.723807141985</c:v>
                </c:pt>
                <c:pt idx="323">
                  <c:v>20415.436110168517</c:v>
                </c:pt>
                <c:pt idx="324">
                  <c:v>20417.854455651501</c:v>
                </c:pt>
                <c:pt idx="325">
                  <c:v>20424.566758678033</c:v>
                </c:pt>
                <c:pt idx="326">
                  <c:v>20417.854455651501</c:v>
                </c:pt>
                <c:pt idx="327">
                  <c:v>20443.426565996764</c:v>
                </c:pt>
                <c:pt idx="328">
                  <c:v>20424.566758678033</c:v>
                </c:pt>
                <c:pt idx="329">
                  <c:v>20450.138869023307</c:v>
                </c:pt>
                <c:pt idx="330">
                  <c:v>20458.719271789938</c:v>
                </c:pt>
                <c:pt idx="331">
                  <c:v>20443.426565996764</c:v>
                </c:pt>
                <c:pt idx="332">
                  <c:v>20465.431574816466</c:v>
                </c:pt>
                <c:pt idx="333">
                  <c:v>20450.138869023307</c:v>
                </c:pt>
                <c:pt idx="334">
                  <c:v>20417.854455651501</c:v>
                </c:pt>
                <c:pt idx="335">
                  <c:v>20458.719271789938</c:v>
                </c:pt>
                <c:pt idx="336">
                  <c:v>20442.476155430442</c:v>
                </c:pt>
                <c:pt idx="337">
                  <c:v>20424.566758678033</c:v>
                </c:pt>
                <c:pt idx="338">
                  <c:v>20465.431574816466</c:v>
                </c:pt>
                <c:pt idx="339">
                  <c:v>20449.188458456974</c:v>
                </c:pt>
                <c:pt idx="340">
                  <c:v>20442.476155430442</c:v>
                </c:pt>
                <c:pt idx="341">
                  <c:v>20443.426565996764</c:v>
                </c:pt>
                <c:pt idx="342">
                  <c:v>20468.048265775709</c:v>
                </c:pt>
                <c:pt idx="343">
                  <c:v>20449.188458456974</c:v>
                </c:pt>
                <c:pt idx="344">
                  <c:v>20450.138869023307</c:v>
                </c:pt>
                <c:pt idx="345">
                  <c:v>20474.760568802249</c:v>
                </c:pt>
                <c:pt idx="346">
                  <c:v>20458.719271789938</c:v>
                </c:pt>
                <c:pt idx="347">
                  <c:v>20483.340971568876</c:v>
                </c:pt>
                <c:pt idx="348">
                  <c:v>20465.431574816466</c:v>
                </c:pt>
                <c:pt idx="349">
                  <c:v>20468.048265775709</c:v>
                </c:pt>
                <c:pt idx="350">
                  <c:v>20490.053274595408</c:v>
                </c:pt>
                <c:pt idx="351">
                  <c:v>20474.760568802249</c:v>
                </c:pt>
                <c:pt idx="352">
                  <c:v>20483.340971568876</c:v>
                </c:pt>
                <c:pt idx="353">
                  <c:v>20442.476155430442</c:v>
                </c:pt>
                <c:pt idx="354">
                  <c:v>20490.053274595408</c:v>
                </c:pt>
                <c:pt idx="355">
                  <c:v>20449.188458456974</c:v>
                </c:pt>
                <c:pt idx="356">
                  <c:v>20468.048265775709</c:v>
                </c:pt>
                <c:pt idx="357">
                  <c:v>20474.760568802249</c:v>
                </c:pt>
                <c:pt idx="358">
                  <c:v>20634.056542058988</c:v>
                </c:pt>
                <c:pt idx="359">
                  <c:v>20483.340971568876</c:v>
                </c:pt>
                <c:pt idx="360">
                  <c:v>20634.056542058988</c:v>
                </c:pt>
                <c:pt idx="361">
                  <c:v>20640.768845085531</c:v>
                </c:pt>
                <c:pt idx="362">
                  <c:v>20490.053274595408</c:v>
                </c:pt>
                <c:pt idx="363">
                  <c:v>20640.768845085531</c:v>
                </c:pt>
                <c:pt idx="364">
                  <c:v>20659.628652404259</c:v>
                </c:pt>
                <c:pt idx="365">
                  <c:v>20659.628652404259</c:v>
                </c:pt>
                <c:pt idx="366">
                  <c:v>20666.340955430798</c:v>
                </c:pt>
                <c:pt idx="367">
                  <c:v>20666.340955430798</c:v>
                </c:pt>
                <c:pt idx="368">
                  <c:v>20674.921358197425</c:v>
                </c:pt>
                <c:pt idx="369">
                  <c:v>20634.056542058988</c:v>
                </c:pt>
                <c:pt idx="370">
                  <c:v>20674.921358197425</c:v>
                </c:pt>
                <c:pt idx="371">
                  <c:v>20681.633661223961</c:v>
                </c:pt>
                <c:pt idx="372">
                  <c:v>20640.768845085531</c:v>
                </c:pt>
                <c:pt idx="373">
                  <c:v>20681.633661223961</c:v>
                </c:pt>
                <c:pt idx="374">
                  <c:v>20659.628652404259</c:v>
                </c:pt>
                <c:pt idx="375">
                  <c:v>20666.340955430798</c:v>
                </c:pt>
                <c:pt idx="376">
                  <c:v>20674.921358197425</c:v>
                </c:pt>
                <c:pt idx="377">
                  <c:v>20681.633661223961</c:v>
                </c:pt>
                <c:pt idx="378">
                  <c:v>20690.500896085181</c:v>
                </c:pt>
                <c:pt idx="379">
                  <c:v>20690.500896085181</c:v>
                </c:pt>
                <c:pt idx="380">
                  <c:v>20697.213199111713</c:v>
                </c:pt>
                <c:pt idx="381">
                  <c:v>20716.073006430444</c:v>
                </c:pt>
                <c:pt idx="382">
                  <c:v>20716.073006430444</c:v>
                </c:pt>
                <c:pt idx="383">
                  <c:v>20731.365712223615</c:v>
                </c:pt>
                <c:pt idx="384">
                  <c:v>20690.500896085181</c:v>
                </c:pt>
                <c:pt idx="385">
                  <c:v>20697.213199111713</c:v>
                </c:pt>
                <c:pt idx="386">
                  <c:v>20731.365712223615</c:v>
                </c:pt>
                <c:pt idx="387">
                  <c:v>20722.78530945698</c:v>
                </c:pt>
                <c:pt idx="388">
                  <c:v>20738.078015250143</c:v>
                </c:pt>
                <c:pt idx="389">
                  <c:v>20716.073006430444</c:v>
                </c:pt>
                <c:pt idx="390">
                  <c:v>20722.78530945698</c:v>
                </c:pt>
                <c:pt idx="391">
                  <c:v>20731.365712223615</c:v>
                </c:pt>
                <c:pt idx="392">
                  <c:v>20697.213199111713</c:v>
                </c:pt>
                <c:pt idx="393">
                  <c:v>20738.078015250143</c:v>
                </c:pt>
                <c:pt idx="394">
                  <c:v>20722.78530945698</c:v>
                </c:pt>
                <c:pt idx="395">
                  <c:v>20740.49636073313</c:v>
                </c:pt>
                <c:pt idx="396">
                  <c:v>20740.49636073313</c:v>
                </c:pt>
                <c:pt idx="397">
                  <c:v>20747.208663759673</c:v>
                </c:pt>
                <c:pt idx="398">
                  <c:v>20738.078015250143</c:v>
                </c:pt>
                <c:pt idx="399">
                  <c:v>20766.068471078397</c:v>
                </c:pt>
                <c:pt idx="400">
                  <c:v>20766.068471078397</c:v>
                </c:pt>
                <c:pt idx="401">
                  <c:v>20772.780774104929</c:v>
                </c:pt>
                <c:pt idx="402">
                  <c:v>20772.780774104929</c:v>
                </c:pt>
                <c:pt idx="403">
                  <c:v>20781.361176871556</c:v>
                </c:pt>
                <c:pt idx="404">
                  <c:v>20747.208663759673</c:v>
                </c:pt>
                <c:pt idx="405">
                  <c:v>20781.361176871556</c:v>
                </c:pt>
                <c:pt idx="406">
                  <c:v>20740.49636073313</c:v>
                </c:pt>
                <c:pt idx="407">
                  <c:v>20788.073479898088</c:v>
                </c:pt>
                <c:pt idx="408">
                  <c:v>20788.073479898088</c:v>
                </c:pt>
                <c:pt idx="409">
                  <c:v>20766.068471078397</c:v>
                </c:pt>
                <c:pt idx="410">
                  <c:v>20772.780774104929</c:v>
                </c:pt>
                <c:pt idx="411">
                  <c:v>20781.361176871556</c:v>
                </c:pt>
                <c:pt idx="412">
                  <c:v>20747.208663759673</c:v>
                </c:pt>
                <c:pt idx="413">
                  <c:v>20788.073479898088</c:v>
                </c:pt>
                <c:pt idx="414">
                  <c:v>20985.444143284632</c:v>
                </c:pt>
                <c:pt idx="415">
                  <c:v>20992.156446311168</c:v>
                </c:pt>
                <c:pt idx="416">
                  <c:v>20956.698447140621</c:v>
                </c:pt>
                <c:pt idx="417">
                  <c:v>20963.410750167153</c:v>
                </c:pt>
                <c:pt idx="418">
                  <c:v>20985.444143284632</c:v>
                </c:pt>
                <c:pt idx="419">
                  <c:v>21011.016253629892</c:v>
                </c:pt>
                <c:pt idx="420">
                  <c:v>20992.156446311168</c:v>
                </c:pt>
                <c:pt idx="421">
                  <c:v>21017.728556656435</c:v>
                </c:pt>
                <c:pt idx="422">
                  <c:v>20956.698447140621</c:v>
                </c:pt>
                <c:pt idx="423">
                  <c:v>20982.270557485885</c:v>
                </c:pt>
                <c:pt idx="424">
                  <c:v>20963.410750167153</c:v>
                </c:pt>
                <c:pt idx="425">
                  <c:v>21026.308959423066</c:v>
                </c:pt>
                <c:pt idx="426">
                  <c:v>20988.982860512424</c:v>
                </c:pt>
                <c:pt idx="427">
                  <c:v>21011.016253629892</c:v>
                </c:pt>
                <c:pt idx="428">
                  <c:v>21033.021262449594</c:v>
                </c:pt>
                <c:pt idx="429">
                  <c:v>20997.563263279058</c:v>
                </c:pt>
                <c:pt idx="430">
                  <c:v>21017.728556656435</c:v>
                </c:pt>
                <c:pt idx="431">
                  <c:v>20982.270557485885</c:v>
                </c:pt>
                <c:pt idx="432">
                  <c:v>21004.275566305587</c:v>
                </c:pt>
                <c:pt idx="433">
                  <c:v>20985.444143284632</c:v>
                </c:pt>
                <c:pt idx="434">
                  <c:v>21026.308959423066</c:v>
                </c:pt>
                <c:pt idx="435">
                  <c:v>20988.982860512424</c:v>
                </c:pt>
                <c:pt idx="436">
                  <c:v>20992.156446311168</c:v>
                </c:pt>
                <c:pt idx="437">
                  <c:v>21033.021262449594</c:v>
                </c:pt>
                <c:pt idx="438">
                  <c:v>20956.698447140621</c:v>
                </c:pt>
                <c:pt idx="439">
                  <c:v>20997.563263279058</c:v>
                </c:pt>
                <c:pt idx="440">
                  <c:v>20963.410750167153</c:v>
                </c:pt>
                <c:pt idx="441">
                  <c:v>21004.275566305587</c:v>
                </c:pt>
                <c:pt idx="442">
                  <c:v>21011.016253629892</c:v>
                </c:pt>
                <c:pt idx="443">
                  <c:v>21017.728556656435</c:v>
                </c:pt>
                <c:pt idx="444">
                  <c:v>20982.270557485885</c:v>
                </c:pt>
                <c:pt idx="445">
                  <c:v>21026.308959423066</c:v>
                </c:pt>
                <c:pt idx="446">
                  <c:v>20988.982860512424</c:v>
                </c:pt>
                <c:pt idx="447">
                  <c:v>21033.021262449594</c:v>
                </c:pt>
                <c:pt idx="448">
                  <c:v>20997.563263279058</c:v>
                </c:pt>
                <c:pt idx="449">
                  <c:v>21004.275566305587</c:v>
                </c:pt>
                <c:pt idx="450">
                  <c:v>21308.086048366258</c:v>
                </c:pt>
                <c:pt idx="451">
                  <c:v>21308.086048366258</c:v>
                </c:pt>
                <c:pt idx="452">
                  <c:v>21314.798351392797</c:v>
                </c:pt>
                <c:pt idx="453">
                  <c:v>21314.798351392797</c:v>
                </c:pt>
                <c:pt idx="454">
                  <c:v>21333.658158711529</c:v>
                </c:pt>
                <c:pt idx="455">
                  <c:v>21333.658158711529</c:v>
                </c:pt>
                <c:pt idx="456">
                  <c:v>21340.370461738054</c:v>
                </c:pt>
                <c:pt idx="457">
                  <c:v>21340.370461738054</c:v>
                </c:pt>
                <c:pt idx="458">
                  <c:v>21348.950864504684</c:v>
                </c:pt>
                <c:pt idx="459">
                  <c:v>21308.086048366258</c:v>
                </c:pt>
                <c:pt idx="460">
                  <c:v>21348.950864504684</c:v>
                </c:pt>
                <c:pt idx="461">
                  <c:v>21355.663167531227</c:v>
                </c:pt>
                <c:pt idx="462">
                  <c:v>21314.798351392797</c:v>
                </c:pt>
                <c:pt idx="463">
                  <c:v>21355.663167531227</c:v>
                </c:pt>
                <c:pt idx="464">
                  <c:v>21398.639510707606</c:v>
                </c:pt>
                <c:pt idx="465">
                  <c:v>21333.658158711529</c:v>
                </c:pt>
                <c:pt idx="466">
                  <c:v>21405.351813734142</c:v>
                </c:pt>
                <c:pt idx="467">
                  <c:v>21340.370461738054</c:v>
                </c:pt>
                <c:pt idx="468">
                  <c:v>21348.950864504684</c:v>
                </c:pt>
                <c:pt idx="469">
                  <c:v>21398.639510707606</c:v>
                </c:pt>
                <c:pt idx="470">
                  <c:v>21355.663167531227</c:v>
                </c:pt>
                <c:pt idx="471">
                  <c:v>21424.211621052869</c:v>
                </c:pt>
                <c:pt idx="472">
                  <c:v>21405.351813734142</c:v>
                </c:pt>
                <c:pt idx="473">
                  <c:v>21430.923924079405</c:v>
                </c:pt>
                <c:pt idx="474">
                  <c:v>21439.504326846036</c:v>
                </c:pt>
                <c:pt idx="475">
                  <c:v>21424.211621052869</c:v>
                </c:pt>
                <c:pt idx="476">
                  <c:v>21446.216629872572</c:v>
                </c:pt>
                <c:pt idx="477">
                  <c:v>21430.923924079405</c:v>
                </c:pt>
                <c:pt idx="478">
                  <c:v>21398.639510707606</c:v>
                </c:pt>
                <c:pt idx="479">
                  <c:v>21439.504326846036</c:v>
                </c:pt>
                <c:pt idx="480">
                  <c:v>21405.351813734142</c:v>
                </c:pt>
                <c:pt idx="481">
                  <c:v>21446.216629872572</c:v>
                </c:pt>
                <c:pt idx="482">
                  <c:v>21424.211621052869</c:v>
                </c:pt>
                <c:pt idx="483">
                  <c:v>21430.923924079405</c:v>
                </c:pt>
                <c:pt idx="484">
                  <c:v>21439.504326846036</c:v>
                </c:pt>
                <c:pt idx="485">
                  <c:v>21446.216629872572</c:v>
                </c:pt>
                <c:pt idx="486">
                  <c:v>21696.65971601029</c:v>
                </c:pt>
                <c:pt idx="487">
                  <c:v>21696.65971601029</c:v>
                </c:pt>
                <c:pt idx="488">
                  <c:v>21703.372019036822</c:v>
                </c:pt>
                <c:pt idx="489">
                  <c:v>21703.372019036822</c:v>
                </c:pt>
                <c:pt idx="490">
                  <c:v>21722.231826355553</c:v>
                </c:pt>
                <c:pt idx="491">
                  <c:v>21722.231826355553</c:v>
                </c:pt>
                <c:pt idx="492">
                  <c:v>21728.944129382086</c:v>
                </c:pt>
                <c:pt idx="493">
                  <c:v>21728.944129382086</c:v>
                </c:pt>
                <c:pt idx="494">
                  <c:v>21737.52453214872</c:v>
                </c:pt>
                <c:pt idx="495">
                  <c:v>21737.52453214872</c:v>
                </c:pt>
                <c:pt idx="496">
                  <c:v>21696.65971601029</c:v>
                </c:pt>
                <c:pt idx="497">
                  <c:v>21744.236835175252</c:v>
                </c:pt>
                <c:pt idx="498">
                  <c:v>21744.236835175252</c:v>
                </c:pt>
                <c:pt idx="499">
                  <c:v>21703.372019036822</c:v>
                </c:pt>
                <c:pt idx="500">
                  <c:v>21721.281415789239</c:v>
                </c:pt>
                <c:pt idx="501">
                  <c:v>21721.281415789239</c:v>
                </c:pt>
                <c:pt idx="502">
                  <c:v>21727.993718815764</c:v>
                </c:pt>
                <c:pt idx="503">
                  <c:v>21722.231826355553</c:v>
                </c:pt>
                <c:pt idx="504">
                  <c:v>21727.993718815764</c:v>
                </c:pt>
                <c:pt idx="505">
                  <c:v>21728.944129382086</c:v>
                </c:pt>
                <c:pt idx="506">
                  <c:v>21737.52453214872</c:v>
                </c:pt>
                <c:pt idx="507">
                  <c:v>21746.853526134499</c:v>
                </c:pt>
                <c:pt idx="508">
                  <c:v>21744.236835175252</c:v>
                </c:pt>
                <c:pt idx="509">
                  <c:v>21746.853526134499</c:v>
                </c:pt>
                <c:pt idx="510">
                  <c:v>21753.565829161031</c:v>
                </c:pt>
                <c:pt idx="511">
                  <c:v>21753.565829161031</c:v>
                </c:pt>
                <c:pt idx="512">
                  <c:v>21762.146231927662</c:v>
                </c:pt>
                <c:pt idx="513">
                  <c:v>21762.146231927662</c:v>
                </c:pt>
                <c:pt idx="514">
                  <c:v>21721.281415789239</c:v>
                </c:pt>
                <c:pt idx="515">
                  <c:v>21768.858534954205</c:v>
                </c:pt>
                <c:pt idx="516">
                  <c:v>21768.858534954205</c:v>
                </c:pt>
                <c:pt idx="517">
                  <c:v>21727.993718815764</c:v>
                </c:pt>
                <c:pt idx="518">
                  <c:v>21746.853526134499</c:v>
                </c:pt>
                <c:pt idx="519">
                  <c:v>21753.565829161031</c:v>
                </c:pt>
                <c:pt idx="520">
                  <c:v>21762.146231927662</c:v>
                </c:pt>
                <c:pt idx="521">
                  <c:v>21768.858534954205</c:v>
                </c:pt>
                <c:pt idx="522">
                  <c:v>22019.301621091912</c:v>
                </c:pt>
                <c:pt idx="523">
                  <c:v>22026.013924118455</c:v>
                </c:pt>
                <c:pt idx="524">
                  <c:v>22019.301621091912</c:v>
                </c:pt>
                <c:pt idx="525">
                  <c:v>22044.873731437183</c:v>
                </c:pt>
                <c:pt idx="526">
                  <c:v>22026.013924118455</c:v>
                </c:pt>
                <c:pt idx="527">
                  <c:v>22051.586034463715</c:v>
                </c:pt>
                <c:pt idx="528">
                  <c:v>22060.166437230346</c:v>
                </c:pt>
                <c:pt idx="529">
                  <c:v>22066.878740256881</c:v>
                </c:pt>
                <c:pt idx="530">
                  <c:v>22044.873731437183</c:v>
                </c:pt>
                <c:pt idx="531">
                  <c:v>22051.586034463715</c:v>
                </c:pt>
                <c:pt idx="532">
                  <c:v>22060.166437230346</c:v>
                </c:pt>
                <c:pt idx="533">
                  <c:v>22019.301621091912</c:v>
                </c:pt>
                <c:pt idx="534">
                  <c:v>22066.878740256881</c:v>
                </c:pt>
                <c:pt idx="535">
                  <c:v>22026.013924118455</c:v>
                </c:pt>
                <c:pt idx="536">
                  <c:v>22044.873731437183</c:v>
                </c:pt>
                <c:pt idx="537">
                  <c:v>22051.586034463715</c:v>
                </c:pt>
                <c:pt idx="538">
                  <c:v>22060.166437230346</c:v>
                </c:pt>
                <c:pt idx="539">
                  <c:v>22066.878740256881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E9-495C-996D-1619CA4DC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42640"/>
        <c:axId val="4635432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0E9-495C-996D-1619CA4DC82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0E9-495C-996D-1619CA4DC82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0E9-495C-996D-1619CA4DC82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0E9-495C-996D-1619CA4DC824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0E9-495C-996D-1619CA4DC824}"/>
                  </c:ext>
                </c:extLst>
              </c15:ser>
            </c15:filteredLineSeries>
          </c:ext>
        </c:extLst>
      </c:lineChart>
      <c:catAx>
        <c:axId val="463542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43296"/>
        <c:crosses val="autoZero"/>
        <c:auto val="1"/>
        <c:lblAlgn val="ctr"/>
        <c:lblOffset val="100"/>
        <c:noMultiLvlLbl val="0"/>
      </c:catAx>
      <c:valAx>
        <c:axId val="4635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0.99914871035182429</c:v>
                </c:pt>
                <c:pt idx="2">
                  <c:v>0.99481282117307046</c:v>
                </c:pt>
                <c:pt idx="3">
                  <c:v>0.99453954320988247</c:v>
                </c:pt>
                <c:pt idx="4">
                  <c:v>0.99371800296191193</c:v>
                </c:pt>
                <c:pt idx="5">
                  <c:v>0.99195691068101066</c:v>
                </c:pt>
                <c:pt idx="6">
                  <c:v>0.99117365533230761</c:v>
                </c:pt>
                <c:pt idx="7">
                  <c:v>0.99035355645625811</c:v>
                </c:pt>
                <c:pt idx="8">
                  <c:v>0.99014318867952422</c:v>
                </c:pt>
                <c:pt idx="9">
                  <c:v>0.98940902184487833</c:v>
                </c:pt>
                <c:pt idx="10">
                  <c:v>0.98662804899415024</c:v>
                </c:pt>
                <c:pt idx="11">
                  <c:v>0.98605559601111581</c:v>
                </c:pt>
                <c:pt idx="12">
                  <c:v>0.98478677404961112</c:v>
                </c:pt>
                <c:pt idx="13">
                  <c:v>0.98330007291388488</c:v>
                </c:pt>
                <c:pt idx="14">
                  <c:v>0.98264648420778067</c:v>
                </c:pt>
                <c:pt idx="15">
                  <c:v>0.98145400959078899</c:v>
                </c:pt>
                <c:pt idx="16">
                  <c:v>0.97732735187241371</c:v>
                </c:pt>
                <c:pt idx="17">
                  <c:v>0.97401835499900014</c:v>
                </c:pt>
                <c:pt idx="18">
                  <c:v>0.93907673021018712</c:v>
                </c:pt>
                <c:pt idx="19">
                  <c:v>0.93763768991136232</c:v>
                </c:pt>
                <c:pt idx="20">
                  <c:v>0.93455192020459832</c:v>
                </c:pt>
                <c:pt idx="21">
                  <c:v>0.93361713038437477</c:v>
                </c:pt>
                <c:pt idx="22">
                  <c:v>0.93311360883241501</c:v>
                </c:pt>
                <c:pt idx="23">
                  <c:v>0.93217805358128436</c:v>
                </c:pt>
                <c:pt idx="24">
                  <c:v>0.93025161678171031</c:v>
                </c:pt>
                <c:pt idx="25">
                  <c:v>0.92909484788891394</c:v>
                </c:pt>
                <c:pt idx="26">
                  <c:v>0.92881252354373856</c:v>
                </c:pt>
                <c:pt idx="27">
                  <c:v>0.92765639168363512</c:v>
                </c:pt>
                <c:pt idx="28">
                  <c:v>0.92725557139759451</c:v>
                </c:pt>
                <c:pt idx="29">
                  <c:v>0.92581902558092422</c:v>
                </c:pt>
                <c:pt idx="30">
                  <c:v>0.92573061602052675</c:v>
                </c:pt>
                <c:pt idx="31">
                  <c:v>0.92429208936688767</c:v>
                </c:pt>
                <c:pt idx="32">
                  <c:v>0.92180476008838885</c:v>
                </c:pt>
                <c:pt idx="33">
                  <c:v>0.92036784161006202</c:v>
                </c:pt>
                <c:pt idx="34">
                  <c:v>0.91844386504405406</c:v>
                </c:pt>
                <c:pt idx="35">
                  <c:v>0.91700675811417109</c:v>
                </c:pt>
                <c:pt idx="36">
                  <c:v>0.91577249435750585</c:v>
                </c:pt>
                <c:pt idx="37">
                  <c:v>0.91487210939871044</c:v>
                </c:pt>
                <c:pt idx="38">
                  <c:v>0.91433531933684997</c:v>
                </c:pt>
                <c:pt idx="39">
                  <c:v>0.91343512897075385</c:v>
                </c:pt>
                <c:pt idx="40">
                  <c:v>0.91031949995881822</c:v>
                </c:pt>
                <c:pt idx="41">
                  <c:v>0.90941981327279509</c:v>
                </c:pt>
                <c:pt idx="42">
                  <c:v>0.90888207185937131</c:v>
                </c:pt>
                <c:pt idx="43">
                  <c:v>0.90798255906731107</c:v>
                </c:pt>
                <c:pt idx="44">
                  <c:v>0.90724711233475364</c:v>
                </c:pt>
                <c:pt idx="45">
                  <c:v>0.90695751213802256</c:v>
                </c:pt>
                <c:pt idx="46">
                  <c:v>0.9060582071788823</c:v>
                </c:pt>
                <c:pt idx="47">
                  <c:v>0.90581191519475901</c:v>
                </c:pt>
                <c:pt idx="48">
                  <c:v>0.90551995353340353</c:v>
                </c:pt>
                <c:pt idx="49">
                  <c:v>0.90462081139534178</c:v>
                </c:pt>
                <c:pt idx="50">
                  <c:v>0.90180125364534058</c:v>
                </c:pt>
                <c:pt idx="51">
                  <c:v>0.90036560805322707</c:v>
                </c:pt>
                <c:pt idx="52">
                  <c:v>0.89844321235572877</c:v>
                </c:pt>
                <c:pt idx="53">
                  <c:v>0.89700733043524294</c:v>
                </c:pt>
                <c:pt idx="54">
                  <c:v>0.86089220257545107</c:v>
                </c:pt>
                <c:pt idx="55">
                  <c:v>0.86003608885428018</c:v>
                </c:pt>
                <c:pt idx="56">
                  <c:v>0.85945306447652281</c:v>
                </c:pt>
                <c:pt idx="57">
                  <c:v>0.85859697963830151</c:v>
                </c:pt>
                <c:pt idx="58">
                  <c:v>0.8585446345496095</c:v>
                </c:pt>
                <c:pt idx="59">
                  <c:v>0.85764892071343257</c:v>
                </c:pt>
                <c:pt idx="60">
                  <c:v>0.8554322950760932</c:v>
                </c:pt>
                <c:pt idx="61">
                  <c:v>0.85457628051831458</c:v>
                </c:pt>
                <c:pt idx="62">
                  <c:v>0.85399315045387936</c:v>
                </c:pt>
                <c:pt idx="63">
                  <c:v>0.85343508309435256</c:v>
                </c:pt>
                <c:pt idx="64">
                  <c:v>0.8531371621381344</c:v>
                </c:pt>
                <c:pt idx="65">
                  <c:v>0.85308684669523793</c:v>
                </c:pt>
                <c:pt idx="66">
                  <c:v>0.85278870079473101</c:v>
                </c:pt>
                <c:pt idx="67">
                  <c:v>0.85219139863849003</c:v>
                </c:pt>
                <c:pt idx="68">
                  <c:v>0.85206665560709627</c:v>
                </c:pt>
                <c:pt idx="69">
                  <c:v>0.85164825119086907</c:v>
                </c:pt>
                <c:pt idx="70">
                  <c:v>0.8513499707605956</c:v>
                </c:pt>
                <c:pt idx="71">
                  <c:v>0.85121069008927253</c:v>
                </c:pt>
                <c:pt idx="72">
                  <c:v>0.85062750805319709</c:v>
                </c:pt>
                <c:pt idx="73">
                  <c:v>0.85006843573211643</c:v>
                </c:pt>
                <c:pt idx="74">
                  <c:v>0.84977156736488668</c:v>
                </c:pt>
                <c:pt idx="75">
                  <c:v>0.84972234708985528</c:v>
                </c:pt>
                <c:pt idx="76">
                  <c:v>0.84882704594891778</c:v>
                </c:pt>
                <c:pt idx="77">
                  <c:v>0.84882569125359031</c:v>
                </c:pt>
                <c:pt idx="78">
                  <c:v>0.84828372152453058</c:v>
                </c:pt>
                <c:pt idx="79">
                  <c:v>0.84738848561581448</c:v>
                </c:pt>
                <c:pt idx="80">
                  <c:v>0.84733023525355811</c:v>
                </c:pt>
                <c:pt idx="81">
                  <c:v>0.84589146568064899</c:v>
                </c:pt>
                <c:pt idx="82">
                  <c:v>0.84461353576274512</c:v>
                </c:pt>
                <c:pt idx="83">
                  <c:v>0.84396535941864981</c:v>
                </c:pt>
                <c:pt idx="84">
                  <c:v>0.84337060594857793</c:v>
                </c:pt>
                <c:pt idx="85">
                  <c:v>0.84252656888711941</c:v>
                </c:pt>
                <c:pt idx="86">
                  <c:v>0.84125065269684474</c:v>
                </c:pt>
                <c:pt idx="87">
                  <c:v>0.84092490740643566</c:v>
                </c:pt>
                <c:pt idx="88">
                  <c:v>0.83981273672708823</c:v>
                </c:pt>
                <c:pt idx="89">
                  <c:v>0.83547303385031835</c:v>
                </c:pt>
                <c:pt idx="90">
                  <c:v>0.77670866443836795</c:v>
                </c:pt>
                <c:pt idx="91">
                  <c:v>0.77577835689199026</c:v>
                </c:pt>
                <c:pt idx="92">
                  <c:v>0.77526992308953879</c:v>
                </c:pt>
                <c:pt idx="93">
                  <c:v>0.77433965542771499</c:v>
                </c:pt>
                <c:pt idx="94">
                  <c:v>0.77125017576165611</c:v>
                </c:pt>
                <c:pt idx="95">
                  <c:v>0.7703200129410408</c:v>
                </c:pt>
                <c:pt idx="96">
                  <c:v>0.76981140758133582</c:v>
                </c:pt>
                <c:pt idx="97">
                  <c:v>0.76888128247505738</c:v>
                </c:pt>
                <c:pt idx="98">
                  <c:v>0.76791001190623753</c:v>
                </c:pt>
                <c:pt idx="99">
                  <c:v>0.76788531410786487</c:v>
                </c:pt>
                <c:pt idx="100">
                  <c:v>0.76695523254383491</c:v>
                </c:pt>
                <c:pt idx="101">
                  <c:v>0.76647170069745618</c:v>
                </c:pt>
                <c:pt idx="102">
                  <c:v>0.76644653120077555</c:v>
                </c:pt>
                <c:pt idx="103">
                  <c:v>0.76551648611476175</c:v>
                </c:pt>
                <c:pt idx="104">
                  <c:v>0.7655038065070644</c:v>
                </c:pt>
                <c:pt idx="105">
                  <c:v>0.76461142298391582</c:v>
                </c:pt>
                <c:pt idx="106">
                  <c:v>0.76406473030123434</c:v>
                </c:pt>
                <c:pt idx="107">
                  <c:v>0.76317236437131031</c:v>
                </c:pt>
                <c:pt idx="108">
                  <c:v>0.76245309257339389</c:v>
                </c:pt>
                <c:pt idx="109">
                  <c:v>0.7610147325801524</c:v>
                </c:pt>
                <c:pt idx="110">
                  <c:v>0.76004412158744683</c:v>
                </c:pt>
                <c:pt idx="111">
                  <c:v>0.75915179966660096</c:v>
                </c:pt>
                <c:pt idx="112">
                  <c:v>0.75908912236523052</c:v>
                </c:pt>
                <c:pt idx="113">
                  <c:v>0.7586050401379405</c:v>
                </c:pt>
                <c:pt idx="114">
                  <c:v>0.75771273456661903</c:v>
                </c:pt>
                <c:pt idx="115">
                  <c:v>0.7576507350824272</c:v>
                </c:pt>
                <c:pt idx="116">
                  <c:v>0.75706354772526885</c:v>
                </c:pt>
                <c:pt idx="117">
                  <c:v>0.75667860555683841</c:v>
                </c:pt>
                <c:pt idx="118">
                  <c:v>0.75578631555444398</c:v>
                </c:pt>
                <c:pt idx="119">
                  <c:v>0.75562469332180637</c:v>
                </c:pt>
                <c:pt idx="120">
                  <c:v>0.75523952153858864</c:v>
                </c:pt>
                <c:pt idx="121">
                  <c:v>0.75434724718741031</c:v>
                </c:pt>
                <c:pt idx="122">
                  <c:v>0.75160465468761739</c:v>
                </c:pt>
                <c:pt idx="123">
                  <c:v>0.75016578147630808</c:v>
                </c:pt>
                <c:pt idx="124">
                  <c:v>0.74823956791807333</c:v>
                </c:pt>
                <c:pt idx="125">
                  <c:v>0.74680068445619796</c:v>
                </c:pt>
                <c:pt idx="126">
                  <c:v>0.69858715565636775</c:v>
                </c:pt>
                <c:pt idx="127">
                  <c:v>0.69714807693278891</c:v>
                </c:pt>
                <c:pt idx="128">
                  <c:v>0.69400250203632441</c:v>
                </c:pt>
                <c:pt idx="129">
                  <c:v>0.69312746639791334</c:v>
                </c:pt>
                <c:pt idx="130">
                  <c:v>0.69256348312692684</c:v>
                </c:pt>
                <c:pt idx="131">
                  <c:v>0.69168838563767354</c:v>
                </c:pt>
                <c:pt idx="132">
                  <c:v>0.68976195378435579</c:v>
                </c:pt>
                <c:pt idx="133">
                  <c:v>0.6885430226548368</c:v>
                </c:pt>
                <c:pt idx="134">
                  <c:v>0.68832287215674648</c:v>
                </c:pt>
                <c:pt idx="135">
                  <c:v>0.68710399734290051</c:v>
                </c:pt>
                <c:pt idx="136">
                  <c:v>0.6861521049151289</c:v>
                </c:pt>
                <c:pt idx="137">
                  <c:v>0.68517761923908305</c:v>
                </c:pt>
                <c:pt idx="138">
                  <c:v>0.68498295791131414</c:v>
                </c:pt>
                <c:pt idx="139">
                  <c:v>0.68471324369476338</c:v>
                </c:pt>
                <c:pt idx="140">
                  <c:v>0.6837385905650567</c:v>
                </c:pt>
                <c:pt idx="141">
                  <c:v>0.68354401685745525</c:v>
                </c:pt>
                <c:pt idx="142">
                  <c:v>0.68224595825171075</c:v>
                </c:pt>
                <c:pt idx="143">
                  <c:v>0.68131781836964755</c:v>
                </c:pt>
                <c:pt idx="144">
                  <c:v>0.68069319452439225</c:v>
                </c:pt>
                <c:pt idx="145">
                  <c:v>0.68035746248506423</c:v>
                </c:pt>
                <c:pt idx="146">
                  <c:v>0.67952375729979719</c:v>
                </c:pt>
                <c:pt idx="147">
                  <c:v>0.67925431824986482</c:v>
                </c:pt>
                <c:pt idx="148">
                  <c:v>0.67891862534429293</c:v>
                </c:pt>
                <c:pt idx="149">
                  <c:v>0.67808480542785876</c:v>
                </c:pt>
                <c:pt idx="150">
                  <c:v>0.67732810688867595</c:v>
                </c:pt>
                <c:pt idx="151">
                  <c:v>0.67715024411744418</c:v>
                </c:pt>
                <c:pt idx="152">
                  <c:v>0.67678631649246124</c:v>
                </c:pt>
                <c:pt idx="153">
                  <c:v>0.67615850894957064</c:v>
                </c:pt>
                <c:pt idx="154">
                  <c:v>0.6758892222720525</c:v>
                </c:pt>
                <c:pt idx="155">
                  <c:v>0.67585821133159973</c:v>
                </c:pt>
                <c:pt idx="156">
                  <c:v>0.67489863945303874</c:v>
                </c:pt>
                <c:pt idx="157">
                  <c:v>0.67471955114837434</c:v>
                </c:pt>
                <c:pt idx="158">
                  <c:v>0.67347038636769241</c:v>
                </c:pt>
                <c:pt idx="159">
                  <c:v>0.67345978627030789</c:v>
                </c:pt>
                <c:pt idx="160">
                  <c:v>0.67342082743660459</c:v>
                </c:pt>
                <c:pt idx="161">
                  <c:v>0.67252736287225323</c:v>
                </c:pt>
                <c:pt idx="162">
                  <c:v>0.67249273997669234</c:v>
                </c:pt>
                <c:pt idx="163">
                  <c:v>0.67219735426194172</c:v>
                </c:pt>
                <c:pt idx="164">
                  <c:v>0.67198175828990037</c:v>
                </c:pt>
                <c:pt idx="165">
                  <c:v>0.67169075425037694</c:v>
                </c:pt>
                <c:pt idx="166">
                  <c:v>0.67153360377530957</c:v>
                </c:pt>
                <c:pt idx="167">
                  <c:v>0.67075875064769941</c:v>
                </c:pt>
                <c:pt idx="168">
                  <c:v>0.6700947416476899</c:v>
                </c:pt>
                <c:pt idx="169">
                  <c:v>0.66801121389530072</c:v>
                </c:pt>
                <c:pt idx="170">
                  <c:v>0.66706814536251502</c:v>
                </c:pt>
                <c:pt idx="171">
                  <c:v>0.66673938826692414</c:v>
                </c:pt>
                <c:pt idx="172">
                  <c:v>0.66530075860455884</c:v>
                </c:pt>
                <c:pt idx="173">
                  <c:v>0.66464597891316313</c:v>
                </c:pt>
                <c:pt idx="174">
                  <c:v>0.66437179097744814</c:v>
                </c:pt>
                <c:pt idx="175">
                  <c:v>0.6637028853468141</c:v>
                </c:pt>
                <c:pt idx="176">
                  <c:v>0.66337484575000882</c:v>
                </c:pt>
                <c:pt idx="177">
                  <c:v>0.66193620134279951</c:v>
                </c:pt>
                <c:pt idx="178">
                  <c:v>0.65891324822815178</c:v>
                </c:pt>
                <c:pt idx="179">
                  <c:v>0.65554837180739567</c:v>
                </c:pt>
                <c:pt idx="180">
                  <c:v>0.62132279159340587</c:v>
                </c:pt>
                <c:pt idx="181">
                  <c:v>0.61988373533684871</c:v>
                </c:pt>
                <c:pt idx="182">
                  <c:v>0.61806817532299896</c:v>
                </c:pt>
                <c:pt idx="183">
                  <c:v>0.6171037954786025</c:v>
                </c:pt>
                <c:pt idx="184">
                  <c:v>0.61670189886196292</c:v>
                </c:pt>
                <c:pt idx="185">
                  <c:v>0.61586318426494124</c:v>
                </c:pt>
                <c:pt idx="186">
                  <c:v>0.6152628794144146</c:v>
                </c:pt>
                <c:pt idx="187">
                  <c:v>0.61442412677087943</c:v>
                </c:pt>
                <c:pt idx="188">
                  <c:v>0.61297078242332381</c:v>
                </c:pt>
                <c:pt idx="189">
                  <c:v>0.61260877940175285</c:v>
                </c:pt>
                <c:pt idx="190">
                  <c:v>0.61249771712014489</c:v>
                </c:pt>
                <c:pt idx="191">
                  <c:v>0.61164444261086892</c:v>
                </c:pt>
                <c:pt idx="192">
                  <c:v>0.61124242056595779</c:v>
                </c:pt>
                <c:pt idx="193">
                  <c:v>0.61105865915563873</c:v>
                </c:pt>
                <c:pt idx="194">
                  <c:v>0.60980339651279092</c:v>
                </c:pt>
                <c:pt idx="195">
                  <c:v>0.60924342584632452</c:v>
                </c:pt>
                <c:pt idx="196">
                  <c:v>0.60895199609453277</c:v>
                </c:pt>
                <c:pt idx="197">
                  <c:v>0.6085517052258359</c:v>
                </c:pt>
                <c:pt idx="198">
                  <c:v>0.60831107704298404</c:v>
                </c:pt>
                <c:pt idx="199">
                  <c:v>0.60827911292127634</c:v>
                </c:pt>
                <c:pt idx="200">
                  <c:v>0.60787702033536783</c:v>
                </c:pt>
                <c:pt idx="201">
                  <c:v>0.60751155629477449</c:v>
                </c:pt>
                <c:pt idx="202">
                  <c:v>0.60711279475408131</c:v>
                </c:pt>
                <c:pt idx="203">
                  <c:v>0.60643799385861696</c:v>
                </c:pt>
                <c:pt idx="204">
                  <c:v>0.6041462978725981</c:v>
                </c:pt>
                <c:pt idx="205">
                  <c:v>0.60349312344081552</c:v>
                </c:pt>
                <c:pt idx="206">
                  <c:v>0.60309262219836712</c:v>
                </c:pt>
                <c:pt idx="207">
                  <c:v>0.60285213533604309</c:v>
                </c:pt>
                <c:pt idx="208">
                  <c:v>0.60165370067762869</c:v>
                </c:pt>
                <c:pt idx="209">
                  <c:v>0.60012806762260373</c:v>
                </c:pt>
                <c:pt idx="210">
                  <c:v>0.59985438643967226</c:v>
                </c:pt>
                <c:pt idx="211">
                  <c:v>0.59972744385207055</c:v>
                </c:pt>
                <c:pt idx="212">
                  <c:v>0.59948703976912476</c:v>
                </c:pt>
                <c:pt idx="213">
                  <c:v>0.59828851616175527</c:v>
                </c:pt>
                <c:pt idx="214">
                  <c:v>0.59806806139478996</c:v>
                </c:pt>
                <c:pt idx="215">
                  <c:v>0.59706777870468353</c:v>
                </c:pt>
                <c:pt idx="216">
                  <c:v>0.59662911799796037</c:v>
                </c:pt>
                <c:pt idx="217">
                  <c:v>0.59562885015399769</c:v>
                </c:pt>
                <c:pt idx="218">
                  <c:v>0.59439612572190348</c:v>
                </c:pt>
                <c:pt idx="219">
                  <c:v>0.59260885837263899</c:v>
                </c:pt>
                <c:pt idx="220">
                  <c:v>0.5916086300088661</c:v>
                </c:pt>
                <c:pt idx="221">
                  <c:v>0.59116990571623262</c:v>
                </c:pt>
                <c:pt idx="222">
                  <c:v>0.59103142822074139</c:v>
                </c:pt>
                <c:pt idx="223">
                  <c:v>0.59016969141906972</c:v>
                </c:pt>
                <c:pt idx="224">
                  <c:v>0.58924361335345754</c:v>
                </c:pt>
                <c:pt idx="225">
                  <c:v>0.58861318662684514</c:v>
                </c:pt>
                <c:pt idx="226">
                  <c:v>0.58824341605841068</c:v>
                </c:pt>
                <c:pt idx="227">
                  <c:v>0.58780465553724126</c:v>
                </c:pt>
                <c:pt idx="228">
                  <c:v>0.58717441431145911</c:v>
                </c:pt>
                <c:pt idx="229">
                  <c:v>0.58680447185480578</c:v>
                </c:pt>
                <c:pt idx="230">
                  <c:v>0.58315461442195982</c:v>
                </c:pt>
                <c:pt idx="231">
                  <c:v>0.58171582528934329</c:v>
                </c:pt>
                <c:pt idx="232">
                  <c:v>0.57978973607631035</c:v>
                </c:pt>
                <c:pt idx="233">
                  <c:v>0.57835093738072862</c:v>
                </c:pt>
                <c:pt idx="234">
                  <c:v>0.54313948269063683</c:v>
                </c:pt>
                <c:pt idx="235">
                  <c:v>0.54217557630611479</c:v>
                </c:pt>
                <c:pt idx="236">
                  <c:v>0.54170043584003591</c:v>
                </c:pt>
                <c:pt idx="237">
                  <c:v>0.54080383350457939</c:v>
                </c:pt>
                <c:pt idx="238">
                  <c:v>0.54073652885437373</c:v>
                </c:pt>
                <c:pt idx="239">
                  <c:v>0.5398039811474038</c:v>
                </c:pt>
                <c:pt idx="240">
                  <c:v>0.53936481893603128</c:v>
                </c:pt>
                <c:pt idx="241">
                  <c:v>0.53836497416587037</c:v>
                </c:pt>
                <c:pt idx="242">
                  <c:v>0.53767991462005726</c:v>
                </c:pt>
                <c:pt idx="243">
                  <c:v>0.53671600468758529</c:v>
                </c:pt>
                <c:pt idx="244">
                  <c:v>0.53624086978754304</c:v>
                </c:pt>
                <c:pt idx="245">
                  <c:v>0.53534437430059012</c:v>
                </c:pt>
                <c:pt idx="246">
                  <c:v>0.53527695866445513</c:v>
                </c:pt>
                <c:pt idx="247">
                  <c:v>0.53434454950158972</c:v>
                </c:pt>
                <c:pt idx="248">
                  <c:v>0.53431447686080813</c:v>
                </c:pt>
                <c:pt idx="249">
                  <c:v>0.53402910782574053</c:v>
                </c:pt>
                <c:pt idx="250">
                  <c:v>0.53390535513253312</c:v>
                </c:pt>
                <c:pt idx="251">
                  <c:v>0.53335056321649521</c:v>
                </c:pt>
                <c:pt idx="252">
                  <c:v>0.53290553727352574</c:v>
                </c:pt>
                <c:pt idx="253">
                  <c:v>0.53287543341113197</c:v>
                </c:pt>
                <c:pt idx="254">
                  <c:v>0.53259008334873437</c:v>
                </c:pt>
                <c:pt idx="255">
                  <c:v>0.53197898776062191</c:v>
                </c:pt>
                <c:pt idx="256">
                  <c:v>0.53191151822981142</c:v>
                </c:pt>
                <c:pt idx="257">
                  <c:v>0.53135424082953597</c:v>
                </c:pt>
                <c:pt idx="258">
                  <c:v>0.53097917844500042</c:v>
                </c:pt>
                <c:pt idx="259">
                  <c:v>0.53053996608117993</c:v>
                </c:pt>
                <c:pt idx="260">
                  <c:v>0.52991532747880588</c:v>
                </c:pt>
                <c:pt idx="261">
                  <c:v>0.52954016332663767</c:v>
                </c:pt>
                <c:pt idx="262">
                  <c:v>0.52856961327253082</c:v>
                </c:pt>
                <c:pt idx="263">
                  <c:v>0.5271305851198127</c:v>
                </c:pt>
                <c:pt idx="264">
                  <c:v>0.52589515483926497</c:v>
                </c:pt>
                <c:pt idx="265">
                  <c:v>0.52520420710325177</c:v>
                </c:pt>
                <c:pt idx="266">
                  <c:v>0.5244562307420505</c:v>
                </c:pt>
                <c:pt idx="267">
                  <c:v>0.52376517699037684</c:v>
                </c:pt>
                <c:pt idx="268">
                  <c:v>0.52252998506020576</c:v>
                </c:pt>
                <c:pt idx="269">
                  <c:v>0.52109105485724527</c:v>
                </c:pt>
                <c:pt idx="270">
                  <c:v>0.46262120898457759</c:v>
                </c:pt>
                <c:pt idx="271">
                  <c:v>0.4579297951362491</c:v>
                </c:pt>
                <c:pt idx="272">
                  <c:v>0.45752595220356473</c:v>
                </c:pt>
                <c:pt idx="273">
                  <c:v>0.45716163570252744</c:v>
                </c:pt>
                <c:pt idx="274">
                  <c:v>0.45649075887825263</c:v>
                </c:pt>
                <c:pt idx="275">
                  <c:v>0.45379618882706207</c:v>
                </c:pt>
                <c:pt idx="276">
                  <c:v>0.45247026049865829</c:v>
                </c:pt>
                <c:pt idx="277">
                  <c:v>0.4520664000888247</c:v>
                </c:pt>
                <c:pt idx="278">
                  <c:v>0.45103122023213521</c:v>
                </c:pt>
                <c:pt idx="279">
                  <c:v>0.44918352484326246</c:v>
                </c:pt>
                <c:pt idx="280">
                  <c:v>0.4491048353027608</c:v>
                </c:pt>
                <c:pt idx="281">
                  <c:v>0.44870096475079135</c:v>
                </c:pt>
                <c:pt idx="282">
                  <c:v>0.44775042894595413</c:v>
                </c:pt>
                <c:pt idx="283">
                  <c:v>0.44774455400993751</c:v>
                </c:pt>
                <c:pt idx="284">
                  <c:v>0.44766579280646612</c:v>
                </c:pt>
                <c:pt idx="285">
                  <c:v>0.44675063154121514</c:v>
                </c:pt>
                <c:pt idx="286">
                  <c:v>0.44631140110932543</c:v>
                </c:pt>
                <c:pt idx="287">
                  <c:v>0.44531159805795867</c:v>
                </c:pt>
                <c:pt idx="288">
                  <c:v>0.44372423728110616</c:v>
                </c:pt>
                <c:pt idx="289">
                  <c:v>0.44229093079745274</c:v>
                </c:pt>
                <c:pt idx="290">
                  <c:v>0.44228525751124281</c:v>
                </c:pt>
                <c:pt idx="291">
                  <c:v>0.44129111160930312</c:v>
                </c:pt>
                <c:pt idx="292">
                  <c:v>0.44085190660848989</c:v>
                </c:pt>
                <c:pt idx="293">
                  <c:v>0.44035896257418905</c:v>
                </c:pt>
                <c:pt idx="294">
                  <c:v>0.43985208111629143</c:v>
                </c:pt>
                <c:pt idx="295">
                  <c:v>0.43892553511332183</c:v>
                </c:pt>
                <c:pt idx="296">
                  <c:v>0.43891997768948748</c:v>
                </c:pt>
                <c:pt idx="297">
                  <c:v>0.43830314642815216</c:v>
                </c:pt>
                <c:pt idx="298">
                  <c:v>0.43792570200185044</c:v>
                </c:pt>
                <c:pt idx="299">
                  <c:v>0.43748651323899007</c:v>
                </c:pt>
                <c:pt idx="300">
                  <c:v>0.43686409595240061</c:v>
                </c:pt>
                <c:pt idx="301">
                  <c:v>0.43648667343073472</c:v>
                </c:pt>
                <c:pt idx="302">
                  <c:v>0.43284356012754677</c:v>
                </c:pt>
                <c:pt idx="303">
                  <c:v>0.43140450728989488</c:v>
                </c:pt>
                <c:pt idx="304">
                  <c:v>0.42947810683429616</c:v>
                </c:pt>
                <c:pt idx="305">
                  <c:v>0.42803905273594084</c:v>
                </c:pt>
                <c:pt idx="306">
                  <c:v>0.40632149963057695</c:v>
                </c:pt>
                <c:pt idx="307">
                  <c:v>0.40488272519642737</c:v>
                </c:pt>
                <c:pt idx="308">
                  <c:v>0.40169678289770755</c:v>
                </c:pt>
                <c:pt idx="309">
                  <c:v>0.40086296474618499</c:v>
                </c:pt>
                <c:pt idx="310">
                  <c:v>0.40025791551759277</c:v>
                </c:pt>
                <c:pt idx="311">
                  <c:v>0.39942420792309846</c:v>
                </c:pt>
                <c:pt idx="312">
                  <c:v>0.39749816745395522</c:v>
                </c:pt>
                <c:pt idx="313">
                  <c:v>0.39623789400683701</c:v>
                </c:pt>
                <c:pt idx="314">
                  <c:v>0.3960594214006925</c:v>
                </c:pt>
                <c:pt idx="315">
                  <c:v>0.39479904029898477</c:v>
                </c:pt>
                <c:pt idx="316">
                  <c:v>0.39354569727280514</c:v>
                </c:pt>
                <c:pt idx="317">
                  <c:v>0.39287287623853018</c:v>
                </c:pt>
                <c:pt idx="318">
                  <c:v>0.39210670663179292</c:v>
                </c:pt>
                <c:pt idx="319">
                  <c:v>0.39143403089811607</c:v>
                </c:pt>
                <c:pt idx="320">
                  <c:v>0.38808633994740399</c:v>
                </c:pt>
                <c:pt idx="321">
                  <c:v>0.38664735634003272</c:v>
                </c:pt>
                <c:pt idx="322">
                  <c:v>0.3847210314703175</c:v>
                </c:pt>
                <c:pt idx="323">
                  <c:v>0.38328205219898365</c:v>
                </c:pt>
                <c:pt idx="324">
                  <c:v>0.3808347327093678</c:v>
                </c:pt>
                <c:pt idx="325">
                  <c:v>0.37939573607811089</c:v>
                </c:pt>
                <c:pt idx="326">
                  <c:v>0.37614179246510099</c:v>
                </c:pt>
                <c:pt idx="327">
                  <c:v>0.37537535236947639</c:v>
                </c:pt>
                <c:pt idx="328">
                  <c:v>0.37470274873659504</c:v>
                </c:pt>
                <c:pt idx="329">
                  <c:v>0.37393636252189344</c:v>
                </c:pt>
                <c:pt idx="330">
                  <c:v>0.3720100301527961</c:v>
                </c:pt>
                <c:pt idx="331">
                  <c:v>0.37068223468767231</c:v>
                </c:pt>
                <c:pt idx="332">
                  <c:v>0.37057104449485728</c:v>
                </c:pt>
                <c:pt idx="333">
                  <c:v>0.36924319406998579</c:v>
                </c:pt>
                <c:pt idx="334">
                  <c:v>0.36739526967631614</c:v>
                </c:pt>
                <c:pt idx="335">
                  <c:v>0.36731680405847733</c:v>
                </c:pt>
                <c:pt idx="336">
                  <c:v>0.36723240496402787</c:v>
                </c:pt>
                <c:pt idx="337">
                  <c:v>0.36595619145561875</c:v>
                </c:pt>
                <c:pt idx="338">
                  <c:v>0.36587776541111833</c:v>
                </c:pt>
                <c:pt idx="339">
                  <c:v>0.36579333377588502</c:v>
                </c:pt>
                <c:pt idx="340">
                  <c:v>0.36250743671989066</c:v>
                </c:pt>
                <c:pt idx="341">
                  <c:v>0.36193558598397058</c:v>
                </c:pt>
                <c:pt idx="342">
                  <c:v>0.36177274598979503</c:v>
                </c:pt>
                <c:pt idx="343">
                  <c:v>0.36106835600837611</c:v>
                </c:pt>
                <c:pt idx="344">
                  <c:v>0.36049650483746526</c:v>
                </c:pt>
                <c:pt idx="345">
                  <c:v>0.36033367486662443</c:v>
                </c:pt>
                <c:pt idx="346">
                  <c:v>0.35857008288138098</c:v>
                </c:pt>
                <c:pt idx="347">
                  <c:v>0.35840725399040729</c:v>
                </c:pt>
                <c:pt idx="348">
                  <c:v>0.35713100009702964</c:v>
                </c:pt>
                <c:pt idx="349">
                  <c:v>0.35704774508297477</c:v>
                </c:pt>
                <c:pt idx="350">
                  <c:v>0.35696818298936223</c:v>
                </c:pt>
                <c:pt idx="351">
                  <c:v>0.35560866131660551</c:v>
                </c:pt>
                <c:pt idx="352">
                  <c:v>0.35368223662678439</c:v>
                </c:pt>
                <c:pt idx="353">
                  <c:v>0.35346799294853226</c:v>
                </c:pt>
                <c:pt idx="354">
                  <c:v>0.35224315112605875</c:v>
                </c:pt>
                <c:pt idx="355">
                  <c:v>0.35202895753704699</c:v>
                </c:pt>
                <c:pt idx="356">
                  <c:v>0.34800848325401978</c:v>
                </c:pt>
                <c:pt idx="357">
                  <c:v>0.34656944007967189</c:v>
                </c:pt>
                <c:pt idx="358">
                  <c:v>0.34540550275810411</c:v>
                </c:pt>
                <c:pt idx="359">
                  <c:v>0.34464309843238544</c:v>
                </c:pt>
                <c:pt idx="360">
                  <c:v>0.34443986322249881</c:v>
                </c:pt>
                <c:pt idx="361">
                  <c:v>0.34396684053549748</c:v>
                </c:pt>
                <c:pt idx="362">
                  <c:v>0.34320405079248928</c:v>
                </c:pt>
                <c:pt idx="363">
                  <c:v>0.34300117324409418</c:v>
                </c:pt>
                <c:pt idx="364">
                  <c:v>0.33994738806088626</c:v>
                </c:pt>
                <c:pt idx="365">
                  <c:v>0.33898164315840534</c:v>
                </c:pt>
                <c:pt idx="366">
                  <c:v>0.33850874997026753</c:v>
                </c:pt>
                <c:pt idx="367">
                  <c:v>0.33754297616739004</c:v>
                </c:pt>
                <c:pt idx="368">
                  <c:v>0.33658284527056292</c:v>
                </c:pt>
                <c:pt idx="369">
                  <c:v>0.3362826869717388</c:v>
                </c:pt>
                <c:pt idx="370">
                  <c:v>0.33561703511828439</c:v>
                </c:pt>
                <c:pt idx="371">
                  <c:v>0.33514422202923916</c:v>
                </c:pt>
                <c:pt idx="372">
                  <c:v>0.33484379504179285</c:v>
                </c:pt>
                <c:pt idx="373">
                  <c:v>0.33417838226881502</c:v>
                </c:pt>
                <c:pt idx="374">
                  <c:v>0.33082370180138004</c:v>
                </c:pt>
                <c:pt idx="375">
                  <c:v>0.32938482360839422</c:v>
                </c:pt>
                <c:pt idx="376">
                  <c:v>0.32745862165127843</c:v>
                </c:pt>
                <c:pt idx="377">
                  <c:v>0.32601975189574089</c:v>
                </c:pt>
                <c:pt idx="378">
                  <c:v>0.32579978091946388</c:v>
                </c:pt>
                <c:pt idx="379">
                  <c:v>0.32479891311343878</c:v>
                </c:pt>
                <c:pt idx="380">
                  <c:v>0.32070041504410041</c:v>
                </c:pt>
                <c:pt idx="381">
                  <c:v>0.32034097214107404</c:v>
                </c:pt>
                <c:pt idx="382">
                  <c:v>0.31934001528670247</c:v>
                </c:pt>
                <c:pt idx="383">
                  <c:v>0.31697599855997549</c:v>
                </c:pt>
                <c:pt idx="384">
                  <c:v>0.31634538444577892</c:v>
                </c:pt>
                <c:pt idx="385">
                  <c:v>0.31600558467424389</c:v>
                </c:pt>
                <c:pt idx="386">
                  <c:v>0.31597498697778026</c:v>
                </c:pt>
                <c:pt idx="387">
                  <c:v>0.31524131130047678</c:v>
                </c:pt>
                <c:pt idx="388">
                  <c:v>0.31187615679157443</c:v>
                </c:pt>
                <c:pt idx="389">
                  <c:v>0.31088589048271331</c:v>
                </c:pt>
                <c:pt idx="390">
                  <c:v>0.31054615900868138</c:v>
                </c:pt>
                <c:pt idx="391">
                  <c:v>0.30752049901058837</c:v>
                </c:pt>
                <c:pt idx="392">
                  <c:v>0.30725817033582503</c:v>
                </c:pt>
                <c:pt idx="393">
                  <c:v>0.30718080873182912</c:v>
                </c:pt>
                <c:pt idx="394">
                  <c:v>0.30179839914257628</c:v>
                </c:pt>
                <c:pt idx="395">
                  <c:v>0.30031591206864816</c:v>
                </c:pt>
                <c:pt idx="396">
                  <c:v>0.29924534916757151</c:v>
                </c:pt>
                <c:pt idx="397">
                  <c:v>0.29887683154273575</c:v>
                </c:pt>
                <c:pt idx="398">
                  <c:v>0.29843284596875874</c:v>
                </c:pt>
                <c:pt idx="399">
                  <c:v>0.2948562217053296</c:v>
                </c:pt>
                <c:pt idx="400">
                  <c:v>0.29378562113647561</c:v>
                </c:pt>
                <c:pt idx="401">
                  <c:v>0.29341714361471466</c:v>
                </c:pt>
                <c:pt idx="402">
                  <c:v>0.29234653176279191</c:v>
                </c:pt>
                <c:pt idx="403">
                  <c:v>0.29149071537073101</c:v>
                </c:pt>
                <c:pt idx="404">
                  <c:v>0.29046579084492335</c:v>
                </c:pt>
                <c:pt idx="405">
                  <c:v>0.2904200931251868</c:v>
                </c:pt>
                <c:pt idx="406">
                  <c:v>0.29020580935174795</c:v>
                </c:pt>
                <c:pt idx="407">
                  <c:v>0.29005163879368545</c:v>
                </c:pt>
                <c:pt idx="408">
                  <c:v>0.28898100467502208</c:v>
                </c:pt>
                <c:pt idx="409">
                  <c:v>0.2847460012716227</c:v>
                </c:pt>
                <c:pt idx="410">
                  <c:v>0.28330688002211019</c:v>
                </c:pt>
                <c:pt idx="411">
                  <c:v>0.28138044228670961</c:v>
                </c:pt>
                <c:pt idx="412">
                  <c:v>0.28113747286505286</c:v>
                </c:pt>
                <c:pt idx="413">
                  <c:v>0.27994131811074358</c:v>
                </c:pt>
                <c:pt idx="414">
                  <c:v>0.26724362786202432</c:v>
                </c:pt>
                <c:pt idx="415">
                  <c:v>0.26580532748988378</c:v>
                </c:pt>
                <c:pt idx="416">
                  <c:v>0.26487985339511533</c:v>
                </c:pt>
                <c:pt idx="417">
                  <c:v>0.26344109904367263</c:v>
                </c:pt>
                <c:pt idx="418">
                  <c:v>0.26257268716359183</c:v>
                </c:pt>
                <c:pt idx="419">
                  <c:v>0.26178688415501156</c:v>
                </c:pt>
                <c:pt idx="420">
                  <c:v>0.26113417201863554</c:v>
                </c:pt>
                <c:pt idx="421">
                  <c:v>0.26034863099647421</c:v>
                </c:pt>
                <c:pt idx="422">
                  <c:v>0.26018089540555422</c:v>
                </c:pt>
                <c:pt idx="423">
                  <c:v>0.25942138963093719</c:v>
                </c:pt>
                <c:pt idx="424">
                  <c:v>0.25874199295043443</c:v>
                </c:pt>
                <c:pt idx="425">
                  <c:v>0.25842319213319559</c:v>
                </c:pt>
                <c:pt idx="426">
                  <c:v>0.25798265977266704</c:v>
                </c:pt>
                <c:pt idx="427">
                  <c:v>0.2571151279331777</c:v>
                </c:pt>
                <c:pt idx="428">
                  <c:v>0.25698496849334046</c:v>
                </c:pt>
                <c:pt idx="429">
                  <c:v>0.25605662898554832</c:v>
                </c:pt>
                <c:pt idx="430">
                  <c:v>0.25567665001939333</c:v>
                </c:pt>
                <c:pt idx="431">
                  <c:v>0.25472187306118782</c:v>
                </c:pt>
                <c:pt idx="432">
                  <c:v>0.2546179142977274</c:v>
                </c:pt>
                <c:pt idx="433">
                  <c:v>0.25410650056863404</c:v>
                </c:pt>
                <c:pt idx="434">
                  <c:v>0.25375093013966854</c:v>
                </c:pt>
                <c:pt idx="435">
                  <c:v>0.25328298698673152</c:v>
                </c:pt>
                <c:pt idx="436">
                  <c:v>0.25266766292839643</c:v>
                </c:pt>
                <c:pt idx="437">
                  <c:v>0.25231247545543811</c:v>
                </c:pt>
                <c:pt idx="438">
                  <c:v>0.25142873611314209</c:v>
                </c:pt>
                <c:pt idx="439">
                  <c:v>0.25135677016645241</c:v>
                </c:pt>
                <c:pt idx="440">
                  <c:v>0.24998964312414024</c:v>
                </c:pt>
                <c:pt idx="441">
                  <c:v>0.24991789419193305</c:v>
                </c:pt>
                <c:pt idx="442">
                  <c:v>0.24864772092347129</c:v>
                </c:pt>
                <c:pt idx="443">
                  <c:v>0.24720890387610411</c:v>
                </c:pt>
                <c:pt idx="444">
                  <c:v>0.24596900311850864</c:v>
                </c:pt>
                <c:pt idx="445">
                  <c:v>0.24528277092940054</c:v>
                </c:pt>
                <c:pt idx="446">
                  <c:v>0.24452991387885575</c:v>
                </c:pt>
                <c:pt idx="447">
                  <c:v>0.24384396666252728</c:v>
                </c:pt>
                <c:pt idx="448">
                  <c:v>0.24260347397039955</c:v>
                </c:pt>
                <c:pt idx="449">
                  <c:v>0.24116438701078372</c:v>
                </c:pt>
                <c:pt idx="450">
                  <c:v>0.18671293351638346</c:v>
                </c:pt>
                <c:pt idx="451">
                  <c:v>0.18567368688108496</c:v>
                </c:pt>
                <c:pt idx="452">
                  <c:v>0.18527457725405033</c:v>
                </c:pt>
                <c:pt idx="453">
                  <c:v>0.18423526125328715</c:v>
                </c:pt>
                <c:pt idx="454">
                  <c:v>0.18125599127598924</c:v>
                </c:pt>
                <c:pt idx="455">
                  <c:v>0.18021648061066339</c:v>
                </c:pt>
                <c:pt idx="456">
                  <c:v>0.17981769631460662</c:v>
                </c:pt>
                <c:pt idx="457">
                  <c:v>0.17877811187323345</c:v>
                </c:pt>
                <c:pt idx="458">
                  <c:v>0.1778921917001634</c:v>
                </c:pt>
                <c:pt idx="459">
                  <c:v>0.17690319637637872</c:v>
                </c:pt>
                <c:pt idx="460">
                  <c:v>0.17685251611368255</c:v>
                </c:pt>
                <c:pt idx="461">
                  <c:v>0.17645393581827168</c:v>
                </c:pt>
                <c:pt idx="462">
                  <c:v>0.17546428330979921</c:v>
                </c:pt>
                <c:pt idx="463">
                  <c:v>0.17541418361363378</c:v>
                </c:pt>
                <c:pt idx="464">
                  <c:v>0.17188380490416333</c:v>
                </c:pt>
                <c:pt idx="465">
                  <c:v>0.17144414224326188</c:v>
                </c:pt>
                <c:pt idx="466">
                  <c:v>0.17044621038280583</c:v>
                </c:pt>
                <c:pt idx="467">
                  <c:v>0.17000525261066213</c:v>
                </c:pt>
                <c:pt idx="468">
                  <c:v>0.16807903201399774</c:v>
                </c:pt>
                <c:pt idx="469">
                  <c:v>0.16716483798011988</c:v>
                </c:pt>
                <c:pt idx="470">
                  <c:v>0.16664015711606414</c:v>
                </c:pt>
                <c:pt idx="471">
                  <c:v>0.1664297808430022</c:v>
                </c:pt>
                <c:pt idx="472">
                  <c:v>0.16572680934252898</c:v>
                </c:pt>
                <c:pt idx="473">
                  <c:v>0.16499230715203431</c:v>
                </c:pt>
                <c:pt idx="474">
                  <c:v>0.16306783765977065</c:v>
                </c:pt>
                <c:pt idx="475">
                  <c:v>0.16170915327845783</c:v>
                </c:pt>
                <c:pt idx="476">
                  <c:v>0.16163044221106959</c:v>
                </c:pt>
                <c:pt idx="477">
                  <c:v>0.16027121707444675</c:v>
                </c:pt>
                <c:pt idx="478">
                  <c:v>0.15838181030537699</c:v>
                </c:pt>
                <c:pt idx="479">
                  <c:v>0.1583461628071883</c:v>
                </c:pt>
                <c:pt idx="480">
                  <c:v>0.15694311011181469</c:v>
                </c:pt>
                <c:pt idx="481">
                  <c:v>0.15690828636741527</c:v>
                </c:pt>
                <c:pt idx="482">
                  <c:v>0.15292356437287424</c:v>
                </c:pt>
                <c:pt idx="483">
                  <c:v>0.1514849082973167</c:v>
                </c:pt>
                <c:pt idx="484">
                  <c:v>0.14955896694139983</c:v>
                </c:pt>
                <c:pt idx="485">
                  <c:v>0.14812033918791906</c:v>
                </c:pt>
                <c:pt idx="486">
                  <c:v>0.10504020960660183</c:v>
                </c:pt>
                <c:pt idx="487">
                  <c:v>0.10399283420272491</c:v>
                </c:pt>
                <c:pt idx="488">
                  <c:v>0.10360476410944164</c:v>
                </c:pt>
                <c:pt idx="489">
                  <c:v>0.10255716434696061</c:v>
                </c:pt>
                <c:pt idx="490">
                  <c:v>9.9594655109001784E-2</c:v>
                </c:pt>
                <c:pt idx="491">
                  <c:v>9.8546408511259564E-2</c:v>
                </c:pt>
                <c:pt idx="492">
                  <c:v>9.8159656655670904E-2</c:v>
                </c:pt>
                <c:pt idx="493">
                  <c:v>9.7111164396617156E-2</c:v>
                </c:pt>
                <c:pt idx="494">
                  <c:v>9.6238423898935915E-2</c:v>
                </c:pt>
                <c:pt idx="495">
                  <c:v>9.5189609975284473E-2</c:v>
                </c:pt>
                <c:pt idx="496">
                  <c:v>9.5159798788509622E-2</c:v>
                </c:pt>
                <c:pt idx="497">
                  <c:v>9.4803733403244175E-2</c:v>
                </c:pt>
                <c:pt idx="498">
                  <c:v>9.3754659394496745E-2</c:v>
                </c:pt>
                <c:pt idx="499">
                  <c:v>9.3722362886361196E-2</c:v>
                </c:pt>
                <c:pt idx="500">
                  <c:v>9.1351482924457397E-2</c:v>
                </c:pt>
                <c:pt idx="501">
                  <c:v>9.0271815840391609E-2</c:v>
                </c:pt>
                <c:pt idx="502">
                  <c:v>8.9914329455395722E-2</c:v>
                </c:pt>
                <c:pt idx="503">
                  <c:v>8.9706507620157722E-2</c:v>
                </c:pt>
                <c:pt idx="504">
                  <c:v>8.8834448420703233E-2</c:v>
                </c:pt>
                <c:pt idx="505">
                  <c:v>8.8269312379135184E-2</c:v>
                </c:pt>
                <c:pt idx="506">
                  <c:v>8.634522293997271E-2</c:v>
                </c:pt>
                <c:pt idx="507">
                  <c:v>8.5899316407120174E-2</c:v>
                </c:pt>
                <c:pt idx="508">
                  <c:v>8.4908194622728195E-2</c:v>
                </c:pt>
                <c:pt idx="509">
                  <c:v>8.4818815350480747E-2</c:v>
                </c:pt>
                <c:pt idx="510">
                  <c:v>8.446245256942303E-2</c:v>
                </c:pt>
                <c:pt idx="511">
                  <c:v>8.3381711981482518E-2</c:v>
                </c:pt>
                <c:pt idx="512">
                  <c:v>8.2538787069602756E-2</c:v>
                </c:pt>
                <c:pt idx="513">
                  <c:v>8.1457736975611941E-2</c:v>
                </c:pt>
                <c:pt idx="514">
                  <c:v>8.1176244834356689E-2</c:v>
                </c:pt>
                <c:pt idx="515">
                  <c:v>8.1102125525523205E-2</c:v>
                </c:pt>
                <c:pt idx="516">
                  <c:v>8.0020818134933974E-2</c:v>
                </c:pt>
                <c:pt idx="517">
                  <c:v>7.973741319903016E-2</c:v>
                </c:pt>
                <c:pt idx="518">
                  <c:v>7.5717545550399404E-2</c:v>
                </c:pt>
                <c:pt idx="519">
                  <c:v>7.4278782447447886E-2</c:v>
                </c:pt>
                <c:pt idx="520">
                  <c:v>7.2352718982305622E-2</c:v>
                </c:pt>
                <c:pt idx="521">
                  <c:v>7.0914003340158696E-2</c:v>
                </c:pt>
                <c:pt idx="522">
                  <c:v>2.4649536185564831E-2</c:v>
                </c:pt>
                <c:pt idx="523">
                  <c:v>2.3231819840078206E-2</c:v>
                </c:pt>
                <c:pt idx="524">
                  <c:v>1.9757613909612916E-2</c:v>
                </c:pt>
                <c:pt idx="525">
                  <c:v>1.9286988958873548E-2</c:v>
                </c:pt>
                <c:pt idx="526">
                  <c:v>1.8333314808581028E-2</c:v>
                </c:pt>
                <c:pt idx="527">
                  <c:v>1.7883675104777595E-2</c:v>
                </c:pt>
                <c:pt idx="528">
                  <c:v>1.60131335439435E-2</c:v>
                </c:pt>
                <c:pt idx="529">
                  <c:v>1.4626965686274073E-2</c:v>
                </c:pt>
                <c:pt idx="530">
                  <c:v>1.4369097459446062E-2</c:v>
                </c:pt>
                <c:pt idx="531">
                  <c:v>1.2959078948011604E-2</c:v>
                </c:pt>
                <c:pt idx="532">
                  <c:v>1.108143188097231E-2</c:v>
                </c:pt>
                <c:pt idx="533">
                  <c:v>1.026564283686221E-2</c:v>
                </c:pt>
                <c:pt idx="534">
                  <c:v>9.6930136631396147E-3</c:v>
                </c:pt>
                <c:pt idx="535">
                  <c:v>8.8263446676933068E-3</c:v>
                </c:pt>
                <c:pt idx="536">
                  <c:v>4.8052022502441255E-3</c:v>
                </c:pt>
                <c:pt idx="537">
                  <c:v>3.3659052514547136E-3</c:v>
                </c:pt>
                <c:pt idx="538">
                  <c:v>1.4393038986316442E-3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4C-4922-802E-8ADB031C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63960"/>
        <c:axId val="4635721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84C-4922-802E-8ADB031CAA51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84C-4922-802E-8ADB031CAA51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84C-4922-802E-8ADB031CAA5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84C-4922-802E-8ADB031CAA51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84C-4922-802E-8ADB031CAA51}"/>
                  </c:ext>
                </c:extLst>
              </c15:ser>
            </c15:filteredLineSeries>
          </c:ext>
        </c:extLst>
      </c:lineChart>
      <c:catAx>
        <c:axId val="463563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72160"/>
        <c:crosses val="autoZero"/>
        <c:auto val="1"/>
        <c:lblAlgn val="ctr"/>
        <c:lblOffset val="100"/>
        <c:noMultiLvlLbl val="0"/>
      </c:catAx>
      <c:valAx>
        <c:axId val="46357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0.99976814302266648</c:v>
                </c:pt>
                <c:pt idx="2">
                  <c:v>0.99795374096467837</c:v>
                </c:pt>
                <c:pt idx="3">
                  <c:v>0.99781198957079331</c:v>
                </c:pt>
                <c:pt idx="4">
                  <c:v>0.99693608282610724</c:v>
                </c:pt>
                <c:pt idx="5">
                  <c:v>0.99505543923336015</c:v>
                </c:pt>
                <c:pt idx="6">
                  <c:v>0.99420163654011984</c:v>
                </c:pt>
                <c:pt idx="7">
                  <c:v>0.99414023932215234</c:v>
                </c:pt>
                <c:pt idx="8">
                  <c:v>0.99331774035683829</c:v>
                </c:pt>
                <c:pt idx="9">
                  <c:v>0.99235049669448272</c:v>
                </c:pt>
                <c:pt idx="10">
                  <c:v>0.99179400537224616</c:v>
                </c:pt>
                <c:pt idx="11">
                  <c:v>0.99065364329218741</c:v>
                </c:pt>
                <c:pt idx="12">
                  <c:v>0.99060832053360681</c:v>
                </c:pt>
                <c:pt idx="13">
                  <c:v>0.99059369096305838</c:v>
                </c:pt>
                <c:pt idx="14">
                  <c:v>0.98988897095437622</c:v>
                </c:pt>
                <c:pt idx="15">
                  <c:v>0.98882262494671513</c:v>
                </c:pt>
                <c:pt idx="16">
                  <c:v>0.98833851404912354</c:v>
                </c:pt>
                <c:pt idx="17">
                  <c:v>0.98733425216826298</c:v>
                </c:pt>
                <c:pt idx="18">
                  <c:v>0.93914733597239908</c:v>
                </c:pt>
                <c:pt idx="19">
                  <c:v>0.93880047885358919</c:v>
                </c:pt>
                <c:pt idx="20">
                  <c:v>0.93819653933767155</c:v>
                </c:pt>
                <c:pt idx="21">
                  <c:v>0.93761589589515837</c:v>
                </c:pt>
                <c:pt idx="22">
                  <c:v>0.93726984959824799</c:v>
                </c:pt>
                <c:pt idx="23">
                  <c:v>0.93666842433953268</c:v>
                </c:pt>
                <c:pt idx="24">
                  <c:v>0.9333497901367761</c:v>
                </c:pt>
                <c:pt idx="25">
                  <c:v>0.93300573779735529</c:v>
                </c:pt>
                <c:pt idx="26">
                  <c:v>0.93241061025186778</c:v>
                </c:pt>
                <c:pt idx="27">
                  <c:v>0.93181831438083584</c:v>
                </c:pt>
                <c:pt idx="28">
                  <c:v>0.93147493567795203</c:v>
                </c:pt>
                <c:pt idx="29">
                  <c:v>0.93088190960116446</c:v>
                </c:pt>
                <c:pt idx="30">
                  <c:v>0.9298021373348514</c:v>
                </c:pt>
                <c:pt idx="31">
                  <c:v>0.92945944897804778</c:v>
                </c:pt>
                <c:pt idx="32">
                  <c:v>0.92886881234922392</c:v>
                </c:pt>
                <c:pt idx="33">
                  <c:v>0.92827064514444546</c:v>
                </c:pt>
                <c:pt idx="34">
                  <c:v>0.92792856497354881</c:v>
                </c:pt>
                <c:pt idx="35">
                  <c:v>0.92733982863809661</c:v>
                </c:pt>
                <c:pt idx="36">
                  <c:v>0.92620394458882138</c:v>
                </c:pt>
                <c:pt idx="37">
                  <c:v>0.9261280906309356</c:v>
                </c:pt>
                <c:pt idx="38">
                  <c:v>0.92545876505661395</c:v>
                </c:pt>
                <c:pt idx="39">
                  <c:v>0.92467486935827825</c:v>
                </c:pt>
                <c:pt idx="40">
                  <c:v>0.92459930730986495</c:v>
                </c:pt>
                <c:pt idx="41">
                  <c:v>0.92393304781198793</c:v>
                </c:pt>
                <c:pt idx="42">
                  <c:v>0.92041463341779639</c:v>
                </c:pt>
                <c:pt idx="43">
                  <c:v>0.92033981500944184</c:v>
                </c:pt>
                <c:pt idx="44">
                  <c:v>0.91968139630439794</c:v>
                </c:pt>
                <c:pt idx="45">
                  <c:v>0.91888519217887688</c:v>
                </c:pt>
                <c:pt idx="46">
                  <c:v>0.91881062483926712</c:v>
                </c:pt>
                <c:pt idx="47">
                  <c:v>0.91815484885337129</c:v>
                </c:pt>
                <c:pt idx="48">
                  <c:v>0.91687141170766451</c:v>
                </c:pt>
                <c:pt idx="49">
                  <c:v>0.91679713609408331</c:v>
                </c:pt>
                <c:pt idx="50">
                  <c:v>0.91614448597303877</c:v>
                </c:pt>
                <c:pt idx="51">
                  <c:v>0.91534178425454704</c:v>
                </c:pt>
                <c:pt idx="52">
                  <c:v>0.91526773909938663</c:v>
                </c:pt>
                <c:pt idx="53">
                  <c:v>0.91461751692228643</c:v>
                </c:pt>
                <c:pt idx="54">
                  <c:v>0.86566837147610187</c:v>
                </c:pt>
                <c:pt idx="55">
                  <c:v>0.86559875475140158</c:v>
                </c:pt>
                <c:pt idx="56">
                  <c:v>0.86499585837588233</c:v>
                </c:pt>
                <c:pt idx="57">
                  <c:v>0.86385034709754116</c:v>
                </c:pt>
                <c:pt idx="58">
                  <c:v>0.86348177778665491</c:v>
                </c:pt>
                <c:pt idx="59">
                  <c:v>0.86282941212312314</c:v>
                </c:pt>
                <c:pt idx="60">
                  <c:v>0.85987278330868511</c:v>
                </c:pt>
                <c:pt idx="61">
                  <c:v>0.8598034798179911</c:v>
                </c:pt>
                <c:pt idx="62">
                  <c:v>0.85920394808942424</c:v>
                </c:pt>
                <c:pt idx="63">
                  <c:v>0.8586550777214268</c:v>
                </c:pt>
                <c:pt idx="64">
                  <c:v>0.85859224401232426</c:v>
                </c:pt>
                <c:pt idx="65">
                  <c:v>0.85834183251474971</c:v>
                </c:pt>
                <c:pt idx="66">
                  <c:v>0.85804843402295661</c:v>
                </c:pt>
                <c:pt idx="67">
                  <c:v>0.85768961668036225</c:v>
                </c:pt>
                <c:pt idx="68">
                  <c:v>0.85712354325833484</c:v>
                </c:pt>
                <c:pt idx="69">
                  <c:v>0.85706073675818562</c:v>
                </c:pt>
                <c:pt idx="70">
                  <c:v>0.85704194258912092</c:v>
                </c:pt>
                <c:pt idx="71">
                  <c:v>0.85651732395756619</c:v>
                </c:pt>
                <c:pt idx="72">
                  <c:v>0.85632629199649035</c:v>
                </c:pt>
                <c:pt idx="73">
                  <c:v>0.85625715666340385</c:v>
                </c:pt>
                <c:pt idx="74">
                  <c:v>0.85565945861227088</c:v>
                </c:pt>
                <c:pt idx="75">
                  <c:v>0.85479530550231275</c:v>
                </c:pt>
                <c:pt idx="76">
                  <c:v>0.85472624556738519</c:v>
                </c:pt>
                <c:pt idx="77">
                  <c:v>0.85412935665453216</c:v>
                </c:pt>
                <c:pt idx="78">
                  <c:v>0.8528572549421306</c:v>
                </c:pt>
                <c:pt idx="79">
                  <c:v>0.85279451557476238</c:v>
                </c:pt>
                <c:pt idx="80">
                  <c:v>0.8522521186389076</c:v>
                </c:pt>
                <c:pt idx="81">
                  <c:v>0.85132571445845584</c:v>
                </c:pt>
                <c:pt idx="82">
                  <c:v>0.85126299957968743</c:v>
                </c:pt>
                <c:pt idx="83">
                  <c:v>0.85072096453755353</c:v>
                </c:pt>
                <c:pt idx="84">
                  <c:v>0.8493094568143027</c:v>
                </c:pt>
                <c:pt idx="85">
                  <c:v>0.84924676131384946</c:v>
                </c:pt>
                <c:pt idx="86">
                  <c:v>0.84870508994134197</c:v>
                </c:pt>
                <c:pt idx="87">
                  <c:v>0.84777791381373602</c:v>
                </c:pt>
                <c:pt idx="88">
                  <c:v>0.84771524139459264</c:v>
                </c:pt>
                <c:pt idx="89">
                  <c:v>0.8471739131679854</c:v>
                </c:pt>
                <c:pt idx="90">
                  <c:v>0.78491072341644286</c:v>
                </c:pt>
                <c:pt idx="91">
                  <c:v>0.78483967863707826</c:v>
                </c:pt>
                <c:pt idx="92">
                  <c:v>0.7842308137436641</c:v>
                </c:pt>
                <c:pt idx="93">
                  <c:v>0.78337960520009731</c:v>
                </c:pt>
                <c:pt idx="94">
                  <c:v>0.78330860593370333</c:v>
                </c:pt>
                <c:pt idx="95">
                  <c:v>0.78270021340114271</c:v>
                </c:pt>
                <c:pt idx="96">
                  <c:v>0.7791143625688669</c:v>
                </c:pt>
                <c:pt idx="97">
                  <c:v>0.77904348320173267</c:v>
                </c:pt>
                <c:pt idx="98">
                  <c:v>0.77843634275863804</c:v>
                </c:pt>
                <c:pt idx="99">
                  <c:v>0.77758321448654677</c:v>
                </c:pt>
                <c:pt idx="100">
                  <c:v>0.77751237784659122</c:v>
                </c:pt>
                <c:pt idx="101">
                  <c:v>0.77690568220412459</c:v>
                </c:pt>
                <c:pt idx="102">
                  <c:v>0.77556741073916025</c:v>
                </c:pt>
                <c:pt idx="103">
                  <c:v>0.7754966218642283</c:v>
                </c:pt>
                <c:pt idx="104">
                  <c:v>0.7748904388579515</c:v>
                </c:pt>
                <c:pt idx="105">
                  <c:v>0.77403624600541221</c:v>
                </c:pt>
                <c:pt idx="106">
                  <c:v>0.77396549831058448</c:v>
                </c:pt>
                <c:pt idx="107">
                  <c:v>0.77335974472181179</c:v>
                </c:pt>
                <c:pt idx="108">
                  <c:v>0.7641035624854754</c:v>
                </c:pt>
                <c:pt idx="109">
                  <c:v>0.7640375384401189</c:v>
                </c:pt>
                <c:pt idx="110">
                  <c:v>0.76347269952467134</c:v>
                </c:pt>
                <c:pt idx="111">
                  <c:v>0.762572087001534</c:v>
                </c:pt>
                <c:pt idx="112">
                  <c:v>0.76250608002969555</c:v>
                </c:pt>
                <c:pt idx="113">
                  <c:v>0.76194145524757395</c:v>
                </c:pt>
                <c:pt idx="114">
                  <c:v>0.75830594674030338</c:v>
                </c:pt>
                <c:pt idx="115">
                  <c:v>0.75823998296348827</c:v>
                </c:pt>
                <c:pt idx="116">
                  <c:v>0.75767591380027211</c:v>
                </c:pt>
                <c:pt idx="117">
                  <c:v>0.75677446624862643</c:v>
                </c:pt>
                <c:pt idx="118">
                  <c:v>0.75670851821170726</c:v>
                </c:pt>
                <c:pt idx="119">
                  <c:v>0.75614464903112621</c:v>
                </c:pt>
                <c:pt idx="120">
                  <c:v>0.75475827305839871</c:v>
                </c:pt>
                <c:pt idx="121">
                  <c:v>0.75469233901079225</c:v>
                </c:pt>
                <c:pt idx="122">
                  <c:v>0.75412867533272754</c:v>
                </c:pt>
                <c:pt idx="123">
                  <c:v>0.75322679017105543</c:v>
                </c:pt>
                <c:pt idx="124">
                  <c:v>0.75316087113498575</c:v>
                </c:pt>
                <c:pt idx="125">
                  <c:v>0.75259739962236183</c:v>
                </c:pt>
                <c:pt idx="126">
                  <c:v>0.69598519240284928</c:v>
                </c:pt>
                <c:pt idx="127">
                  <c:v>0.69564530974535932</c:v>
                </c:pt>
                <c:pt idx="128">
                  <c:v>0.69505712683167042</c:v>
                </c:pt>
                <c:pt idx="129">
                  <c:v>0.69445371495996833</c:v>
                </c:pt>
                <c:pt idx="130">
                  <c:v>0.69411389104957144</c:v>
                </c:pt>
                <c:pt idx="131">
                  <c:v>0.69352587878968974</c:v>
                </c:pt>
                <c:pt idx="132">
                  <c:v>0.69063694273846465</c:v>
                </c:pt>
                <c:pt idx="133">
                  <c:v>0.69028894534163987</c:v>
                </c:pt>
                <c:pt idx="134">
                  <c:v>0.69018757319090618</c:v>
                </c:pt>
                <c:pt idx="135">
                  <c:v>0.68984789821763182</c:v>
                </c:pt>
                <c:pt idx="136">
                  <c:v>0.68966864065844191</c:v>
                </c:pt>
                <c:pt idx="137">
                  <c:v>0.6892603334985179</c:v>
                </c:pt>
                <c:pt idx="138">
                  <c:v>0.68910560725908798</c:v>
                </c:pt>
                <c:pt idx="139">
                  <c:v>0.68875772513139311</c:v>
                </c:pt>
                <c:pt idx="140">
                  <c:v>0.68865609395034799</c:v>
                </c:pt>
                <c:pt idx="141">
                  <c:v>0.68831647298249599</c:v>
                </c:pt>
                <c:pt idx="142">
                  <c:v>0.68813769599076569</c:v>
                </c:pt>
                <c:pt idx="143">
                  <c:v>0.68772906884965002</c:v>
                </c:pt>
                <c:pt idx="144">
                  <c:v>0.68663990587518686</c:v>
                </c:pt>
                <c:pt idx="145">
                  <c:v>0.68630033404648827</c:v>
                </c:pt>
                <c:pt idx="146">
                  <c:v>0.68571310322754941</c:v>
                </c:pt>
                <c:pt idx="147">
                  <c:v>0.68510842592238019</c:v>
                </c:pt>
                <c:pt idx="148">
                  <c:v>0.68483981431005458</c:v>
                </c:pt>
                <c:pt idx="149">
                  <c:v>0.68476890545832392</c:v>
                </c:pt>
                <c:pt idx="150">
                  <c:v>0.68449223677088222</c:v>
                </c:pt>
                <c:pt idx="151">
                  <c:v>0.68418182956967799</c:v>
                </c:pt>
                <c:pt idx="152">
                  <c:v>0.68387294346008776</c:v>
                </c:pt>
                <c:pt idx="153">
                  <c:v>0.68330846739230211</c:v>
                </c:pt>
                <c:pt idx="154">
                  <c:v>0.68296099887919282</c:v>
                </c:pt>
                <c:pt idx="155">
                  <c:v>0.68234196817443804</c:v>
                </c:pt>
                <c:pt idx="156">
                  <c:v>0.68129243670366313</c:v>
                </c:pt>
                <c:pt idx="157">
                  <c:v>0.68094508981849056</c:v>
                </c:pt>
                <c:pt idx="158">
                  <c:v>0.68062431823841874</c:v>
                </c:pt>
                <c:pt idx="159">
                  <c:v>0.68055558598504728</c:v>
                </c:pt>
                <c:pt idx="160">
                  <c:v>0.68032636571406679</c:v>
                </c:pt>
                <c:pt idx="161">
                  <c:v>0.67997052933745483</c:v>
                </c:pt>
                <c:pt idx="162">
                  <c:v>0.6797610832874309</c:v>
                </c:pt>
                <c:pt idx="163">
                  <c:v>0.67941384190972298</c:v>
                </c:pt>
                <c:pt idx="164">
                  <c:v>0.67882153889976471</c:v>
                </c:pt>
                <c:pt idx="165">
                  <c:v>0.67879537308419569</c:v>
                </c:pt>
                <c:pt idx="166">
                  <c:v>0.6784763735019087</c:v>
                </c:pt>
                <c:pt idx="167">
                  <c:v>0.67786158167979826</c:v>
                </c:pt>
                <c:pt idx="168">
                  <c:v>0.67482676172175993</c:v>
                </c:pt>
                <c:pt idx="169">
                  <c:v>0.67475806343981981</c:v>
                </c:pt>
                <c:pt idx="170">
                  <c:v>0.67417346673928702</c:v>
                </c:pt>
                <c:pt idx="171">
                  <c:v>0.67302413515196979</c:v>
                </c:pt>
                <c:pt idx="172">
                  <c:v>0.67267926137271883</c:v>
                </c:pt>
                <c:pt idx="173">
                  <c:v>0.67206524144225077</c:v>
                </c:pt>
                <c:pt idx="174">
                  <c:v>0.67127910223676979</c:v>
                </c:pt>
                <c:pt idx="175">
                  <c:v>0.67121042039140077</c:v>
                </c:pt>
                <c:pt idx="176">
                  <c:v>0.67062606633263233</c:v>
                </c:pt>
                <c:pt idx="177">
                  <c:v>0.66974763555932904</c:v>
                </c:pt>
                <c:pt idx="178">
                  <c:v>0.6691318343617394</c:v>
                </c:pt>
                <c:pt idx="179">
                  <c:v>0.66851824341203669</c:v>
                </c:pt>
                <c:pt idx="180">
                  <c:v>0.62252051282238574</c:v>
                </c:pt>
                <c:pt idx="181">
                  <c:v>0.62244858860669761</c:v>
                </c:pt>
                <c:pt idx="182">
                  <c:v>0.62183795573688294</c:v>
                </c:pt>
                <c:pt idx="183">
                  <c:v>0.6207159700737247</c:v>
                </c:pt>
                <c:pt idx="184">
                  <c:v>0.6203666889770052</c:v>
                </c:pt>
                <c:pt idx="185">
                  <c:v>0.61977183891325327</c:v>
                </c:pt>
                <c:pt idx="186">
                  <c:v>0.61972887926838893</c:v>
                </c:pt>
                <c:pt idx="187">
                  <c:v>0.6194287610877891</c:v>
                </c:pt>
                <c:pt idx="188">
                  <c:v>0.6188200245778509</c:v>
                </c:pt>
                <c:pt idx="189">
                  <c:v>0.61824038413932769</c:v>
                </c:pt>
                <c:pt idx="190">
                  <c:v>0.61789734369058924</c:v>
                </c:pt>
                <c:pt idx="191">
                  <c:v>0.61728872851716732</c:v>
                </c:pt>
                <c:pt idx="192">
                  <c:v>0.61672318402368298</c:v>
                </c:pt>
                <c:pt idx="193">
                  <c:v>0.61665130639332788</c:v>
                </c:pt>
                <c:pt idx="194">
                  <c:v>0.61604121707618587</c:v>
                </c:pt>
                <c:pt idx="195">
                  <c:v>0.61491882801021192</c:v>
                </c:pt>
                <c:pt idx="196">
                  <c:v>0.61456987082778236</c:v>
                </c:pt>
                <c:pt idx="197">
                  <c:v>0.61397430841731093</c:v>
                </c:pt>
                <c:pt idx="198">
                  <c:v>0.613932870400274</c:v>
                </c:pt>
                <c:pt idx="199">
                  <c:v>0.61363136248088646</c:v>
                </c:pt>
                <c:pt idx="200">
                  <c:v>0.61317568961260427</c:v>
                </c:pt>
                <c:pt idx="201">
                  <c:v>0.61310383713997896</c:v>
                </c:pt>
                <c:pt idx="202">
                  <c:v>0.61302306718700428</c:v>
                </c:pt>
                <c:pt idx="203">
                  <c:v>0.61249405103801402</c:v>
                </c:pt>
                <c:pt idx="204">
                  <c:v>0.61244285242565855</c:v>
                </c:pt>
                <c:pt idx="205">
                  <c:v>0.61209994016887703</c:v>
                </c:pt>
                <c:pt idx="206">
                  <c:v>0.61149175880448114</c:v>
                </c:pt>
                <c:pt idx="207">
                  <c:v>0.61137143542320216</c:v>
                </c:pt>
                <c:pt idx="208">
                  <c:v>0.61102265971885827</c:v>
                </c:pt>
                <c:pt idx="209">
                  <c:v>0.61042667819112817</c:v>
                </c:pt>
                <c:pt idx="210">
                  <c:v>0.61038612258146108</c:v>
                </c:pt>
                <c:pt idx="211">
                  <c:v>0.61008379800456858</c:v>
                </c:pt>
                <c:pt idx="212">
                  <c:v>0.60947574483892553</c:v>
                </c:pt>
                <c:pt idx="213">
                  <c:v>0.608895221968898</c:v>
                </c:pt>
                <c:pt idx="214">
                  <c:v>0.60855237336926293</c:v>
                </c:pt>
                <c:pt idx="215">
                  <c:v>0.60794442992840769</c:v>
                </c:pt>
                <c:pt idx="216">
                  <c:v>0.60688609985326591</c:v>
                </c:pt>
                <c:pt idx="217">
                  <c:v>0.60681125691476001</c:v>
                </c:pt>
                <c:pt idx="218">
                  <c:v>0.60617619855530602</c:v>
                </c:pt>
                <c:pt idx="219">
                  <c:v>0.60535476493953588</c:v>
                </c:pt>
                <c:pt idx="220">
                  <c:v>0.60527993891640541</c:v>
                </c:pt>
                <c:pt idx="221">
                  <c:v>0.60464506443309951</c:v>
                </c:pt>
                <c:pt idx="222">
                  <c:v>0.60108899201851163</c:v>
                </c:pt>
                <c:pt idx="223">
                  <c:v>0.60101421100665364</c:v>
                </c:pt>
                <c:pt idx="224">
                  <c:v>0.60037983015957352</c:v>
                </c:pt>
                <c:pt idx="225">
                  <c:v>0.59955764700124425</c:v>
                </c:pt>
                <c:pt idx="226">
                  <c:v>0.59948288199294464</c:v>
                </c:pt>
                <c:pt idx="227">
                  <c:v>0.59884867674431286</c:v>
                </c:pt>
                <c:pt idx="228">
                  <c:v>0.59754160425828196</c:v>
                </c:pt>
                <c:pt idx="229">
                  <c:v>0.59746685792149989</c:v>
                </c:pt>
                <c:pt idx="230">
                  <c:v>0.59683286350934839</c:v>
                </c:pt>
                <c:pt idx="231">
                  <c:v>0.59601025368801941</c:v>
                </c:pt>
                <c:pt idx="232">
                  <c:v>0.59593552283621409</c:v>
                </c:pt>
                <c:pt idx="233">
                  <c:v>0.59530169930978583</c:v>
                </c:pt>
                <c:pt idx="234">
                  <c:v>0.54630730536975336</c:v>
                </c:pt>
                <c:pt idx="235">
                  <c:v>0.54623294864831262</c:v>
                </c:pt>
                <c:pt idx="236">
                  <c:v>0.54560352689885139</c:v>
                </c:pt>
                <c:pt idx="237">
                  <c:v>0.54477589351425093</c:v>
                </c:pt>
                <c:pt idx="238">
                  <c:v>0.54470154544337268</c:v>
                </c:pt>
                <c:pt idx="239">
                  <c:v>0.54407223357362622</c:v>
                </c:pt>
                <c:pt idx="240">
                  <c:v>0.54050991941088433</c:v>
                </c:pt>
                <c:pt idx="241">
                  <c:v>0.54043559409879427</c:v>
                </c:pt>
                <c:pt idx="242">
                  <c:v>0.53980657675366972</c:v>
                </c:pt>
                <c:pt idx="243">
                  <c:v>0.53928083307645824</c:v>
                </c:pt>
                <c:pt idx="244">
                  <c:v>0.53920938717381739</c:v>
                </c:pt>
                <c:pt idx="245">
                  <c:v>0.53897850260473934</c:v>
                </c:pt>
                <c:pt idx="246">
                  <c:v>0.53890418522082262</c:v>
                </c:pt>
                <c:pt idx="247">
                  <c:v>0.53860476182335748</c:v>
                </c:pt>
                <c:pt idx="248">
                  <c:v>0.53827527144422649</c:v>
                </c:pt>
                <c:pt idx="249">
                  <c:v>0.53774938932487615</c:v>
                </c:pt>
                <c:pt idx="250">
                  <c:v>0.537677942309009</c:v>
                </c:pt>
                <c:pt idx="251">
                  <c:v>0.53707334157344377</c:v>
                </c:pt>
                <c:pt idx="252">
                  <c:v>0.5369623817938084</c:v>
                </c:pt>
                <c:pt idx="253">
                  <c:v>0.5368880738124181</c:v>
                </c:pt>
                <c:pt idx="254">
                  <c:v>0.53625928768565778</c:v>
                </c:pt>
                <c:pt idx="255">
                  <c:v>0.53543096230359488</c:v>
                </c:pt>
                <c:pt idx="256">
                  <c:v>0.53535666183742558</c:v>
                </c:pt>
                <c:pt idx="257">
                  <c:v>0.53472797567779395</c:v>
                </c:pt>
                <c:pt idx="258">
                  <c:v>0.5334833431533007</c:v>
                </c:pt>
                <c:pt idx="259">
                  <c:v>0.53341189186398041</c:v>
                </c:pt>
                <c:pt idx="260">
                  <c:v>0.53280734959254794</c:v>
                </c:pt>
                <c:pt idx="261">
                  <c:v>0.53195190154287986</c:v>
                </c:pt>
                <c:pt idx="262">
                  <c:v>0.53188044849791583</c:v>
                </c:pt>
                <c:pt idx="263">
                  <c:v>0.53127592524613809</c:v>
                </c:pt>
                <c:pt idx="264">
                  <c:v>0.52993575329994169</c:v>
                </c:pt>
                <c:pt idx="265">
                  <c:v>0.52986429710007266</c:v>
                </c:pt>
                <c:pt idx="266">
                  <c:v>0.52925979181173777</c:v>
                </c:pt>
                <c:pt idx="267">
                  <c:v>0.52840431339930705</c:v>
                </c:pt>
                <c:pt idx="268">
                  <c:v>0.52833285507443628</c:v>
                </c:pt>
                <c:pt idx="269">
                  <c:v>0.52772836559613279</c:v>
                </c:pt>
                <c:pt idx="270">
                  <c:v>0.46581696658642957</c:v>
                </c:pt>
                <c:pt idx="271">
                  <c:v>0.46546936993741511</c:v>
                </c:pt>
                <c:pt idx="272">
                  <c:v>0.46482244097627945</c:v>
                </c:pt>
                <c:pt idx="273">
                  <c:v>0.46401459851830335</c:v>
                </c:pt>
                <c:pt idx="274">
                  <c:v>0.46393793908286085</c:v>
                </c:pt>
                <c:pt idx="275">
                  <c:v>0.46329109184730743</c:v>
                </c:pt>
                <c:pt idx="276">
                  <c:v>0.4600194598330371</c:v>
                </c:pt>
                <c:pt idx="277">
                  <c:v>0.45967191691081782</c:v>
                </c:pt>
                <c:pt idx="278">
                  <c:v>0.45902529240122181</c:v>
                </c:pt>
                <c:pt idx="279">
                  <c:v>0.45821712326807101</c:v>
                </c:pt>
                <c:pt idx="280">
                  <c:v>0.45814048158769177</c:v>
                </c:pt>
                <c:pt idx="281">
                  <c:v>0.45749393333837307</c:v>
                </c:pt>
                <c:pt idx="282">
                  <c:v>0.45647186044472021</c:v>
                </c:pt>
                <c:pt idx="283">
                  <c:v>0.45612434796465912</c:v>
                </c:pt>
                <c:pt idx="284">
                  <c:v>0.45547790592639525</c:v>
                </c:pt>
                <c:pt idx="285">
                  <c:v>0.45466954157305783</c:v>
                </c:pt>
                <c:pt idx="286">
                  <c:v>0.45459291026765114</c:v>
                </c:pt>
                <c:pt idx="287">
                  <c:v>0.4539465413724319</c:v>
                </c:pt>
                <c:pt idx="288">
                  <c:v>0.4447287616674469</c:v>
                </c:pt>
                <c:pt idx="289">
                  <c:v>0.44465449071689434</c:v>
                </c:pt>
                <c:pt idx="290">
                  <c:v>0.44402819372918512</c:v>
                </c:pt>
                <c:pt idx="291">
                  <c:v>0.44319733622183805</c:v>
                </c:pt>
                <c:pt idx="292">
                  <c:v>0.44312305925472784</c:v>
                </c:pt>
                <c:pt idx="293">
                  <c:v>0.44249674876816569</c:v>
                </c:pt>
                <c:pt idx="294">
                  <c:v>0.43893133183247568</c:v>
                </c:pt>
                <c:pt idx="295">
                  <c:v>0.4388570375540774</c:v>
                </c:pt>
                <c:pt idx="296">
                  <c:v>0.4382306852722494</c:v>
                </c:pt>
                <c:pt idx="297">
                  <c:v>0.43739991014303931</c:v>
                </c:pt>
                <c:pt idx="298">
                  <c:v>0.43732560912231527</c:v>
                </c:pt>
                <c:pt idx="299">
                  <c:v>0.43669923751571765</c:v>
                </c:pt>
                <c:pt idx="300">
                  <c:v>0.43538379374353564</c:v>
                </c:pt>
                <c:pt idx="301">
                  <c:v>0.43530948487946741</c:v>
                </c:pt>
                <c:pt idx="302">
                  <c:v>0.43468309681873729</c:v>
                </c:pt>
                <c:pt idx="303">
                  <c:v>0.43385237469807147</c:v>
                </c:pt>
                <c:pt idx="304">
                  <c:v>0.43377805866670183</c:v>
                </c:pt>
                <c:pt idx="305">
                  <c:v>0.43315164789438282</c:v>
                </c:pt>
                <c:pt idx="306">
                  <c:v>0.38941411039806478</c:v>
                </c:pt>
                <c:pt idx="307">
                  <c:v>0.38906618053406522</c:v>
                </c:pt>
                <c:pt idx="308">
                  <c:v>0.3884563152510343</c:v>
                </c:pt>
                <c:pt idx="309">
                  <c:v>0.38788297243785969</c:v>
                </c:pt>
                <c:pt idx="310">
                  <c:v>0.38753493273808276</c:v>
                </c:pt>
                <c:pt idx="311">
                  <c:v>0.3869249279915864</c:v>
                </c:pt>
                <c:pt idx="312">
                  <c:v>0.38361777374175404</c:v>
                </c:pt>
                <c:pt idx="313">
                  <c:v>0.38326942553871868</c:v>
                </c:pt>
                <c:pt idx="314">
                  <c:v>0.38265902907517002</c:v>
                </c:pt>
                <c:pt idx="315">
                  <c:v>0.38208665593372193</c:v>
                </c:pt>
                <c:pt idx="316">
                  <c:v>0.38173819297485267</c:v>
                </c:pt>
                <c:pt idx="317">
                  <c:v>0.38112764923581327</c:v>
                </c:pt>
                <c:pt idx="318">
                  <c:v>0.38007090618983785</c:v>
                </c:pt>
                <c:pt idx="319">
                  <c:v>0.3797223018970044</c:v>
                </c:pt>
                <c:pt idx="320">
                  <c:v>0.37911158200035194</c:v>
                </c:pt>
                <c:pt idx="321">
                  <c:v>0.37853980078633581</c:v>
                </c:pt>
                <c:pt idx="322">
                  <c:v>0.37819107876780617</c:v>
                </c:pt>
                <c:pt idx="323">
                  <c:v>0.37758020691784738</c:v>
                </c:pt>
                <c:pt idx="324">
                  <c:v>0.37661141978396384</c:v>
                </c:pt>
                <c:pt idx="325">
                  <c:v>0.37626244768280331</c:v>
                </c:pt>
                <c:pt idx="326">
                  <c:v>0.37561630567151699</c:v>
                </c:pt>
                <c:pt idx="327">
                  <c:v>0.375080026841073</c:v>
                </c:pt>
                <c:pt idx="328">
                  <c:v>0.37473100623515354</c:v>
                </c:pt>
                <c:pt idx="329">
                  <c:v>0.37408483777315754</c:v>
                </c:pt>
                <c:pt idx="330">
                  <c:v>0.37126504661735654</c:v>
                </c:pt>
                <c:pt idx="331">
                  <c:v>0.37091685062402063</c:v>
                </c:pt>
                <c:pt idx="332">
                  <c:v>0.370814107181551</c:v>
                </c:pt>
                <c:pt idx="333">
                  <c:v>0.37046495073022379</c:v>
                </c:pt>
                <c:pt idx="334">
                  <c:v>0.37025541844040827</c:v>
                </c:pt>
                <c:pt idx="335">
                  <c:v>0.36981870891206287</c:v>
                </c:pt>
                <c:pt idx="336">
                  <c:v>0.36973357748745167</c:v>
                </c:pt>
                <c:pt idx="337">
                  <c:v>0.36938537756751549</c:v>
                </c:pt>
                <c:pt idx="338">
                  <c:v>0.36928272130412476</c:v>
                </c:pt>
                <c:pt idx="339">
                  <c:v>0.36893351226948634</c:v>
                </c:pt>
                <c:pt idx="340">
                  <c:v>0.36872400718625892</c:v>
                </c:pt>
                <c:pt idx="341">
                  <c:v>0.36828723756081422</c:v>
                </c:pt>
                <c:pt idx="342">
                  <c:v>0.36726665432954786</c:v>
                </c:pt>
                <c:pt idx="343">
                  <c:v>0.3669173879595205</c:v>
                </c:pt>
                <c:pt idx="344">
                  <c:v>0.36627109283087944</c:v>
                </c:pt>
                <c:pt idx="345">
                  <c:v>0.36573527312520926</c:v>
                </c:pt>
                <c:pt idx="346">
                  <c:v>0.36546745615498649</c:v>
                </c:pt>
                <c:pt idx="347">
                  <c:v>0.36538595175338656</c:v>
                </c:pt>
                <c:pt idx="348">
                  <c:v>0.36511924598863121</c:v>
                </c:pt>
                <c:pt idx="349">
                  <c:v>0.36473961997699206</c:v>
                </c:pt>
                <c:pt idx="350">
                  <c:v>0.36445805101229684</c:v>
                </c:pt>
                <c:pt idx="351">
                  <c:v>0.36393598680811107</c:v>
                </c:pt>
                <c:pt idx="352">
                  <c:v>0.36358776942027604</c:v>
                </c:pt>
                <c:pt idx="353">
                  <c:v>0.36292663127385416</c:v>
                </c:pt>
                <c:pt idx="354">
                  <c:v>0.36191981602246154</c:v>
                </c:pt>
                <c:pt idx="355">
                  <c:v>0.36157160211500683</c:v>
                </c:pt>
                <c:pt idx="356">
                  <c:v>0.36091056443973074</c:v>
                </c:pt>
                <c:pt idx="357">
                  <c:v>0.3603883467253699</c:v>
                </c:pt>
                <c:pt idx="358">
                  <c:v>0.36004012368622396</c:v>
                </c:pt>
                <c:pt idx="359">
                  <c:v>0.35937914004538574</c:v>
                </c:pt>
                <c:pt idx="360">
                  <c:v>0.32856905484806126</c:v>
                </c:pt>
                <c:pt idx="361">
                  <c:v>0.32849556439913752</c:v>
                </c:pt>
                <c:pt idx="362">
                  <c:v>0.3278787478906619</c:v>
                </c:pt>
                <c:pt idx="363">
                  <c:v>0.32703804183408169</c:v>
                </c:pt>
                <c:pt idx="364">
                  <c:v>0.32696451797452769</c:v>
                </c:pt>
                <c:pt idx="365">
                  <c:v>0.32634746678258514</c:v>
                </c:pt>
                <c:pt idx="366">
                  <c:v>0.32277318726265175</c:v>
                </c:pt>
                <c:pt idx="367">
                  <c:v>0.32269956970210789</c:v>
                </c:pt>
                <c:pt idx="368">
                  <c:v>0.32208186116366</c:v>
                </c:pt>
                <c:pt idx="369">
                  <c:v>0.32124220245130747</c:v>
                </c:pt>
                <c:pt idx="370">
                  <c:v>0.32116854995285304</c:v>
                </c:pt>
                <c:pt idx="371">
                  <c:v>0.32055059503413741</c:v>
                </c:pt>
                <c:pt idx="372">
                  <c:v>0.31922660663803593</c:v>
                </c:pt>
                <c:pt idx="373">
                  <c:v>0.31915291152132685</c:v>
                </c:pt>
                <c:pt idx="374">
                  <c:v>0.31853466146900516</c:v>
                </c:pt>
                <c:pt idx="375">
                  <c:v>0.3176956392864918</c:v>
                </c:pt>
                <c:pt idx="376">
                  <c:v>0.3176219082943415</c:v>
                </c:pt>
                <c:pt idx="377">
                  <c:v>0.31700340471857558</c:v>
                </c:pt>
                <c:pt idx="378">
                  <c:v>0.31594544082608483</c:v>
                </c:pt>
                <c:pt idx="379">
                  <c:v>0.31586998270562011</c:v>
                </c:pt>
                <c:pt idx="380">
                  <c:v>0.31523733695510264</c:v>
                </c:pt>
                <c:pt idx="381">
                  <c:v>0.31413872060288556</c:v>
                </c:pt>
                <c:pt idx="382">
                  <c:v>0.31378771438806641</c:v>
                </c:pt>
                <c:pt idx="383">
                  <c:v>0.31314071021335504</c:v>
                </c:pt>
                <c:pt idx="384">
                  <c:v>0.31014876600932356</c:v>
                </c:pt>
                <c:pt idx="385">
                  <c:v>0.310073206400718</c:v>
                </c:pt>
                <c:pt idx="386">
                  <c:v>0.30943991178202046</c:v>
                </c:pt>
                <c:pt idx="387">
                  <c:v>0.30834171321633241</c:v>
                </c:pt>
                <c:pt idx="388">
                  <c:v>0.30799035993563895</c:v>
                </c:pt>
                <c:pt idx="389">
                  <c:v>0.30734302065994895</c:v>
                </c:pt>
                <c:pt idx="390">
                  <c:v>0.30660166141630624</c:v>
                </c:pt>
                <c:pt idx="391">
                  <c:v>0.30652604050318655</c:v>
                </c:pt>
                <c:pt idx="392">
                  <c:v>0.30589235860300196</c:v>
                </c:pt>
                <c:pt idx="393">
                  <c:v>0.30479440827672261</c:v>
                </c:pt>
                <c:pt idx="394">
                  <c:v>0.30444284836901953</c:v>
                </c:pt>
                <c:pt idx="395">
                  <c:v>0.30379531936698512</c:v>
                </c:pt>
                <c:pt idx="396">
                  <c:v>0.30314684203967468</c:v>
                </c:pt>
                <c:pt idx="397">
                  <c:v>0.30306789750452995</c:v>
                </c:pt>
                <c:pt idx="398">
                  <c:v>0.30240716729575767</c:v>
                </c:pt>
                <c:pt idx="399">
                  <c:v>0.30161536305700481</c:v>
                </c:pt>
                <c:pt idx="400">
                  <c:v>0.3009990539322191</c:v>
                </c:pt>
                <c:pt idx="401">
                  <c:v>0.30032626565605386</c:v>
                </c:pt>
                <c:pt idx="402">
                  <c:v>0.29734921699240358</c:v>
                </c:pt>
                <c:pt idx="403">
                  <c:v>0.29727023784384543</c:v>
                </c:pt>
                <c:pt idx="404">
                  <c:v>0.29660947344722738</c:v>
                </c:pt>
                <c:pt idx="405">
                  <c:v>0.29581774016237306</c:v>
                </c:pt>
                <c:pt idx="406">
                  <c:v>0.2957387506903924</c:v>
                </c:pt>
                <c:pt idx="407">
                  <c:v>0.29507796858266822</c:v>
                </c:pt>
                <c:pt idx="408">
                  <c:v>0.29380156372663746</c:v>
                </c:pt>
                <c:pt idx="409">
                  <c:v>0.29372256561846821</c:v>
                </c:pt>
                <c:pt idx="410">
                  <c:v>0.2930618031565827</c:v>
                </c:pt>
                <c:pt idx="411">
                  <c:v>0.29227008836136531</c:v>
                </c:pt>
                <c:pt idx="412">
                  <c:v>0.29219107932146515</c:v>
                </c:pt>
                <c:pt idx="413">
                  <c:v>0.29153029533956548</c:v>
                </c:pt>
                <c:pt idx="414">
                  <c:v>0.25509632646979891</c:v>
                </c:pt>
                <c:pt idx="415">
                  <c:v>0.25474079493807256</c:v>
                </c:pt>
                <c:pt idx="416">
                  <c:v>0.2540890405130895</c:v>
                </c:pt>
                <c:pt idx="417">
                  <c:v>0.25356519640697822</c:v>
                </c:pt>
                <c:pt idx="418">
                  <c:v>0.25320949900300127</c:v>
                </c:pt>
                <c:pt idx="419">
                  <c:v>0.25255754931038249</c:v>
                </c:pt>
                <c:pt idx="420">
                  <c:v>0.24930003502260542</c:v>
                </c:pt>
                <c:pt idx="421">
                  <c:v>0.24894387371692764</c:v>
                </c:pt>
                <c:pt idx="422">
                  <c:v>0.24829138308219717</c:v>
                </c:pt>
                <c:pt idx="423">
                  <c:v>0.24810214911572351</c:v>
                </c:pt>
                <c:pt idx="424">
                  <c:v>0.24776893279565848</c:v>
                </c:pt>
                <c:pt idx="425">
                  <c:v>0.24773956144188794</c:v>
                </c:pt>
                <c:pt idx="426">
                  <c:v>0.24741259552542433</c:v>
                </c:pt>
                <c:pt idx="427">
                  <c:v>0.24709268547116198</c:v>
                </c:pt>
                <c:pt idx="428">
                  <c:v>0.24675989538374829</c:v>
                </c:pt>
                <c:pt idx="429">
                  <c:v>0.24657157030188204</c:v>
                </c:pt>
                <c:pt idx="430">
                  <c:v>0.24620871398385671</c:v>
                </c:pt>
                <c:pt idx="431">
                  <c:v>0.24575315506711326</c:v>
                </c:pt>
                <c:pt idx="432">
                  <c:v>0.24556146186162545</c:v>
                </c:pt>
                <c:pt idx="433">
                  <c:v>0.24539661422387474</c:v>
                </c:pt>
                <c:pt idx="434">
                  <c:v>0.24474369299135415</c:v>
                </c:pt>
                <c:pt idx="435">
                  <c:v>0.24422206982183034</c:v>
                </c:pt>
                <c:pt idx="436">
                  <c:v>0.2438653467647629</c:v>
                </c:pt>
                <c:pt idx="437">
                  <c:v>0.24321220734655388</c:v>
                </c:pt>
                <c:pt idx="438">
                  <c:v>0.24230792376523799</c:v>
                </c:pt>
                <c:pt idx="439">
                  <c:v>0.24194431131056171</c:v>
                </c:pt>
                <c:pt idx="440">
                  <c:v>0.24129600369965867</c:v>
                </c:pt>
                <c:pt idx="441">
                  <c:v>0.24077740412370621</c:v>
                </c:pt>
                <c:pt idx="442">
                  <c:v>0.24041350835754111</c:v>
                </c:pt>
                <c:pt idx="443">
                  <c:v>0.23976480258067004</c:v>
                </c:pt>
                <c:pt idx="444">
                  <c:v>0.2387623837785938</c:v>
                </c:pt>
                <c:pt idx="445">
                  <c:v>0.23839814240766585</c:v>
                </c:pt>
                <c:pt idx="446">
                  <c:v>0.23774896448950347</c:v>
                </c:pt>
                <c:pt idx="447">
                  <c:v>0.23723190156883714</c:v>
                </c:pt>
                <c:pt idx="448">
                  <c:v>0.23686736766746264</c:v>
                </c:pt>
                <c:pt idx="449">
                  <c:v>0.23621777784510786</c:v>
                </c:pt>
                <c:pt idx="450">
                  <c:v>0.17462325774943876</c:v>
                </c:pt>
                <c:pt idx="451">
                  <c:v>0.17454209048818464</c:v>
                </c:pt>
                <c:pt idx="452">
                  <c:v>0.17387040414150709</c:v>
                </c:pt>
                <c:pt idx="453">
                  <c:v>0.17309259245401809</c:v>
                </c:pt>
                <c:pt idx="454">
                  <c:v>0.17301133964082283</c:v>
                </c:pt>
                <c:pt idx="455">
                  <c:v>0.17233909448297699</c:v>
                </c:pt>
                <c:pt idx="456">
                  <c:v>0.16882875087344776</c:v>
                </c:pt>
                <c:pt idx="457">
                  <c:v>0.1687472555079465</c:v>
                </c:pt>
                <c:pt idx="458">
                  <c:v>0.16807343273918932</c:v>
                </c:pt>
                <c:pt idx="459">
                  <c:v>0.1672981611957588</c:v>
                </c:pt>
                <c:pt idx="460">
                  <c:v>0.1672165737719723</c:v>
                </c:pt>
                <c:pt idx="461">
                  <c:v>0.16654214790914307</c:v>
                </c:pt>
                <c:pt idx="462">
                  <c:v>0.16528300158857862</c:v>
                </c:pt>
                <c:pt idx="463">
                  <c:v>0.1652013027363714</c:v>
                </c:pt>
                <c:pt idx="464">
                  <c:v>0.16452617070676415</c:v>
                </c:pt>
                <c:pt idx="465">
                  <c:v>0.16375246010113512</c:v>
                </c:pt>
                <c:pt idx="466">
                  <c:v>0.16367066499060176</c:v>
                </c:pt>
                <c:pt idx="467">
                  <c:v>0.1629949014894429</c:v>
                </c:pt>
                <c:pt idx="468">
                  <c:v>0.15358434881231328</c:v>
                </c:pt>
                <c:pt idx="469">
                  <c:v>0.15320394998630188</c:v>
                </c:pt>
                <c:pt idx="470">
                  <c:v>0.15251753493494674</c:v>
                </c:pt>
                <c:pt idx="471">
                  <c:v>0.15205469259468851</c:v>
                </c:pt>
                <c:pt idx="472">
                  <c:v>0.15167369962257862</c:v>
                </c:pt>
                <c:pt idx="473">
                  <c:v>0.15098646237436106</c:v>
                </c:pt>
                <c:pt idx="474">
                  <c:v>0.14779369274548998</c:v>
                </c:pt>
                <c:pt idx="475">
                  <c:v>0.14741100176123179</c:v>
                </c:pt>
                <c:pt idx="476">
                  <c:v>0.14672142377855402</c:v>
                </c:pt>
                <c:pt idx="477">
                  <c:v>0.14626420698409243</c:v>
                </c:pt>
                <c:pt idx="478">
                  <c:v>0.14588087216343734</c:v>
                </c:pt>
                <c:pt idx="479">
                  <c:v>0.1451904008094631</c:v>
                </c:pt>
                <c:pt idx="480">
                  <c:v>0.14425049282650354</c:v>
                </c:pt>
                <c:pt idx="481">
                  <c:v>0.14386635646749663</c:v>
                </c:pt>
                <c:pt idx="482">
                  <c:v>0.14317480547797806</c:v>
                </c:pt>
                <c:pt idx="483">
                  <c:v>0.14272111947725485</c:v>
                </c:pt>
                <c:pt idx="484">
                  <c:v>0.14233630660599353</c:v>
                </c:pt>
                <c:pt idx="485">
                  <c:v>0.14164381575157806</c:v>
                </c:pt>
                <c:pt idx="486">
                  <c:v>8.5564371039400913E-2</c:v>
                </c:pt>
                <c:pt idx="487">
                  <c:v>8.547096170364904E-2</c:v>
                </c:pt>
                <c:pt idx="488">
                  <c:v>8.4714140055243581E-2</c:v>
                </c:pt>
                <c:pt idx="489">
                  <c:v>8.4038196324226155E-2</c:v>
                </c:pt>
                <c:pt idx="490">
                  <c:v>8.3944373351390628E-2</c:v>
                </c:pt>
                <c:pt idx="491">
                  <c:v>8.3184685709448827E-2</c:v>
                </c:pt>
                <c:pt idx="492">
                  <c:v>8.0104635851444533E-2</c:v>
                </c:pt>
                <c:pt idx="493">
                  <c:v>8.0014684413492632E-2</c:v>
                </c:pt>
                <c:pt idx="494">
                  <c:v>7.9787613812567923E-2</c:v>
                </c:pt>
                <c:pt idx="495">
                  <c:v>7.9692566340179044E-2</c:v>
                </c:pt>
                <c:pt idx="496">
                  <c:v>7.9292758528051663E-2</c:v>
                </c:pt>
                <c:pt idx="497">
                  <c:v>7.8924403834505011E-2</c:v>
                </c:pt>
                <c:pt idx="498">
                  <c:v>7.8575589152858616E-2</c:v>
                </c:pt>
                <c:pt idx="499">
                  <c:v>7.8485322480242231E-2</c:v>
                </c:pt>
                <c:pt idx="500">
                  <c:v>7.8262286932531386E-2</c:v>
                </c:pt>
                <c:pt idx="501">
                  <c:v>7.8166763500979924E-2</c:v>
                </c:pt>
                <c:pt idx="502">
                  <c:v>7.7761534206944358E-2</c:v>
                </c:pt>
                <c:pt idx="503">
                  <c:v>7.7395296783972195E-2</c:v>
                </c:pt>
                <c:pt idx="504">
                  <c:v>7.6254098834130951E-2</c:v>
                </c:pt>
                <c:pt idx="505">
                  <c:v>7.615795069362756E-2</c:v>
                </c:pt>
                <c:pt idx="506">
                  <c:v>7.5382194214473022E-2</c:v>
                </c:pt>
                <c:pt idx="507">
                  <c:v>7.4729381742489012E-2</c:v>
                </c:pt>
                <c:pt idx="508">
                  <c:v>7.4632712948042065E-2</c:v>
                </c:pt>
                <c:pt idx="509">
                  <c:v>7.4316660854821012E-2</c:v>
                </c:pt>
                <c:pt idx="510">
                  <c:v>7.4225459392632309E-2</c:v>
                </c:pt>
                <c:pt idx="511">
                  <c:v>7.3853338267466331E-2</c:v>
                </c:pt>
                <c:pt idx="512">
                  <c:v>7.3496172948433261E-2</c:v>
                </c:pt>
                <c:pt idx="513">
                  <c:v>7.2788053969997865E-2</c:v>
                </c:pt>
                <c:pt idx="514">
                  <c:v>7.2696485287932683E-2</c:v>
                </c:pt>
                <c:pt idx="515">
                  <c:v>7.1965023041483708E-2</c:v>
                </c:pt>
                <c:pt idx="516">
                  <c:v>7.0775415485409027E-2</c:v>
                </c:pt>
                <c:pt idx="517">
                  <c:v>7.0683373665928501E-2</c:v>
                </c:pt>
                <c:pt idx="518">
                  <c:v>6.9949196880564196E-2</c:v>
                </c:pt>
                <c:pt idx="519">
                  <c:v>6.9247123384479567E-2</c:v>
                </c:pt>
                <c:pt idx="520">
                  <c:v>6.9154676712510632E-2</c:v>
                </c:pt>
                <c:pt idx="521">
                  <c:v>6.8418098554907283E-2</c:v>
                </c:pt>
                <c:pt idx="522">
                  <c:v>1.2467913722811849E-2</c:v>
                </c:pt>
                <c:pt idx="523">
                  <c:v>1.1807561196784416E-2</c:v>
                </c:pt>
                <c:pt idx="524">
                  <c:v>1.1022221471677991E-2</c:v>
                </c:pt>
                <c:pt idx="525">
                  <c:v>1.0878036617595888E-2</c:v>
                </c:pt>
                <c:pt idx="526">
                  <c:v>1.0317996846276805E-2</c:v>
                </c:pt>
                <c:pt idx="527">
                  <c:v>9.3463567078126072E-3</c:v>
                </c:pt>
                <c:pt idx="528">
                  <c:v>7.1835371524132385E-3</c:v>
                </c:pt>
                <c:pt idx="529">
                  <c:v>6.2751918366028723E-3</c:v>
                </c:pt>
                <c:pt idx="530">
                  <c:v>5.9500219601167862E-3</c:v>
                </c:pt>
                <c:pt idx="531">
                  <c:v>5.0798011237511778E-3</c:v>
                </c:pt>
                <c:pt idx="532">
                  <c:v>4.9176234649364959E-3</c:v>
                </c:pt>
                <c:pt idx="533">
                  <c:v>4.5989844140857739E-3</c:v>
                </c:pt>
                <c:pt idx="534">
                  <c:v>3.9747391978478871E-3</c:v>
                </c:pt>
                <c:pt idx="535">
                  <c:v>3.5481579559744343E-3</c:v>
                </c:pt>
                <c:pt idx="536">
                  <c:v>3.3591201035612934E-3</c:v>
                </c:pt>
                <c:pt idx="537">
                  <c:v>2.6361308256308835E-3</c:v>
                </c:pt>
                <c:pt idx="538">
                  <c:v>1.5316861152513323E-3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48-4281-BF80-EFC8E4865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69864"/>
        <c:axId val="463565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A48-4281-BF80-EFC8E486586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A48-4281-BF80-EFC8E486586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48-4281-BF80-EFC8E486586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A48-4281-BF80-EFC8E486586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A48-4281-BF80-EFC8E4865869}"/>
                  </c:ext>
                </c:extLst>
              </c15:ser>
            </c15:filteredLineSeries>
          </c:ext>
        </c:extLst>
      </c:lineChart>
      <c:catAx>
        <c:axId val="463569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5600"/>
        <c:crosses val="autoZero"/>
        <c:auto val="1"/>
        <c:lblAlgn val="ctr"/>
        <c:lblOffset val="100"/>
        <c:noMultiLvlLbl val="0"/>
      </c:catAx>
      <c:valAx>
        <c:axId val="46356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0.77304664086104846</c:v>
                </c:pt>
                <c:pt idx="1">
                  <c:v>0.77283734614286148</c:v>
                </c:pt>
                <c:pt idx="2">
                  <c:v>0.77241345140312712</c:v>
                </c:pt>
                <c:pt idx="3">
                  <c:v>0.7723376076252445</c:v>
                </c:pt>
                <c:pt idx="4">
                  <c:v>0.77220112535687302</c:v>
                </c:pt>
                <c:pt idx="5">
                  <c:v>0.77087161939699334</c:v>
                </c:pt>
                <c:pt idx="6">
                  <c:v>0.77081289591502655</c:v>
                </c:pt>
                <c:pt idx="7">
                  <c:v>0.77025355460421052</c:v>
                </c:pt>
                <c:pt idx="8">
                  <c:v>0.77014796648926376</c:v>
                </c:pt>
                <c:pt idx="9">
                  <c:v>0.7696283307550803</c:v>
                </c:pt>
                <c:pt idx="10">
                  <c:v>0.76908078434339089</c:v>
                </c:pt>
                <c:pt idx="11">
                  <c:v>0.76887164854099632</c:v>
                </c:pt>
                <c:pt idx="12">
                  <c:v>0.76772399579568773</c:v>
                </c:pt>
                <c:pt idx="13">
                  <c:v>0.76755044392177429</c:v>
                </c:pt>
                <c:pt idx="14">
                  <c:v>0.76706312901985241</c:v>
                </c:pt>
                <c:pt idx="15">
                  <c:v>0.76685141149249691</c:v>
                </c:pt>
                <c:pt idx="16">
                  <c:v>0.76632732449080765</c:v>
                </c:pt>
                <c:pt idx="17">
                  <c:v>0.76380596265906486</c:v>
                </c:pt>
                <c:pt idx="18">
                  <c:v>0.75765621802662109</c:v>
                </c:pt>
                <c:pt idx="19">
                  <c:v>0.75755734353766502</c:v>
                </c:pt>
                <c:pt idx="20">
                  <c:v>0.75743879565078009</c:v>
                </c:pt>
                <c:pt idx="21">
                  <c:v>0.75733985035708606</c:v>
                </c:pt>
                <c:pt idx="22">
                  <c:v>0.75650547042631666</c:v>
                </c:pt>
                <c:pt idx="23">
                  <c:v>0.75628750664568045</c:v>
                </c:pt>
                <c:pt idx="24">
                  <c:v>0.74918961426066255</c:v>
                </c:pt>
                <c:pt idx="25">
                  <c:v>0.74909228491778312</c:v>
                </c:pt>
                <c:pt idx="26">
                  <c:v>0.74901506729129175</c:v>
                </c:pt>
                <c:pt idx="27">
                  <c:v>0.74891764403468331</c:v>
                </c:pt>
                <c:pt idx="28">
                  <c:v>0.74806758704131515</c:v>
                </c:pt>
                <c:pt idx="29">
                  <c:v>0.74789217773421779</c:v>
                </c:pt>
                <c:pt idx="30">
                  <c:v>0.74707065726572075</c:v>
                </c:pt>
                <c:pt idx="31">
                  <c:v>0.74697311452904824</c:v>
                </c:pt>
                <c:pt idx="32">
                  <c:v>0.7468827645861903</c:v>
                </c:pt>
                <c:pt idx="33">
                  <c:v>0.746785130965813</c:v>
                </c:pt>
                <c:pt idx="34">
                  <c:v>0.74594884032469932</c:v>
                </c:pt>
                <c:pt idx="35">
                  <c:v>0.74576013903319349</c:v>
                </c:pt>
                <c:pt idx="36">
                  <c:v>0.74328878470657711</c:v>
                </c:pt>
                <c:pt idx="37">
                  <c:v>0.74324252286054981</c:v>
                </c:pt>
                <c:pt idx="38">
                  <c:v>0.74315717512640778</c:v>
                </c:pt>
                <c:pt idx="39">
                  <c:v>0.74275784870974337</c:v>
                </c:pt>
                <c:pt idx="40">
                  <c:v>0.7426951189655836</c:v>
                </c:pt>
                <c:pt idx="41">
                  <c:v>0.74187072951570898</c:v>
                </c:pt>
                <c:pt idx="42">
                  <c:v>0.73315422655558249</c:v>
                </c:pt>
                <c:pt idx="43">
                  <c:v>0.73310681206585004</c:v>
                </c:pt>
                <c:pt idx="44">
                  <c:v>0.73302844366801811</c:v>
                </c:pt>
                <c:pt idx="45">
                  <c:v>0.73263517298967662</c:v>
                </c:pt>
                <c:pt idx="46">
                  <c:v>0.7325631138371046</c:v>
                </c:pt>
                <c:pt idx="47">
                  <c:v>0.73214323108885893</c:v>
                </c:pt>
                <c:pt idx="48">
                  <c:v>0.73209530790536503</c:v>
                </c:pt>
                <c:pt idx="49">
                  <c:v>0.73200448490425807</c:v>
                </c:pt>
                <c:pt idx="50">
                  <c:v>0.73177886757714605</c:v>
                </c:pt>
                <c:pt idx="51">
                  <c:v>0.73160850835124547</c:v>
                </c:pt>
                <c:pt idx="52">
                  <c:v>0.73154740523284822</c:v>
                </c:pt>
                <c:pt idx="53">
                  <c:v>0.73074803903225893</c:v>
                </c:pt>
                <c:pt idx="54">
                  <c:v>0.72621963748467611</c:v>
                </c:pt>
                <c:pt idx="55">
                  <c:v>0.72553353392560538</c:v>
                </c:pt>
                <c:pt idx="56">
                  <c:v>0.7251852793830792</c:v>
                </c:pt>
                <c:pt idx="57">
                  <c:v>0.72504352724831123</c:v>
                </c:pt>
                <c:pt idx="58">
                  <c:v>0.72450273550324851</c:v>
                </c:pt>
                <c:pt idx="59">
                  <c:v>0.72438346569357615</c:v>
                </c:pt>
                <c:pt idx="60">
                  <c:v>0.72399442549932547</c:v>
                </c:pt>
                <c:pt idx="61">
                  <c:v>0.72333771858203011</c:v>
                </c:pt>
                <c:pt idx="62">
                  <c:v>0.72308303056264123</c:v>
                </c:pt>
                <c:pt idx="63">
                  <c:v>0.72240829021722563</c:v>
                </c:pt>
                <c:pt idx="64">
                  <c:v>0.72186355115300904</c:v>
                </c:pt>
                <c:pt idx="65">
                  <c:v>0.72173487586112672</c:v>
                </c:pt>
                <c:pt idx="66">
                  <c:v>0.72121421728811608</c:v>
                </c:pt>
                <c:pt idx="67">
                  <c:v>0.72107520509345091</c:v>
                </c:pt>
                <c:pt idx="68">
                  <c:v>0.72069942674914522</c:v>
                </c:pt>
                <c:pt idx="69">
                  <c:v>0.72004303676492598</c:v>
                </c:pt>
                <c:pt idx="70">
                  <c:v>0.71859913338039727</c:v>
                </c:pt>
                <c:pt idx="71">
                  <c:v>0.71794996250976117</c:v>
                </c:pt>
                <c:pt idx="72">
                  <c:v>0.7132038946968533</c:v>
                </c:pt>
                <c:pt idx="73">
                  <c:v>0.71301428137903178</c:v>
                </c:pt>
                <c:pt idx="74">
                  <c:v>0.71250970501124566</c:v>
                </c:pt>
                <c:pt idx="75">
                  <c:v>0.7123208032708831</c:v>
                </c:pt>
                <c:pt idx="76">
                  <c:v>0.71179313099800434</c:v>
                </c:pt>
                <c:pt idx="77">
                  <c:v>0.71160952062367211</c:v>
                </c:pt>
                <c:pt idx="78">
                  <c:v>0.71125086786207725</c:v>
                </c:pt>
                <c:pt idx="79">
                  <c:v>0.71109509742608512</c:v>
                </c:pt>
                <c:pt idx="80">
                  <c:v>0.71091218844374005</c:v>
                </c:pt>
                <c:pt idx="81">
                  <c:v>0.71056436767905562</c:v>
                </c:pt>
                <c:pt idx="82">
                  <c:v>0.71013725646379922</c:v>
                </c:pt>
                <c:pt idx="83">
                  <c:v>0.70995008013228289</c:v>
                </c:pt>
                <c:pt idx="84">
                  <c:v>0.70990245309693389</c:v>
                </c:pt>
                <c:pt idx="85">
                  <c:v>0.70944686512083399</c:v>
                </c:pt>
                <c:pt idx="86">
                  <c:v>0.70926038292825577</c:v>
                </c:pt>
                <c:pt idx="87">
                  <c:v>0.70921199696981363</c:v>
                </c:pt>
                <c:pt idx="88">
                  <c:v>0.70821094933298667</c:v>
                </c:pt>
                <c:pt idx="89">
                  <c:v>0.70800750400923129</c:v>
                </c:pt>
                <c:pt idx="90">
                  <c:v>0.70795540625116304</c:v>
                </c:pt>
                <c:pt idx="91">
                  <c:v>0.70758027576972204</c:v>
                </c:pt>
                <c:pt idx="92">
                  <c:v>0.70752806235109778</c:v>
                </c:pt>
                <c:pt idx="93">
                  <c:v>0.70752745977530196</c:v>
                </c:pt>
                <c:pt idx="94">
                  <c:v>0.70669328630571138</c:v>
                </c:pt>
                <c:pt idx="95">
                  <c:v>0.70663906326945214</c:v>
                </c:pt>
                <c:pt idx="96">
                  <c:v>0.7017928449135824</c:v>
                </c:pt>
                <c:pt idx="97">
                  <c:v>0.70165236619541504</c:v>
                </c:pt>
                <c:pt idx="98">
                  <c:v>0.70143003471548759</c:v>
                </c:pt>
                <c:pt idx="99">
                  <c:v>0.7012895517994685</c:v>
                </c:pt>
                <c:pt idx="100">
                  <c:v>0.70030138691943933</c:v>
                </c:pt>
                <c:pt idx="101">
                  <c:v>0.69993887078978412</c:v>
                </c:pt>
                <c:pt idx="102">
                  <c:v>0.69912735591749342</c:v>
                </c:pt>
                <c:pt idx="103">
                  <c:v>0.69909004654238294</c:v>
                </c:pt>
                <c:pt idx="104">
                  <c:v>0.69870303397958644</c:v>
                </c:pt>
                <c:pt idx="105">
                  <c:v>0.69866497179896325</c:v>
                </c:pt>
                <c:pt idx="106">
                  <c:v>0.6978361871725981</c:v>
                </c:pt>
                <c:pt idx="107">
                  <c:v>0.69779664375572725</c:v>
                </c:pt>
                <c:pt idx="108">
                  <c:v>0.69761918476932638</c:v>
                </c:pt>
                <c:pt idx="109">
                  <c:v>0.69757180114873996</c:v>
                </c:pt>
                <c:pt idx="110">
                  <c:v>0.69719174939213235</c:v>
                </c:pt>
                <c:pt idx="111">
                  <c:v>0.69714361235027056</c:v>
                </c:pt>
                <c:pt idx="112">
                  <c:v>0.69632088850311535</c:v>
                </c:pt>
                <c:pt idx="113">
                  <c:v>0.69627128871185451</c:v>
                </c:pt>
                <c:pt idx="114">
                  <c:v>0.69489436426262141</c:v>
                </c:pt>
                <c:pt idx="115">
                  <c:v>0.69475573085881859</c:v>
                </c:pt>
                <c:pt idx="116">
                  <c:v>0.694566001219873</c:v>
                </c:pt>
                <c:pt idx="117">
                  <c:v>0.69442732705130283</c:v>
                </c:pt>
                <c:pt idx="118">
                  <c:v>0.69342883909600139</c:v>
                </c:pt>
                <c:pt idx="119">
                  <c:v>0.69310034852208502</c:v>
                </c:pt>
                <c:pt idx="120">
                  <c:v>0.6922997471056811</c:v>
                </c:pt>
                <c:pt idx="121">
                  <c:v>0.69216120077751231</c:v>
                </c:pt>
                <c:pt idx="122">
                  <c:v>0.69196265986181937</c:v>
                </c:pt>
                <c:pt idx="123">
                  <c:v>0.69182407577769001</c:v>
                </c:pt>
                <c:pt idx="124">
                  <c:v>0.6908375340563957</c:v>
                </c:pt>
                <c:pt idx="125">
                  <c:v>0.69050035955986722</c:v>
                </c:pt>
                <c:pt idx="126">
                  <c:v>0.65795539649270363</c:v>
                </c:pt>
                <c:pt idx="127">
                  <c:v>0.65795029792594684</c:v>
                </c:pt>
                <c:pt idx="128">
                  <c:v>0.65777369288831511</c:v>
                </c:pt>
                <c:pt idx="129">
                  <c:v>0.65776353437690593</c:v>
                </c:pt>
                <c:pt idx="130">
                  <c:v>0.65738449720016512</c:v>
                </c:pt>
                <c:pt idx="131">
                  <c:v>0.65734563449164296</c:v>
                </c:pt>
                <c:pt idx="132">
                  <c:v>0.65734181163985206</c:v>
                </c:pt>
                <c:pt idx="133">
                  <c:v>0.65716454624164122</c:v>
                </c:pt>
                <c:pt idx="134">
                  <c:v>0.65715566720783403</c:v>
                </c:pt>
                <c:pt idx="135">
                  <c:v>0.65697309588824715</c:v>
                </c:pt>
                <c:pt idx="136">
                  <c:v>0.65657799092754732</c:v>
                </c:pt>
                <c:pt idx="137">
                  <c:v>0.65616672426385558</c:v>
                </c:pt>
                <c:pt idx="138">
                  <c:v>0.65612958807492283</c:v>
                </c:pt>
                <c:pt idx="139">
                  <c:v>0.6560738543125646</c:v>
                </c:pt>
                <c:pt idx="140">
                  <c:v>0.65552631609989143</c:v>
                </c:pt>
                <c:pt idx="141">
                  <c:v>0.65547190234536712</c:v>
                </c:pt>
                <c:pt idx="142">
                  <c:v>0.65508405090122634</c:v>
                </c:pt>
                <c:pt idx="143">
                  <c:v>0.65501682145001938</c:v>
                </c:pt>
                <c:pt idx="144">
                  <c:v>0.65489942836864345</c:v>
                </c:pt>
                <c:pt idx="145">
                  <c:v>0.65460630811095999</c:v>
                </c:pt>
                <c:pt idx="146">
                  <c:v>0.65447990265486888</c:v>
                </c:pt>
                <c:pt idx="147">
                  <c:v>0.65429588683648343</c:v>
                </c:pt>
                <c:pt idx="148">
                  <c:v>0.65323062492619954</c:v>
                </c:pt>
                <c:pt idx="149">
                  <c:v>0.65263288064910574</c:v>
                </c:pt>
                <c:pt idx="150">
                  <c:v>0.65107079678511393</c:v>
                </c:pt>
                <c:pt idx="151">
                  <c:v>0.65068528520398905</c:v>
                </c:pt>
                <c:pt idx="152">
                  <c:v>0.65027245686668111</c:v>
                </c:pt>
                <c:pt idx="153">
                  <c:v>0.6498868858850857</c:v>
                </c:pt>
                <c:pt idx="154">
                  <c:v>0.64873456990086653</c:v>
                </c:pt>
                <c:pt idx="155">
                  <c:v>0.64834934448064085</c:v>
                </c:pt>
                <c:pt idx="156">
                  <c:v>0.648296155041172</c:v>
                </c:pt>
                <c:pt idx="157">
                  <c:v>0.64790454179059986</c:v>
                </c:pt>
                <c:pt idx="158">
                  <c:v>0.64749882453264307</c:v>
                </c:pt>
                <c:pt idx="159">
                  <c:v>0.6471071635360397</c:v>
                </c:pt>
                <c:pt idx="160">
                  <c:v>0.64596618422478125</c:v>
                </c:pt>
                <c:pt idx="161">
                  <c:v>0.64557489871341267</c:v>
                </c:pt>
                <c:pt idx="162">
                  <c:v>0.62016651237210485</c:v>
                </c:pt>
                <c:pt idx="163">
                  <c:v>0.61962741449942216</c:v>
                </c:pt>
                <c:pt idx="164">
                  <c:v>0.61935442192735113</c:v>
                </c:pt>
                <c:pt idx="165">
                  <c:v>0.61912012603171596</c:v>
                </c:pt>
                <c:pt idx="166">
                  <c:v>0.61881786645369752</c:v>
                </c:pt>
                <c:pt idx="167">
                  <c:v>0.61858166771442635</c:v>
                </c:pt>
                <c:pt idx="168">
                  <c:v>0.61828831674397267</c:v>
                </c:pt>
                <c:pt idx="169">
                  <c:v>0.61775239971858453</c:v>
                </c:pt>
                <c:pt idx="170">
                  <c:v>0.61772925954229563</c:v>
                </c:pt>
                <c:pt idx="171">
                  <c:v>0.6171981780136091</c:v>
                </c:pt>
                <c:pt idx="172">
                  <c:v>0.61662478362037954</c:v>
                </c:pt>
                <c:pt idx="173">
                  <c:v>0.61642543366645053</c:v>
                </c:pt>
                <c:pt idx="174">
                  <c:v>0.61609434555527021</c:v>
                </c:pt>
                <c:pt idx="175">
                  <c:v>0.61589143898986665</c:v>
                </c:pt>
                <c:pt idx="176">
                  <c:v>0.61560261184589526</c:v>
                </c:pt>
                <c:pt idx="177">
                  <c:v>0.61507111467463316</c:v>
                </c:pt>
                <c:pt idx="178">
                  <c:v>0.613959080970923</c:v>
                </c:pt>
                <c:pt idx="179">
                  <c:v>0.6134329672763702</c:v>
                </c:pt>
                <c:pt idx="180">
                  <c:v>0.54953368803203628</c:v>
                </c:pt>
                <c:pt idx="181">
                  <c:v>0.54907504386075079</c:v>
                </c:pt>
                <c:pt idx="182">
                  <c:v>0.54876679719866617</c:v>
                </c:pt>
                <c:pt idx="183">
                  <c:v>0.5483090218327008</c:v>
                </c:pt>
                <c:pt idx="184">
                  <c:v>0.54736544147386146</c:v>
                </c:pt>
                <c:pt idx="185">
                  <c:v>0.5469097149331571</c:v>
                </c:pt>
                <c:pt idx="186">
                  <c:v>0.54513313588962231</c:v>
                </c:pt>
                <c:pt idx="187">
                  <c:v>0.54467876253487113</c:v>
                </c:pt>
                <c:pt idx="188">
                  <c:v>0.54435443887818435</c:v>
                </c:pt>
                <c:pt idx="189">
                  <c:v>0.54390082717438848</c:v>
                </c:pt>
                <c:pt idx="190">
                  <c:v>0.54293604672332874</c:v>
                </c:pt>
                <c:pt idx="191">
                  <c:v>0.54248428580965991</c:v>
                </c:pt>
                <c:pt idx="192">
                  <c:v>0.54233239912311104</c:v>
                </c:pt>
                <c:pt idx="193">
                  <c:v>0.54188106167580707</c:v>
                </c:pt>
                <c:pt idx="194">
                  <c:v>0.54155563561464048</c:v>
                </c:pt>
                <c:pt idx="195">
                  <c:v>0.54110505868814029</c:v>
                </c:pt>
                <c:pt idx="196">
                  <c:v>0.5401436218683181</c:v>
                </c:pt>
                <c:pt idx="197">
                  <c:v>0.53969488620980388</c:v>
                </c:pt>
                <c:pt idx="198">
                  <c:v>0.52211824296479259</c:v>
                </c:pt>
                <c:pt idx="199">
                  <c:v>0.52173642918853802</c:v>
                </c:pt>
                <c:pt idx="200">
                  <c:v>0.52144278672802435</c:v>
                </c:pt>
                <c:pt idx="201">
                  <c:v>0.52106225413210228</c:v>
                </c:pt>
                <c:pt idx="202">
                  <c:v>0.52019937857687892</c:v>
                </c:pt>
                <c:pt idx="203">
                  <c:v>0.51982154009830339</c:v>
                </c:pt>
                <c:pt idx="204">
                  <c:v>0.51821646661471266</c:v>
                </c:pt>
                <c:pt idx="205">
                  <c:v>0.51783438573051788</c:v>
                </c:pt>
                <c:pt idx="206">
                  <c:v>0.51752563622693615</c:v>
                </c:pt>
                <c:pt idx="207">
                  <c:v>0.51714479756144238</c:v>
                </c:pt>
                <c:pt idx="208">
                  <c:v>0.51625755351994995</c:v>
                </c:pt>
                <c:pt idx="209">
                  <c:v>0.51587933969576805</c:v>
                </c:pt>
                <c:pt idx="210">
                  <c:v>0.51583589876397284</c:v>
                </c:pt>
                <c:pt idx="211">
                  <c:v>0.51545904718690017</c:v>
                </c:pt>
                <c:pt idx="212">
                  <c:v>0.51514860811774821</c:v>
                </c:pt>
                <c:pt idx="213">
                  <c:v>0.51477299146993249</c:v>
                </c:pt>
                <c:pt idx="214">
                  <c:v>0.51388918010006301</c:v>
                </c:pt>
                <c:pt idx="215">
                  <c:v>0.51351616523049259</c:v>
                </c:pt>
                <c:pt idx="216">
                  <c:v>0.50373893955085358</c:v>
                </c:pt>
                <c:pt idx="217">
                  <c:v>0.50357768016901727</c:v>
                </c:pt>
                <c:pt idx="218">
                  <c:v>0.50333482629758874</c:v>
                </c:pt>
                <c:pt idx="219">
                  <c:v>0.50317374507818846</c:v>
                </c:pt>
                <c:pt idx="220">
                  <c:v>0.5022122849862436</c:v>
                </c:pt>
                <c:pt idx="221">
                  <c:v>0.50181014004796176</c:v>
                </c:pt>
                <c:pt idx="222">
                  <c:v>0.49867954733611353</c:v>
                </c:pt>
                <c:pt idx="223">
                  <c:v>0.49851503129072799</c:v>
                </c:pt>
                <c:pt idx="224">
                  <c:v>0.49827487616607713</c:v>
                </c:pt>
                <c:pt idx="225">
                  <c:v>0.49811051763153547</c:v>
                </c:pt>
                <c:pt idx="226">
                  <c:v>0.49712565226186811</c:v>
                </c:pt>
                <c:pt idx="227">
                  <c:v>0.49672275498908219</c:v>
                </c:pt>
                <c:pt idx="228">
                  <c:v>0.49602373751970119</c:v>
                </c:pt>
                <c:pt idx="229">
                  <c:v>0.49585948008897934</c:v>
                </c:pt>
                <c:pt idx="230">
                  <c:v>0.49562359950818152</c:v>
                </c:pt>
                <c:pt idx="231">
                  <c:v>0.49545950055132165</c:v>
                </c:pt>
                <c:pt idx="232">
                  <c:v>0.49447415919904697</c:v>
                </c:pt>
                <c:pt idx="233">
                  <c:v>0.49407579795296286</c:v>
                </c:pt>
                <c:pt idx="234">
                  <c:v>0.48432044273502795</c:v>
                </c:pt>
                <c:pt idx="235">
                  <c:v>0.48421955636545305</c:v>
                </c:pt>
                <c:pt idx="236">
                  <c:v>0.48402802608516027</c:v>
                </c:pt>
                <c:pt idx="237">
                  <c:v>0.48392686183981226</c:v>
                </c:pt>
                <c:pt idx="238">
                  <c:v>0.48337179507638589</c:v>
                </c:pt>
                <c:pt idx="239">
                  <c:v>0.48307687339009048</c:v>
                </c:pt>
                <c:pt idx="240">
                  <c:v>0.4815991100902276</c:v>
                </c:pt>
                <c:pt idx="241">
                  <c:v>0.48150051432343105</c:v>
                </c:pt>
                <c:pt idx="242">
                  <c:v>0.48130830482927667</c:v>
                </c:pt>
                <c:pt idx="243">
                  <c:v>0.48120943486125256</c:v>
                </c:pt>
                <c:pt idx="244">
                  <c:v>0.4806730465911862</c:v>
                </c:pt>
                <c:pt idx="245">
                  <c:v>0.48037976936202742</c:v>
                </c:pt>
                <c:pt idx="246">
                  <c:v>0.47984039176125542</c:v>
                </c:pt>
                <c:pt idx="247">
                  <c:v>0.47974085656315518</c:v>
                </c:pt>
                <c:pt idx="248">
                  <c:v>0.47954477417923969</c:v>
                </c:pt>
                <c:pt idx="249">
                  <c:v>0.47944496107906576</c:v>
                </c:pt>
                <c:pt idx="250">
                  <c:v>0.47890614316377805</c:v>
                </c:pt>
                <c:pt idx="251">
                  <c:v>0.47860802240271944</c:v>
                </c:pt>
                <c:pt idx="252">
                  <c:v>0.47817886486652172</c:v>
                </c:pt>
                <c:pt idx="253">
                  <c:v>0.47800074893866185</c:v>
                </c:pt>
                <c:pt idx="254">
                  <c:v>0.47773130038264</c:v>
                </c:pt>
                <c:pt idx="255">
                  <c:v>0.47755300858350991</c:v>
                </c:pt>
                <c:pt idx="256">
                  <c:v>0.47651511139164582</c:v>
                </c:pt>
                <c:pt idx="257">
                  <c:v>0.47606626414381431</c:v>
                </c:pt>
                <c:pt idx="258">
                  <c:v>0.47549578497767797</c:v>
                </c:pt>
                <c:pt idx="259">
                  <c:v>0.47521655365450916</c:v>
                </c:pt>
                <c:pt idx="260">
                  <c:v>0.47486639043848405</c:v>
                </c:pt>
                <c:pt idx="261">
                  <c:v>0.47458844157922825</c:v>
                </c:pt>
                <c:pt idx="262">
                  <c:v>0.47371861574557761</c:v>
                </c:pt>
                <c:pt idx="263">
                  <c:v>0.47344325800556586</c:v>
                </c:pt>
                <c:pt idx="264">
                  <c:v>0.47320188298918586</c:v>
                </c:pt>
                <c:pt idx="265">
                  <c:v>0.4730262569645281</c:v>
                </c:pt>
                <c:pt idx="266">
                  <c:v>0.47275214405752125</c:v>
                </c:pt>
                <c:pt idx="267">
                  <c:v>0.4725763154441131</c:v>
                </c:pt>
                <c:pt idx="268">
                  <c:v>0.47156529825006477</c:v>
                </c:pt>
                <c:pt idx="269">
                  <c:v>0.47111402853267514</c:v>
                </c:pt>
                <c:pt idx="270">
                  <c:v>0.47065752397558042</c:v>
                </c:pt>
                <c:pt idx="271">
                  <c:v>0.47037724190993579</c:v>
                </c:pt>
                <c:pt idx="272">
                  <c:v>0.47036623970672536</c:v>
                </c:pt>
                <c:pt idx="273">
                  <c:v>0.47019005987845003</c:v>
                </c:pt>
                <c:pt idx="274">
                  <c:v>0.47001367645390391</c:v>
                </c:pt>
                <c:pt idx="275">
                  <c:v>0.46991291910796734</c:v>
                </c:pt>
                <c:pt idx="276">
                  <c:v>0.46973653616755001</c:v>
                </c:pt>
                <c:pt idx="277">
                  <c:v>0.46973465259649028</c:v>
                </c:pt>
                <c:pt idx="278">
                  <c:v>0.4688442169691317</c:v>
                </c:pt>
                <c:pt idx="279">
                  <c:v>0.46872674457140912</c:v>
                </c:pt>
                <c:pt idx="280">
                  <c:v>0.4686171732502874</c:v>
                </c:pt>
                <c:pt idx="281">
                  <c:v>0.46856773951950426</c:v>
                </c:pt>
                <c:pt idx="282">
                  <c:v>0.46834268348704555</c:v>
                </c:pt>
                <c:pt idx="283">
                  <c:v>0.46827189466867852</c:v>
                </c:pt>
                <c:pt idx="284">
                  <c:v>0.46797705484980473</c:v>
                </c:pt>
                <c:pt idx="285">
                  <c:v>0.46770381778543835</c:v>
                </c:pt>
                <c:pt idx="286">
                  <c:v>0.46681628930488051</c:v>
                </c:pt>
                <c:pt idx="287">
                  <c:v>0.46654557868232566</c:v>
                </c:pt>
                <c:pt idx="288">
                  <c:v>0.46189815461323996</c:v>
                </c:pt>
                <c:pt idx="289">
                  <c:v>0.46176526132858486</c:v>
                </c:pt>
                <c:pt idx="290">
                  <c:v>0.46150898799729334</c:v>
                </c:pt>
                <c:pt idx="291">
                  <c:v>0.46137575735462871</c:v>
                </c:pt>
                <c:pt idx="292">
                  <c:v>0.46066100825910422</c:v>
                </c:pt>
                <c:pt idx="293">
                  <c:v>0.46026888895675921</c:v>
                </c:pt>
                <c:pt idx="294">
                  <c:v>0.45897059227619003</c:v>
                </c:pt>
                <c:pt idx="295">
                  <c:v>0.45884046364359599</c:v>
                </c:pt>
                <c:pt idx="296">
                  <c:v>0.4585823277025689</c:v>
                </c:pt>
                <c:pt idx="297">
                  <c:v>0.45845185972422398</c:v>
                </c:pt>
                <c:pt idx="298">
                  <c:v>0.45776062817468666</c:v>
                </c:pt>
                <c:pt idx="299">
                  <c:v>0.45736938987941006</c:v>
                </c:pt>
                <c:pt idx="300">
                  <c:v>0.45672612457470807</c:v>
                </c:pt>
                <c:pt idx="301">
                  <c:v>0.45659481912053579</c:v>
                </c:pt>
                <c:pt idx="302">
                  <c:v>0.45633275388138184</c:v>
                </c:pt>
                <c:pt idx="303">
                  <c:v>0.45620110459043922</c:v>
                </c:pt>
                <c:pt idx="304">
                  <c:v>0.45550628150747358</c:v>
                </c:pt>
                <c:pt idx="305">
                  <c:v>0.45510990051996614</c:v>
                </c:pt>
                <c:pt idx="306">
                  <c:v>0.45462575029126284</c:v>
                </c:pt>
                <c:pt idx="307">
                  <c:v>0.45451538666719182</c:v>
                </c:pt>
                <c:pt idx="308">
                  <c:v>0.45427476893614416</c:v>
                </c:pt>
                <c:pt idx="309">
                  <c:v>0.4541640875510557</c:v>
                </c:pt>
                <c:pt idx="310">
                  <c:v>0.45359939062325433</c:v>
                </c:pt>
                <c:pt idx="311">
                  <c:v>0.45324557541102373</c:v>
                </c:pt>
                <c:pt idx="312">
                  <c:v>0.45270547809369693</c:v>
                </c:pt>
                <c:pt idx="313">
                  <c:v>0.45259771956921357</c:v>
                </c:pt>
                <c:pt idx="314">
                  <c:v>0.45191701839147913</c:v>
                </c:pt>
                <c:pt idx="315">
                  <c:v>0.45170406629306081</c:v>
                </c:pt>
                <c:pt idx="316">
                  <c:v>0.45142013748651133</c:v>
                </c:pt>
                <c:pt idx="317">
                  <c:v>0.45137550256112513</c:v>
                </c:pt>
                <c:pt idx="318">
                  <c:v>0.45079525084113498</c:v>
                </c:pt>
                <c:pt idx="319">
                  <c:v>0.45068641100831214</c:v>
                </c:pt>
                <c:pt idx="320">
                  <c:v>0.45056127559183556</c:v>
                </c:pt>
                <c:pt idx="321">
                  <c:v>0.45047672422456025</c:v>
                </c:pt>
                <c:pt idx="322">
                  <c:v>0.45044225499344631</c:v>
                </c:pt>
                <c:pt idx="323">
                  <c:v>0.4503002427596644</c:v>
                </c:pt>
                <c:pt idx="324">
                  <c:v>0.45011285167820242</c:v>
                </c:pt>
                <c:pt idx="325">
                  <c:v>0.44978444173210136</c:v>
                </c:pt>
                <c:pt idx="326">
                  <c:v>0.44945144308325924</c:v>
                </c:pt>
                <c:pt idx="327">
                  <c:v>0.44902712467492206</c:v>
                </c:pt>
                <c:pt idx="328">
                  <c:v>0.44857940030473964</c:v>
                </c:pt>
                <c:pt idx="329">
                  <c:v>0.44854553718262324</c:v>
                </c:pt>
                <c:pt idx="330">
                  <c:v>0.44582078025900718</c:v>
                </c:pt>
                <c:pt idx="331">
                  <c:v>0.44496338636627586</c:v>
                </c:pt>
                <c:pt idx="332">
                  <c:v>0.44469365352820295</c:v>
                </c:pt>
                <c:pt idx="333">
                  <c:v>0.44450677792680765</c:v>
                </c:pt>
                <c:pt idx="334">
                  <c:v>0.44424610426030908</c:v>
                </c:pt>
                <c:pt idx="335">
                  <c:v>0.4441157750824265</c:v>
                </c:pt>
                <c:pt idx="336">
                  <c:v>0.4440428971413598</c:v>
                </c:pt>
                <c:pt idx="337">
                  <c:v>0.44391283003303245</c:v>
                </c:pt>
                <c:pt idx="338">
                  <c:v>0.4434390508012177</c:v>
                </c:pt>
                <c:pt idx="339">
                  <c:v>0.44305263878864432</c:v>
                </c:pt>
                <c:pt idx="340">
                  <c:v>0.44298285454952968</c:v>
                </c:pt>
                <c:pt idx="341">
                  <c:v>0.44285767522790842</c:v>
                </c:pt>
                <c:pt idx="342">
                  <c:v>0.44285196463171039</c:v>
                </c:pt>
                <c:pt idx="343">
                  <c:v>0.44200009006794944</c:v>
                </c:pt>
                <c:pt idx="344">
                  <c:v>0.4417312094823036</c:v>
                </c:pt>
                <c:pt idx="345">
                  <c:v>0.44154441594918353</c:v>
                </c:pt>
                <c:pt idx="346">
                  <c:v>0.44047923716878129</c:v>
                </c:pt>
                <c:pt idx="347">
                  <c:v>0.44002398244614604</c:v>
                </c:pt>
                <c:pt idx="348">
                  <c:v>0.43878162456455033</c:v>
                </c:pt>
                <c:pt idx="349">
                  <c:v>0.43864814523036311</c:v>
                </c:pt>
                <c:pt idx="350">
                  <c:v>0.43857766414614047</c:v>
                </c:pt>
                <c:pt idx="351">
                  <c:v>0.43844444334219884</c:v>
                </c:pt>
                <c:pt idx="352">
                  <c:v>0.43756310994961212</c:v>
                </c:pt>
                <c:pt idx="353">
                  <c:v>0.43736164734798533</c:v>
                </c:pt>
                <c:pt idx="354">
                  <c:v>0.43700865521072729</c:v>
                </c:pt>
                <c:pt idx="355">
                  <c:v>0.43687591689954591</c:v>
                </c:pt>
                <c:pt idx="356">
                  <c:v>0.43681061944241895</c:v>
                </c:pt>
                <c:pt idx="357">
                  <c:v>0.43667813917651271</c:v>
                </c:pt>
                <c:pt idx="358">
                  <c:v>0.43579811532386858</c:v>
                </c:pt>
                <c:pt idx="359">
                  <c:v>0.43560256605851827</c:v>
                </c:pt>
                <c:pt idx="360">
                  <c:v>0.42991977865554548</c:v>
                </c:pt>
                <c:pt idx="361">
                  <c:v>0.42973638899729988</c:v>
                </c:pt>
                <c:pt idx="362">
                  <c:v>0.42943532885108898</c:v>
                </c:pt>
                <c:pt idx="363">
                  <c:v>0.42925172160702479</c:v>
                </c:pt>
                <c:pt idx="364">
                  <c:v>0.42824625092332136</c:v>
                </c:pt>
                <c:pt idx="365">
                  <c:v>0.42776020517233226</c:v>
                </c:pt>
                <c:pt idx="366">
                  <c:v>0.42543121641892295</c:v>
                </c:pt>
                <c:pt idx="367">
                  <c:v>0.42524935847283324</c:v>
                </c:pt>
                <c:pt idx="368">
                  <c:v>0.42493817353282898</c:v>
                </c:pt>
                <c:pt idx="369">
                  <c:v>0.42475606675410393</c:v>
                </c:pt>
                <c:pt idx="370">
                  <c:v>0.42377523535997375</c:v>
                </c:pt>
                <c:pt idx="371">
                  <c:v>0.42328031782084452</c:v>
                </c:pt>
                <c:pt idx="372">
                  <c:v>0.42246861333900582</c:v>
                </c:pt>
                <c:pt idx="373">
                  <c:v>0.42228582890109184</c:v>
                </c:pt>
                <c:pt idx="374">
                  <c:v>0.421973590975877</c:v>
                </c:pt>
                <c:pt idx="375">
                  <c:v>0.42179055571830143</c:v>
                </c:pt>
                <c:pt idx="376">
                  <c:v>0.42080655157920427</c:v>
                </c:pt>
                <c:pt idx="377">
                  <c:v>0.42030964160153667</c:v>
                </c:pt>
                <c:pt idx="378">
                  <c:v>0.41386380552829727</c:v>
                </c:pt>
                <c:pt idx="379">
                  <c:v>0.41338434158757603</c:v>
                </c:pt>
                <c:pt idx="380">
                  <c:v>0.41312942072010728</c:v>
                </c:pt>
                <c:pt idx="381">
                  <c:v>0.41264800875241148</c:v>
                </c:pt>
                <c:pt idx="382">
                  <c:v>0.41197457236606566</c:v>
                </c:pt>
                <c:pt idx="383">
                  <c:v>0.41190756025596909</c:v>
                </c:pt>
                <c:pt idx="384">
                  <c:v>0.41149488148596863</c:v>
                </c:pt>
                <c:pt idx="385">
                  <c:v>0.41142326064618051</c:v>
                </c:pt>
                <c:pt idx="386">
                  <c:v>0.41125641318589107</c:v>
                </c:pt>
                <c:pt idx="387">
                  <c:v>0.41077476075623365</c:v>
                </c:pt>
                <c:pt idx="388">
                  <c:v>0.4100629860738888</c:v>
                </c:pt>
                <c:pt idx="389">
                  <c:v>0.40957841763942754</c:v>
                </c:pt>
                <c:pt idx="390">
                  <c:v>0.40945863114226083</c:v>
                </c:pt>
                <c:pt idx="391">
                  <c:v>0.40897423390445758</c:v>
                </c:pt>
                <c:pt idx="392">
                  <c:v>0.4087336995380671</c:v>
                </c:pt>
                <c:pt idx="393">
                  <c:v>0.40824731040954199</c:v>
                </c:pt>
                <c:pt idx="394">
                  <c:v>0.4075308380489403</c:v>
                </c:pt>
                <c:pt idx="395">
                  <c:v>0.40704149072296458</c:v>
                </c:pt>
                <c:pt idx="396">
                  <c:v>0.3892326002811104</c:v>
                </c:pt>
                <c:pt idx="397">
                  <c:v>0.38881839900344067</c:v>
                </c:pt>
                <c:pt idx="398">
                  <c:v>0.38843969429487663</c:v>
                </c:pt>
                <c:pt idx="399">
                  <c:v>0.38802576589569332</c:v>
                </c:pt>
                <c:pt idx="400">
                  <c:v>0.38708469048529448</c:v>
                </c:pt>
                <c:pt idx="401">
                  <c:v>0.38667187012413567</c:v>
                </c:pt>
                <c:pt idx="402">
                  <c:v>0.38324710814818602</c:v>
                </c:pt>
                <c:pt idx="403">
                  <c:v>0.38281436797824325</c:v>
                </c:pt>
                <c:pt idx="404">
                  <c:v>0.38245212444811733</c:v>
                </c:pt>
                <c:pt idx="405">
                  <c:v>0.38201949434729532</c:v>
                </c:pt>
                <c:pt idx="406">
                  <c:v>0.38110293774681664</c:v>
                </c:pt>
                <c:pt idx="407">
                  <c:v>0.38067117230627945</c:v>
                </c:pt>
                <c:pt idx="408">
                  <c:v>0.38034426992581244</c:v>
                </c:pt>
                <c:pt idx="409">
                  <c:v>0.37991553482603407</c:v>
                </c:pt>
                <c:pt idx="410">
                  <c:v>0.3795495192013339</c:v>
                </c:pt>
                <c:pt idx="411">
                  <c:v>0.37912089924428677</c:v>
                </c:pt>
                <c:pt idx="412">
                  <c:v>0.37820528295253103</c:v>
                </c:pt>
                <c:pt idx="413">
                  <c:v>0.37777753101484829</c:v>
                </c:pt>
                <c:pt idx="414">
                  <c:v>0.37602694247208207</c:v>
                </c:pt>
                <c:pt idx="415">
                  <c:v>0.37585933641174812</c:v>
                </c:pt>
                <c:pt idx="416">
                  <c:v>0.37506913651893309</c:v>
                </c:pt>
                <c:pt idx="417">
                  <c:v>0.37490556842561124</c:v>
                </c:pt>
                <c:pt idx="418">
                  <c:v>0.37485133927574749</c:v>
                </c:pt>
                <c:pt idx="419">
                  <c:v>0.37452210764805149</c:v>
                </c:pt>
                <c:pt idx="420">
                  <c:v>0.37409435775515032</c:v>
                </c:pt>
                <c:pt idx="421">
                  <c:v>0.37390763537607741</c:v>
                </c:pt>
                <c:pt idx="422">
                  <c:v>0.37360112156264763</c:v>
                </c:pt>
                <c:pt idx="423">
                  <c:v>0.3731692241815992</c:v>
                </c:pt>
                <c:pt idx="424">
                  <c:v>0.37284341260108872</c:v>
                </c:pt>
                <c:pt idx="425">
                  <c:v>0.37237162342051</c:v>
                </c:pt>
                <c:pt idx="426">
                  <c:v>0.3722063221713558</c:v>
                </c:pt>
                <c:pt idx="427">
                  <c:v>0.37194979588639726</c:v>
                </c:pt>
                <c:pt idx="428">
                  <c:v>0.37119922099107716</c:v>
                </c:pt>
                <c:pt idx="429">
                  <c:v>0.37088941973436929</c:v>
                </c:pt>
                <c:pt idx="430">
                  <c:v>0.3704539142335615</c:v>
                </c:pt>
                <c:pt idx="431">
                  <c:v>0.36922534424685466</c:v>
                </c:pt>
                <c:pt idx="432">
                  <c:v>0.34406700427288256</c:v>
                </c:pt>
                <c:pt idx="433">
                  <c:v>0.34389337898928751</c:v>
                </c:pt>
                <c:pt idx="434">
                  <c:v>0.34369343371620376</c:v>
                </c:pt>
                <c:pt idx="435">
                  <c:v>0.34351985931834039</c:v>
                </c:pt>
                <c:pt idx="436">
                  <c:v>0.34259953445584096</c:v>
                </c:pt>
                <c:pt idx="437">
                  <c:v>0.34222685327192642</c:v>
                </c:pt>
                <c:pt idx="438">
                  <c:v>0.3376479652801993</c:v>
                </c:pt>
                <c:pt idx="439">
                  <c:v>0.33747290972024169</c:v>
                </c:pt>
                <c:pt idx="440">
                  <c:v>0.33724764653111577</c:v>
                </c:pt>
                <c:pt idx="441">
                  <c:v>0.33617640631672774</c:v>
                </c:pt>
                <c:pt idx="442">
                  <c:v>0.33599520696797053</c:v>
                </c:pt>
                <c:pt idx="443">
                  <c:v>0.33494016861654641</c:v>
                </c:pt>
                <c:pt idx="444">
                  <c:v>0.33484600222747468</c:v>
                </c:pt>
                <c:pt idx="445">
                  <c:v>0.334670796378986</c:v>
                </c:pt>
                <c:pt idx="446">
                  <c:v>0.33445202328152412</c:v>
                </c:pt>
                <c:pt idx="447">
                  <c:v>0.33427683025423383</c:v>
                </c:pt>
                <c:pt idx="448">
                  <c:v>0.33337667376926189</c:v>
                </c:pt>
                <c:pt idx="449">
                  <c:v>0.33298329336247667</c:v>
                </c:pt>
                <c:pt idx="450">
                  <c:v>0.24418490285138986</c:v>
                </c:pt>
                <c:pt idx="451">
                  <c:v>0.24389240649329083</c:v>
                </c:pt>
                <c:pt idx="452">
                  <c:v>0.24252041763203458</c:v>
                </c:pt>
                <c:pt idx="453">
                  <c:v>0.24249592042842522</c:v>
                </c:pt>
                <c:pt idx="454">
                  <c:v>0.24223013070674149</c:v>
                </c:pt>
                <c:pt idx="455">
                  <c:v>0.24169917702526261</c:v>
                </c:pt>
                <c:pt idx="456">
                  <c:v>0.24129915996278803</c:v>
                </c:pt>
                <c:pt idx="457">
                  <c:v>0.24079909739970065</c:v>
                </c:pt>
                <c:pt idx="458">
                  <c:v>0.24005461724744148</c:v>
                </c:pt>
                <c:pt idx="459">
                  <c:v>0.23961169224612119</c:v>
                </c:pt>
                <c:pt idx="460">
                  <c:v>0.23949514767079805</c:v>
                </c:pt>
                <c:pt idx="461">
                  <c:v>0.23914908781309469</c:v>
                </c:pt>
                <c:pt idx="462">
                  <c:v>0.23885389233000789</c:v>
                </c:pt>
                <c:pt idx="463">
                  <c:v>0.23782375175602358</c:v>
                </c:pt>
                <c:pt idx="464">
                  <c:v>0.23741170389471722</c:v>
                </c:pt>
                <c:pt idx="465">
                  <c:v>0.23664346157412888</c:v>
                </c:pt>
                <c:pt idx="466">
                  <c:v>0.23620538932353655</c:v>
                </c:pt>
                <c:pt idx="467">
                  <c:v>0.23439258653727918</c:v>
                </c:pt>
                <c:pt idx="468">
                  <c:v>0.21263693738658213</c:v>
                </c:pt>
                <c:pt idx="469">
                  <c:v>0.21234908030658634</c:v>
                </c:pt>
                <c:pt idx="470">
                  <c:v>0.21234783253544842</c:v>
                </c:pt>
                <c:pt idx="471">
                  <c:v>0.21205974782826228</c:v>
                </c:pt>
                <c:pt idx="472">
                  <c:v>0.21030174005760094</c:v>
                </c:pt>
                <c:pt idx="473">
                  <c:v>0.21001102035293337</c:v>
                </c:pt>
                <c:pt idx="474">
                  <c:v>0.20553501557751006</c:v>
                </c:pt>
                <c:pt idx="475">
                  <c:v>0.20523585032220606</c:v>
                </c:pt>
                <c:pt idx="476">
                  <c:v>0.20518065328840501</c:v>
                </c:pt>
                <c:pt idx="477">
                  <c:v>0.20488107009794676</c:v>
                </c:pt>
                <c:pt idx="478">
                  <c:v>0.20311358317548722</c:v>
                </c:pt>
                <c:pt idx="479">
                  <c:v>0.20289913678265234</c:v>
                </c:pt>
                <c:pt idx="480">
                  <c:v>0.2027561103456075</c:v>
                </c:pt>
                <c:pt idx="481">
                  <c:v>0.20259641508273743</c:v>
                </c:pt>
                <c:pt idx="482">
                  <c:v>0.20255955136546333</c:v>
                </c:pt>
                <c:pt idx="483">
                  <c:v>0.20225643342752331</c:v>
                </c:pt>
                <c:pt idx="484">
                  <c:v>0.20045092340043577</c:v>
                </c:pt>
                <c:pt idx="485">
                  <c:v>0.20010839144497181</c:v>
                </c:pt>
                <c:pt idx="486">
                  <c:v>0.19319754990290089</c:v>
                </c:pt>
                <c:pt idx="487">
                  <c:v>0.19255239490875051</c:v>
                </c:pt>
                <c:pt idx="488">
                  <c:v>0.19175203979242914</c:v>
                </c:pt>
                <c:pt idx="489">
                  <c:v>0.19168959738211561</c:v>
                </c:pt>
                <c:pt idx="490">
                  <c:v>0.1910462253637325</c:v>
                </c:pt>
                <c:pt idx="491">
                  <c:v>0.19103815052138343</c:v>
                </c:pt>
                <c:pt idx="492">
                  <c:v>0.19025209263714254</c:v>
                </c:pt>
                <c:pt idx="493">
                  <c:v>0.18953915217589828</c:v>
                </c:pt>
                <c:pt idx="494">
                  <c:v>0.1894717321517049</c:v>
                </c:pt>
                <c:pt idx="495">
                  <c:v>0.18881156350192391</c:v>
                </c:pt>
                <c:pt idx="496">
                  <c:v>0.18832515756289589</c:v>
                </c:pt>
                <c:pt idx="497">
                  <c:v>0.18804753340748653</c:v>
                </c:pt>
                <c:pt idx="498">
                  <c:v>0.18762336817769318</c:v>
                </c:pt>
                <c:pt idx="499">
                  <c:v>0.1873246854122598</c:v>
                </c:pt>
                <c:pt idx="500">
                  <c:v>0.18679373408158456</c:v>
                </c:pt>
                <c:pt idx="501">
                  <c:v>0.18608461030527884</c:v>
                </c:pt>
                <c:pt idx="502">
                  <c:v>0.1845457051611403</c:v>
                </c:pt>
                <c:pt idx="503">
                  <c:v>0.18382635839923631</c:v>
                </c:pt>
                <c:pt idx="504">
                  <c:v>0.16042490464308504</c:v>
                </c:pt>
                <c:pt idx="505">
                  <c:v>0.16040351100875871</c:v>
                </c:pt>
                <c:pt idx="506">
                  <c:v>0.16014339436667441</c:v>
                </c:pt>
                <c:pt idx="507">
                  <c:v>0.16012230468912536</c:v>
                </c:pt>
                <c:pt idx="508">
                  <c:v>0.15836085448234316</c:v>
                </c:pt>
                <c:pt idx="509">
                  <c:v>0.15834172451146533</c:v>
                </c:pt>
                <c:pt idx="510">
                  <c:v>0.15056861260842322</c:v>
                </c:pt>
                <c:pt idx="511">
                  <c:v>0.15046901355463782</c:v>
                </c:pt>
                <c:pt idx="512">
                  <c:v>0.15026544739047587</c:v>
                </c:pt>
                <c:pt idx="513">
                  <c:v>0.15016594519117585</c:v>
                </c:pt>
                <c:pt idx="514">
                  <c:v>0.14872009282701526</c:v>
                </c:pt>
                <c:pt idx="515">
                  <c:v>0.14864666140342883</c:v>
                </c:pt>
                <c:pt idx="516">
                  <c:v>0.14841412892653311</c:v>
                </c:pt>
                <c:pt idx="517">
                  <c:v>0.14835622236162618</c:v>
                </c:pt>
                <c:pt idx="518">
                  <c:v>0.14834086507092181</c:v>
                </c:pt>
                <c:pt idx="519">
                  <c:v>0.1482574434480966</c:v>
                </c:pt>
                <c:pt idx="520">
                  <c:v>0.14648917860395461</c:v>
                </c:pt>
                <c:pt idx="521">
                  <c:v>0.14641705623437903</c:v>
                </c:pt>
                <c:pt idx="522">
                  <c:v>0.13147210926540756</c:v>
                </c:pt>
                <c:pt idx="523">
                  <c:v>0.13124207993909803</c:v>
                </c:pt>
                <c:pt idx="524">
                  <c:v>0.13043591877094973</c:v>
                </c:pt>
                <c:pt idx="525">
                  <c:v>0.13020237913519153</c:v>
                </c:pt>
                <c:pt idx="526">
                  <c:v>0.12947420009701721</c:v>
                </c:pt>
                <c:pt idx="527">
                  <c:v>0.12923790864669921</c:v>
                </c:pt>
                <c:pt idx="528">
                  <c:v>0.11983763932600114</c:v>
                </c:pt>
                <c:pt idx="529">
                  <c:v>0.11967605913389569</c:v>
                </c:pt>
                <c:pt idx="530">
                  <c:v>0.11902840033802708</c:v>
                </c:pt>
                <c:pt idx="531">
                  <c:v>0.11883376436548619</c:v>
                </c:pt>
                <c:pt idx="532">
                  <c:v>0.1186871083772814</c:v>
                </c:pt>
                <c:pt idx="533">
                  <c:v>0.11852226249376679</c:v>
                </c:pt>
                <c:pt idx="534">
                  <c:v>0.11787628825071869</c:v>
                </c:pt>
                <c:pt idx="535">
                  <c:v>0.11767796945261604</c:v>
                </c:pt>
                <c:pt idx="536">
                  <c:v>0.11764628636305116</c:v>
                </c:pt>
                <c:pt idx="537">
                  <c:v>0.11747883315869395</c:v>
                </c:pt>
                <c:pt idx="538">
                  <c:v>0.11683582938595152</c:v>
                </c:pt>
                <c:pt idx="539">
                  <c:v>0.11663460060932204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9-42A1-B51B-59A5FD009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900472"/>
        <c:axId val="5609034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999-42A1-B51B-59A5FD0090DC}"/>
                  </c:ext>
                </c:extLst>
              </c15:ser>
            </c15:filteredLineSeries>
          </c:ext>
        </c:extLst>
      </c:lineChart>
      <c:catAx>
        <c:axId val="560900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3424"/>
        <c:crosses val="autoZero"/>
        <c:auto val="1"/>
        <c:lblAlgn val="ctr"/>
        <c:lblOffset val="100"/>
        <c:noMultiLvlLbl val="0"/>
      </c:catAx>
      <c:valAx>
        <c:axId val="56090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1182126.9384433487</c:v>
                </c:pt>
                <c:pt idx="1">
                  <c:v>1182126.9384433487</c:v>
                </c:pt>
                <c:pt idx="2">
                  <c:v>1182126.9384433487</c:v>
                </c:pt>
                <c:pt idx="3">
                  <c:v>1182126.9384433487</c:v>
                </c:pt>
                <c:pt idx="4">
                  <c:v>1182126.9384433487</c:v>
                </c:pt>
                <c:pt idx="5">
                  <c:v>1182126.9384433487</c:v>
                </c:pt>
                <c:pt idx="6">
                  <c:v>1182126.9384433487</c:v>
                </c:pt>
                <c:pt idx="7">
                  <c:v>1182126.9384433487</c:v>
                </c:pt>
                <c:pt idx="8">
                  <c:v>1182126.9384433487</c:v>
                </c:pt>
                <c:pt idx="9">
                  <c:v>1182126.9384433487</c:v>
                </c:pt>
                <c:pt idx="10">
                  <c:v>1182126.9384433487</c:v>
                </c:pt>
                <c:pt idx="11">
                  <c:v>1182126.9384433487</c:v>
                </c:pt>
                <c:pt idx="12">
                  <c:v>1182126.9384433487</c:v>
                </c:pt>
                <c:pt idx="13">
                  <c:v>1182126.9384433487</c:v>
                </c:pt>
                <c:pt idx="14">
                  <c:v>1182126.9384433487</c:v>
                </c:pt>
                <c:pt idx="15">
                  <c:v>1182126.9384433487</c:v>
                </c:pt>
                <c:pt idx="16">
                  <c:v>1182126.9384433487</c:v>
                </c:pt>
                <c:pt idx="17">
                  <c:v>1182126.9384433487</c:v>
                </c:pt>
                <c:pt idx="18">
                  <c:v>1182126.9384433487</c:v>
                </c:pt>
                <c:pt idx="19">
                  <c:v>1182126.9384433487</c:v>
                </c:pt>
                <c:pt idx="20">
                  <c:v>1182126.9384433487</c:v>
                </c:pt>
                <c:pt idx="21">
                  <c:v>1182126.9384433487</c:v>
                </c:pt>
                <c:pt idx="22">
                  <c:v>1182126.9384433487</c:v>
                </c:pt>
                <c:pt idx="23">
                  <c:v>1343373.8880677486</c:v>
                </c:pt>
                <c:pt idx="24">
                  <c:v>1343373.8880677486</c:v>
                </c:pt>
                <c:pt idx="25">
                  <c:v>1343373.8880677486</c:v>
                </c:pt>
                <c:pt idx="26">
                  <c:v>1343373.8880677486</c:v>
                </c:pt>
                <c:pt idx="27">
                  <c:v>1343373.8880677486</c:v>
                </c:pt>
                <c:pt idx="28">
                  <c:v>1343373.8880677486</c:v>
                </c:pt>
                <c:pt idx="29">
                  <c:v>1343373.8880677486</c:v>
                </c:pt>
                <c:pt idx="30">
                  <c:v>1343373.8880677486</c:v>
                </c:pt>
                <c:pt idx="31">
                  <c:v>1343373.8880677486</c:v>
                </c:pt>
                <c:pt idx="32">
                  <c:v>1343373.8880677486</c:v>
                </c:pt>
                <c:pt idx="33">
                  <c:v>1343373.8880677486</c:v>
                </c:pt>
                <c:pt idx="34">
                  <c:v>1343373.8880677486</c:v>
                </c:pt>
                <c:pt idx="35">
                  <c:v>1343373.8880677486</c:v>
                </c:pt>
                <c:pt idx="36">
                  <c:v>1343373.8880677486</c:v>
                </c:pt>
                <c:pt idx="37">
                  <c:v>1343373.8880677486</c:v>
                </c:pt>
                <c:pt idx="38">
                  <c:v>1343373.8880677486</c:v>
                </c:pt>
                <c:pt idx="39">
                  <c:v>1343373.8880677486</c:v>
                </c:pt>
                <c:pt idx="40">
                  <c:v>1343373.8880677486</c:v>
                </c:pt>
                <c:pt idx="41">
                  <c:v>1343373.8880677486</c:v>
                </c:pt>
                <c:pt idx="42">
                  <c:v>1343373.8880677486</c:v>
                </c:pt>
                <c:pt idx="43">
                  <c:v>1343373.8880677486</c:v>
                </c:pt>
                <c:pt idx="44">
                  <c:v>1343373.8880677486</c:v>
                </c:pt>
                <c:pt idx="45">
                  <c:v>1343373.8880677486</c:v>
                </c:pt>
                <c:pt idx="46">
                  <c:v>1343373.8880677486</c:v>
                </c:pt>
                <c:pt idx="47">
                  <c:v>1343373.8880677486</c:v>
                </c:pt>
                <c:pt idx="48">
                  <c:v>1343373.8880677486</c:v>
                </c:pt>
                <c:pt idx="49">
                  <c:v>1343373.8880677486</c:v>
                </c:pt>
                <c:pt idx="50">
                  <c:v>1343373.8880677486</c:v>
                </c:pt>
                <c:pt idx="51">
                  <c:v>1343373.8880677486</c:v>
                </c:pt>
                <c:pt idx="52">
                  <c:v>1343373.8880677486</c:v>
                </c:pt>
                <c:pt idx="53">
                  <c:v>1343373.8880677486</c:v>
                </c:pt>
                <c:pt idx="54">
                  <c:v>1343373.8880677486</c:v>
                </c:pt>
                <c:pt idx="55">
                  <c:v>1343373.8880677486</c:v>
                </c:pt>
                <c:pt idx="56">
                  <c:v>1343373.8880677486</c:v>
                </c:pt>
                <c:pt idx="57">
                  <c:v>1343373.8880677486</c:v>
                </c:pt>
                <c:pt idx="58">
                  <c:v>1343373.8880677486</c:v>
                </c:pt>
                <c:pt idx="59">
                  <c:v>1343373.8880677486</c:v>
                </c:pt>
                <c:pt idx="60">
                  <c:v>1343373.8880677486</c:v>
                </c:pt>
                <c:pt idx="61">
                  <c:v>1343373.8880677486</c:v>
                </c:pt>
                <c:pt idx="62">
                  <c:v>1343373.8880677486</c:v>
                </c:pt>
                <c:pt idx="63">
                  <c:v>1343373.8880677486</c:v>
                </c:pt>
                <c:pt idx="64">
                  <c:v>1343373.8880677486</c:v>
                </c:pt>
                <c:pt idx="65">
                  <c:v>1343373.8880677486</c:v>
                </c:pt>
                <c:pt idx="66">
                  <c:v>1343373.8880677486</c:v>
                </c:pt>
                <c:pt idx="67">
                  <c:v>1343373.8880677486</c:v>
                </c:pt>
                <c:pt idx="68">
                  <c:v>1467193.4985067709</c:v>
                </c:pt>
                <c:pt idx="69">
                  <c:v>1467193.4985067709</c:v>
                </c:pt>
                <c:pt idx="70">
                  <c:v>1467193.4985067709</c:v>
                </c:pt>
                <c:pt idx="71">
                  <c:v>1467193.4985067709</c:v>
                </c:pt>
                <c:pt idx="72">
                  <c:v>1467193.4985067709</c:v>
                </c:pt>
                <c:pt idx="73">
                  <c:v>1467193.4985067709</c:v>
                </c:pt>
                <c:pt idx="74">
                  <c:v>1467193.4985067709</c:v>
                </c:pt>
                <c:pt idx="75">
                  <c:v>1467193.4985067709</c:v>
                </c:pt>
                <c:pt idx="76">
                  <c:v>1467193.4985067709</c:v>
                </c:pt>
                <c:pt idx="77">
                  <c:v>1467193.4985067709</c:v>
                </c:pt>
                <c:pt idx="78">
                  <c:v>1467193.4985067709</c:v>
                </c:pt>
                <c:pt idx="79">
                  <c:v>1467193.4985067709</c:v>
                </c:pt>
                <c:pt idx="80">
                  <c:v>1467193.4985067709</c:v>
                </c:pt>
                <c:pt idx="81">
                  <c:v>1467193.4985067709</c:v>
                </c:pt>
                <c:pt idx="82">
                  <c:v>1467193.4985067709</c:v>
                </c:pt>
                <c:pt idx="83">
                  <c:v>1467193.4985067709</c:v>
                </c:pt>
                <c:pt idx="84">
                  <c:v>1467193.4985067709</c:v>
                </c:pt>
                <c:pt idx="85">
                  <c:v>1467193.4985067709</c:v>
                </c:pt>
                <c:pt idx="86">
                  <c:v>1467193.4985067709</c:v>
                </c:pt>
                <c:pt idx="87">
                  <c:v>1467193.4985067709</c:v>
                </c:pt>
                <c:pt idx="88">
                  <c:v>1467193.4985067709</c:v>
                </c:pt>
                <c:pt idx="89">
                  <c:v>1467193.4985067709</c:v>
                </c:pt>
                <c:pt idx="90">
                  <c:v>1467193.4985067709</c:v>
                </c:pt>
                <c:pt idx="91">
                  <c:v>1467193.4985067709</c:v>
                </c:pt>
                <c:pt idx="92">
                  <c:v>1467193.4985067709</c:v>
                </c:pt>
                <c:pt idx="93">
                  <c:v>1467193.4985067709</c:v>
                </c:pt>
                <c:pt idx="94">
                  <c:v>1467193.4985067709</c:v>
                </c:pt>
                <c:pt idx="95">
                  <c:v>1467193.4985067709</c:v>
                </c:pt>
                <c:pt idx="96">
                  <c:v>1467193.4985067709</c:v>
                </c:pt>
                <c:pt idx="97">
                  <c:v>1467193.4985067709</c:v>
                </c:pt>
                <c:pt idx="98">
                  <c:v>1467193.4985067709</c:v>
                </c:pt>
                <c:pt idx="99">
                  <c:v>1467193.4985067709</c:v>
                </c:pt>
                <c:pt idx="100">
                  <c:v>1467193.4985067709</c:v>
                </c:pt>
                <c:pt idx="101">
                  <c:v>1467193.4985067709</c:v>
                </c:pt>
                <c:pt idx="102">
                  <c:v>1467193.4985067709</c:v>
                </c:pt>
                <c:pt idx="103">
                  <c:v>1467193.4985067709</c:v>
                </c:pt>
                <c:pt idx="104">
                  <c:v>1467193.4985067709</c:v>
                </c:pt>
                <c:pt idx="105">
                  <c:v>1467193.4985067709</c:v>
                </c:pt>
                <c:pt idx="106">
                  <c:v>1467193.4985067709</c:v>
                </c:pt>
                <c:pt idx="107">
                  <c:v>1467193.4985067709</c:v>
                </c:pt>
                <c:pt idx="108">
                  <c:v>1467193.4985067709</c:v>
                </c:pt>
                <c:pt idx="109">
                  <c:v>1467193.4985067709</c:v>
                </c:pt>
                <c:pt idx="110">
                  <c:v>1467193.4985067709</c:v>
                </c:pt>
                <c:pt idx="111">
                  <c:v>1467193.4985067709</c:v>
                </c:pt>
                <c:pt idx="112">
                  <c:v>1467193.4985067709</c:v>
                </c:pt>
                <c:pt idx="113">
                  <c:v>1345755.5057329284</c:v>
                </c:pt>
                <c:pt idx="114">
                  <c:v>1345755.5057329284</c:v>
                </c:pt>
                <c:pt idx="115">
                  <c:v>1345755.5057329284</c:v>
                </c:pt>
                <c:pt idx="116">
                  <c:v>1345755.5057329284</c:v>
                </c:pt>
                <c:pt idx="117">
                  <c:v>1345755.5057329284</c:v>
                </c:pt>
                <c:pt idx="118">
                  <c:v>1345755.5057329284</c:v>
                </c:pt>
                <c:pt idx="119">
                  <c:v>1345755.5057329284</c:v>
                </c:pt>
                <c:pt idx="120">
                  <c:v>1345755.5057329284</c:v>
                </c:pt>
                <c:pt idx="121">
                  <c:v>1345755.5057329284</c:v>
                </c:pt>
                <c:pt idx="122">
                  <c:v>1345755.5057329284</c:v>
                </c:pt>
                <c:pt idx="123">
                  <c:v>1345755.5057329284</c:v>
                </c:pt>
                <c:pt idx="124">
                  <c:v>1345755.5057329284</c:v>
                </c:pt>
                <c:pt idx="125">
                  <c:v>1345755.5057329284</c:v>
                </c:pt>
                <c:pt idx="126">
                  <c:v>1345755.5057329284</c:v>
                </c:pt>
                <c:pt idx="127">
                  <c:v>1345755.5057329284</c:v>
                </c:pt>
                <c:pt idx="128">
                  <c:v>1345755.5057329284</c:v>
                </c:pt>
                <c:pt idx="129">
                  <c:v>1345755.5057329284</c:v>
                </c:pt>
                <c:pt idx="130">
                  <c:v>1345755.5057329284</c:v>
                </c:pt>
                <c:pt idx="131">
                  <c:v>1345755.5057329284</c:v>
                </c:pt>
                <c:pt idx="132">
                  <c:v>1345755.5057329284</c:v>
                </c:pt>
                <c:pt idx="133">
                  <c:v>1345755.5057329284</c:v>
                </c:pt>
                <c:pt idx="134">
                  <c:v>1345755.5057329284</c:v>
                </c:pt>
                <c:pt idx="135">
                  <c:v>1345755.5057329284</c:v>
                </c:pt>
                <c:pt idx="136">
                  <c:v>1345755.5057329284</c:v>
                </c:pt>
                <c:pt idx="137">
                  <c:v>1345755.5057329284</c:v>
                </c:pt>
                <c:pt idx="138">
                  <c:v>1345755.5057329284</c:v>
                </c:pt>
                <c:pt idx="139">
                  <c:v>1345755.5057329284</c:v>
                </c:pt>
                <c:pt idx="140">
                  <c:v>1345755.5057329284</c:v>
                </c:pt>
                <c:pt idx="141">
                  <c:v>1345755.5057329284</c:v>
                </c:pt>
                <c:pt idx="142">
                  <c:v>1345755.5057329284</c:v>
                </c:pt>
                <c:pt idx="143">
                  <c:v>1345755.5057329284</c:v>
                </c:pt>
                <c:pt idx="144">
                  <c:v>1345755.5057329284</c:v>
                </c:pt>
                <c:pt idx="145">
                  <c:v>1345755.5057329284</c:v>
                </c:pt>
                <c:pt idx="146">
                  <c:v>1345755.5057329284</c:v>
                </c:pt>
                <c:pt idx="147">
                  <c:v>1345755.5057329284</c:v>
                </c:pt>
                <c:pt idx="148">
                  <c:v>1345755.5057329284</c:v>
                </c:pt>
                <c:pt idx="149">
                  <c:v>1345755.5057329284</c:v>
                </c:pt>
                <c:pt idx="150">
                  <c:v>1345755.5057329284</c:v>
                </c:pt>
                <c:pt idx="151">
                  <c:v>1345755.5057329284</c:v>
                </c:pt>
                <c:pt idx="152">
                  <c:v>1345755.5057329284</c:v>
                </c:pt>
                <c:pt idx="153">
                  <c:v>1345755.5057329284</c:v>
                </c:pt>
                <c:pt idx="154">
                  <c:v>1345755.5057329284</c:v>
                </c:pt>
                <c:pt idx="155">
                  <c:v>1345755.5057329284</c:v>
                </c:pt>
                <c:pt idx="156">
                  <c:v>1345755.5057329284</c:v>
                </c:pt>
                <c:pt idx="157">
                  <c:v>1345755.5057329284</c:v>
                </c:pt>
                <c:pt idx="158">
                  <c:v>1174970.9324826251</c:v>
                </c:pt>
                <c:pt idx="159">
                  <c:v>1174970.9324826251</c:v>
                </c:pt>
                <c:pt idx="160">
                  <c:v>1174970.9324826251</c:v>
                </c:pt>
                <c:pt idx="161">
                  <c:v>1174970.9324826251</c:v>
                </c:pt>
                <c:pt idx="162">
                  <c:v>1174970.9324826251</c:v>
                </c:pt>
                <c:pt idx="163">
                  <c:v>1174970.9324826251</c:v>
                </c:pt>
                <c:pt idx="164">
                  <c:v>1174970.9324826251</c:v>
                </c:pt>
                <c:pt idx="165">
                  <c:v>1174970.9324826251</c:v>
                </c:pt>
                <c:pt idx="166">
                  <c:v>1174970.9324826251</c:v>
                </c:pt>
                <c:pt idx="167">
                  <c:v>1174970.9324826251</c:v>
                </c:pt>
                <c:pt idx="168">
                  <c:v>1174970.9324826251</c:v>
                </c:pt>
                <c:pt idx="169">
                  <c:v>1174970.9324826251</c:v>
                </c:pt>
                <c:pt idx="170">
                  <c:v>1174970.9324826251</c:v>
                </c:pt>
                <c:pt idx="171">
                  <c:v>1174970.9324826251</c:v>
                </c:pt>
                <c:pt idx="172">
                  <c:v>1174970.9324826251</c:v>
                </c:pt>
                <c:pt idx="173">
                  <c:v>1174970.9324826251</c:v>
                </c:pt>
                <c:pt idx="174">
                  <c:v>1174970.9324826251</c:v>
                </c:pt>
                <c:pt idx="175">
                  <c:v>1174970.9324826251</c:v>
                </c:pt>
                <c:pt idx="176">
                  <c:v>1174970.9324826251</c:v>
                </c:pt>
                <c:pt idx="177">
                  <c:v>1174970.9324826251</c:v>
                </c:pt>
                <c:pt idx="178">
                  <c:v>1174970.9324826251</c:v>
                </c:pt>
                <c:pt idx="179">
                  <c:v>1174970.9324826251</c:v>
                </c:pt>
                <c:pt idx="180">
                  <c:v>1174970.9324826251</c:v>
                </c:pt>
                <c:pt idx="181">
                  <c:v>1174970.9324826251</c:v>
                </c:pt>
                <c:pt idx="182">
                  <c:v>1174970.9324826251</c:v>
                </c:pt>
                <c:pt idx="183">
                  <c:v>1174970.9324826251</c:v>
                </c:pt>
                <c:pt idx="184">
                  <c:v>1174970.9324826251</c:v>
                </c:pt>
                <c:pt idx="185">
                  <c:v>1174970.9324826251</c:v>
                </c:pt>
                <c:pt idx="186">
                  <c:v>1174970.9324826251</c:v>
                </c:pt>
                <c:pt idx="187">
                  <c:v>1174970.9324826251</c:v>
                </c:pt>
                <c:pt idx="188">
                  <c:v>1174970.9324826251</c:v>
                </c:pt>
                <c:pt idx="189">
                  <c:v>1174970.9324826251</c:v>
                </c:pt>
                <c:pt idx="190">
                  <c:v>1174970.9324826251</c:v>
                </c:pt>
                <c:pt idx="191">
                  <c:v>1174970.9324826251</c:v>
                </c:pt>
                <c:pt idx="192">
                  <c:v>1174970.9324826251</c:v>
                </c:pt>
                <c:pt idx="193">
                  <c:v>1174970.9324826251</c:v>
                </c:pt>
                <c:pt idx="194">
                  <c:v>1174970.9324826251</c:v>
                </c:pt>
                <c:pt idx="195">
                  <c:v>1174970.9324826251</c:v>
                </c:pt>
                <c:pt idx="196">
                  <c:v>1174970.9324826251</c:v>
                </c:pt>
                <c:pt idx="197">
                  <c:v>1174970.9324826251</c:v>
                </c:pt>
                <c:pt idx="198">
                  <c:v>1174970.9324826251</c:v>
                </c:pt>
                <c:pt idx="199">
                  <c:v>1174970.9324826251</c:v>
                </c:pt>
                <c:pt idx="200">
                  <c:v>1174970.9324826251</c:v>
                </c:pt>
                <c:pt idx="201">
                  <c:v>1174970.9324826251</c:v>
                </c:pt>
                <c:pt idx="202">
                  <c:v>1174970.9324826251</c:v>
                </c:pt>
                <c:pt idx="203">
                  <c:v>1324916.8466916429</c:v>
                </c:pt>
                <c:pt idx="204">
                  <c:v>1324916.8466916429</c:v>
                </c:pt>
                <c:pt idx="205">
                  <c:v>1324916.8466916429</c:v>
                </c:pt>
                <c:pt idx="206">
                  <c:v>1324916.8466916429</c:v>
                </c:pt>
                <c:pt idx="207">
                  <c:v>1324916.8466916429</c:v>
                </c:pt>
                <c:pt idx="208">
                  <c:v>1324916.8466916429</c:v>
                </c:pt>
                <c:pt idx="209">
                  <c:v>1324916.8466916429</c:v>
                </c:pt>
                <c:pt idx="210">
                  <c:v>1324916.8466916429</c:v>
                </c:pt>
                <c:pt idx="211">
                  <c:v>1324916.8466916429</c:v>
                </c:pt>
                <c:pt idx="212">
                  <c:v>1324916.8466916429</c:v>
                </c:pt>
                <c:pt idx="213">
                  <c:v>1324916.8466916429</c:v>
                </c:pt>
                <c:pt idx="214">
                  <c:v>1324916.8466916429</c:v>
                </c:pt>
                <c:pt idx="215">
                  <c:v>1324916.8466916429</c:v>
                </c:pt>
                <c:pt idx="216">
                  <c:v>1324916.8466916429</c:v>
                </c:pt>
                <c:pt idx="217">
                  <c:v>1324916.8466916429</c:v>
                </c:pt>
                <c:pt idx="218">
                  <c:v>1324916.8466916429</c:v>
                </c:pt>
                <c:pt idx="219">
                  <c:v>1324916.8466916429</c:v>
                </c:pt>
                <c:pt idx="220">
                  <c:v>1324916.8466916429</c:v>
                </c:pt>
                <c:pt idx="221">
                  <c:v>1324916.8466916429</c:v>
                </c:pt>
                <c:pt idx="222">
                  <c:v>1324916.8466916429</c:v>
                </c:pt>
                <c:pt idx="223">
                  <c:v>1324916.8466916429</c:v>
                </c:pt>
                <c:pt idx="224">
                  <c:v>1324916.8466916429</c:v>
                </c:pt>
                <c:pt idx="225">
                  <c:v>1324916.8466916429</c:v>
                </c:pt>
                <c:pt idx="226">
                  <c:v>1324916.8466916429</c:v>
                </c:pt>
                <c:pt idx="227">
                  <c:v>1324916.8466916429</c:v>
                </c:pt>
                <c:pt idx="228">
                  <c:v>1324916.8466916429</c:v>
                </c:pt>
                <c:pt idx="229">
                  <c:v>1324916.8466916429</c:v>
                </c:pt>
                <c:pt idx="230">
                  <c:v>1324916.8466916429</c:v>
                </c:pt>
                <c:pt idx="231">
                  <c:v>1324916.8466916429</c:v>
                </c:pt>
                <c:pt idx="232">
                  <c:v>1324916.8466916429</c:v>
                </c:pt>
                <c:pt idx="233">
                  <c:v>1324916.8466916429</c:v>
                </c:pt>
                <c:pt idx="234">
                  <c:v>1324916.8466916429</c:v>
                </c:pt>
                <c:pt idx="235">
                  <c:v>1324916.8466916429</c:v>
                </c:pt>
                <c:pt idx="236">
                  <c:v>1324916.8466916429</c:v>
                </c:pt>
                <c:pt idx="237">
                  <c:v>1324916.8466916429</c:v>
                </c:pt>
                <c:pt idx="238">
                  <c:v>1324916.8466916429</c:v>
                </c:pt>
                <c:pt idx="239">
                  <c:v>1324916.8466916429</c:v>
                </c:pt>
                <c:pt idx="240">
                  <c:v>1324916.8466916429</c:v>
                </c:pt>
                <c:pt idx="241">
                  <c:v>1324916.8466916429</c:v>
                </c:pt>
                <c:pt idx="242">
                  <c:v>1324916.8466916429</c:v>
                </c:pt>
                <c:pt idx="243">
                  <c:v>1324916.8466916429</c:v>
                </c:pt>
                <c:pt idx="244">
                  <c:v>1324916.8466916429</c:v>
                </c:pt>
                <c:pt idx="245">
                  <c:v>1324916.8466916429</c:v>
                </c:pt>
                <c:pt idx="246">
                  <c:v>1324916.8466916429</c:v>
                </c:pt>
                <c:pt idx="247">
                  <c:v>1324916.8466916429</c:v>
                </c:pt>
                <c:pt idx="248">
                  <c:v>1465429.6004510217</c:v>
                </c:pt>
                <c:pt idx="249">
                  <c:v>1465429.6004510217</c:v>
                </c:pt>
                <c:pt idx="250">
                  <c:v>1465429.6004510217</c:v>
                </c:pt>
                <c:pt idx="251">
                  <c:v>1465429.6004510217</c:v>
                </c:pt>
                <c:pt idx="252">
                  <c:v>1465429.6004510217</c:v>
                </c:pt>
                <c:pt idx="253">
                  <c:v>1465429.6004510217</c:v>
                </c:pt>
                <c:pt idx="254">
                  <c:v>1465429.6004510217</c:v>
                </c:pt>
                <c:pt idx="255">
                  <c:v>1465429.6004510217</c:v>
                </c:pt>
                <c:pt idx="256">
                  <c:v>1465429.6004510217</c:v>
                </c:pt>
                <c:pt idx="257">
                  <c:v>1465429.6004510217</c:v>
                </c:pt>
                <c:pt idx="258">
                  <c:v>1465429.6004510217</c:v>
                </c:pt>
                <c:pt idx="259">
                  <c:v>1465429.6004510217</c:v>
                </c:pt>
                <c:pt idx="260">
                  <c:v>1465429.6004510217</c:v>
                </c:pt>
                <c:pt idx="261">
                  <c:v>1465429.6004510217</c:v>
                </c:pt>
                <c:pt idx="262">
                  <c:v>1465429.6004510217</c:v>
                </c:pt>
                <c:pt idx="263">
                  <c:v>1465429.6004510217</c:v>
                </c:pt>
                <c:pt idx="264">
                  <c:v>1465429.6004510217</c:v>
                </c:pt>
                <c:pt idx="265">
                  <c:v>1465429.6004510217</c:v>
                </c:pt>
                <c:pt idx="266">
                  <c:v>1465429.6004510217</c:v>
                </c:pt>
                <c:pt idx="267">
                  <c:v>1465429.6004510217</c:v>
                </c:pt>
                <c:pt idx="268">
                  <c:v>1465429.6004510217</c:v>
                </c:pt>
                <c:pt idx="269">
                  <c:v>1465429.6004510217</c:v>
                </c:pt>
                <c:pt idx="270">
                  <c:v>1465429.6004510217</c:v>
                </c:pt>
                <c:pt idx="271">
                  <c:v>1465429.6004510217</c:v>
                </c:pt>
                <c:pt idx="272">
                  <c:v>1465429.6004510217</c:v>
                </c:pt>
                <c:pt idx="273">
                  <c:v>1465429.6004510217</c:v>
                </c:pt>
                <c:pt idx="274">
                  <c:v>1465429.6004510217</c:v>
                </c:pt>
                <c:pt idx="275">
                  <c:v>1465429.6004510217</c:v>
                </c:pt>
                <c:pt idx="276">
                  <c:v>1465429.6004510217</c:v>
                </c:pt>
                <c:pt idx="277">
                  <c:v>1465429.6004510217</c:v>
                </c:pt>
                <c:pt idx="278">
                  <c:v>1465429.6004510217</c:v>
                </c:pt>
                <c:pt idx="279">
                  <c:v>1465429.6004510217</c:v>
                </c:pt>
                <c:pt idx="280">
                  <c:v>1465429.6004510217</c:v>
                </c:pt>
                <c:pt idx="281">
                  <c:v>1465429.6004510217</c:v>
                </c:pt>
                <c:pt idx="282">
                  <c:v>1465429.6004510217</c:v>
                </c:pt>
                <c:pt idx="283">
                  <c:v>1465429.6004510217</c:v>
                </c:pt>
                <c:pt idx="284">
                  <c:v>1465429.6004510217</c:v>
                </c:pt>
                <c:pt idx="285">
                  <c:v>1465429.6004510217</c:v>
                </c:pt>
                <c:pt idx="286">
                  <c:v>1465429.6004510217</c:v>
                </c:pt>
                <c:pt idx="287">
                  <c:v>1465429.6004510217</c:v>
                </c:pt>
                <c:pt idx="288">
                  <c:v>1465429.6004510217</c:v>
                </c:pt>
                <c:pt idx="289">
                  <c:v>1465429.6004510217</c:v>
                </c:pt>
                <c:pt idx="290">
                  <c:v>1465429.6004510217</c:v>
                </c:pt>
                <c:pt idx="291">
                  <c:v>1465429.6004510217</c:v>
                </c:pt>
                <c:pt idx="292">
                  <c:v>1465429.6004510217</c:v>
                </c:pt>
                <c:pt idx="293">
                  <c:v>1324190.1874006395</c:v>
                </c:pt>
                <c:pt idx="294">
                  <c:v>1324190.1874006395</c:v>
                </c:pt>
                <c:pt idx="295">
                  <c:v>1324190.1874006395</c:v>
                </c:pt>
                <c:pt idx="296">
                  <c:v>1324190.1874006395</c:v>
                </c:pt>
                <c:pt idx="297">
                  <c:v>1324190.1874006395</c:v>
                </c:pt>
                <c:pt idx="298">
                  <c:v>1324190.1874006395</c:v>
                </c:pt>
                <c:pt idx="299">
                  <c:v>1324190.1874006395</c:v>
                </c:pt>
                <c:pt idx="300">
                  <c:v>1324190.1874006395</c:v>
                </c:pt>
                <c:pt idx="301">
                  <c:v>1324190.1874006395</c:v>
                </c:pt>
                <c:pt idx="302">
                  <c:v>1324190.1874006395</c:v>
                </c:pt>
                <c:pt idx="303">
                  <c:v>1324190.1874006395</c:v>
                </c:pt>
                <c:pt idx="304">
                  <c:v>1324190.1874006395</c:v>
                </c:pt>
                <c:pt idx="305">
                  <c:v>1324190.1874006395</c:v>
                </c:pt>
                <c:pt idx="306">
                  <c:v>1324190.1874006395</c:v>
                </c:pt>
                <c:pt idx="307">
                  <c:v>1324190.1874006395</c:v>
                </c:pt>
                <c:pt idx="308">
                  <c:v>1324190.1874006395</c:v>
                </c:pt>
                <c:pt idx="309">
                  <c:v>1324190.1874006395</c:v>
                </c:pt>
                <c:pt idx="310">
                  <c:v>1324190.1874006395</c:v>
                </c:pt>
                <c:pt idx="311">
                  <c:v>1324190.1874006395</c:v>
                </c:pt>
                <c:pt idx="312">
                  <c:v>1324190.1874006395</c:v>
                </c:pt>
                <c:pt idx="313">
                  <c:v>1324190.1874006395</c:v>
                </c:pt>
                <c:pt idx="314">
                  <c:v>1324190.1874006395</c:v>
                </c:pt>
                <c:pt idx="315">
                  <c:v>1324190.1874006395</c:v>
                </c:pt>
                <c:pt idx="316">
                  <c:v>1324190.1874006395</c:v>
                </c:pt>
                <c:pt idx="317">
                  <c:v>1324190.1874006395</c:v>
                </c:pt>
                <c:pt idx="318">
                  <c:v>1324190.1874006395</c:v>
                </c:pt>
                <c:pt idx="319">
                  <c:v>1324190.1874006395</c:v>
                </c:pt>
                <c:pt idx="320">
                  <c:v>1324190.1874006395</c:v>
                </c:pt>
                <c:pt idx="321">
                  <c:v>1324190.1874006395</c:v>
                </c:pt>
                <c:pt idx="322">
                  <c:v>1324190.1874006395</c:v>
                </c:pt>
                <c:pt idx="323">
                  <c:v>1324190.1874006395</c:v>
                </c:pt>
                <c:pt idx="324">
                  <c:v>1324190.1874006395</c:v>
                </c:pt>
                <c:pt idx="325">
                  <c:v>1324190.1874006395</c:v>
                </c:pt>
                <c:pt idx="326">
                  <c:v>1324190.1874006395</c:v>
                </c:pt>
                <c:pt idx="327">
                  <c:v>1324190.1874006395</c:v>
                </c:pt>
                <c:pt idx="328">
                  <c:v>1324190.1874006395</c:v>
                </c:pt>
                <c:pt idx="329">
                  <c:v>1324190.1874006395</c:v>
                </c:pt>
                <c:pt idx="330">
                  <c:v>1324190.1874006395</c:v>
                </c:pt>
                <c:pt idx="331">
                  <c:v>1324190.1874006395</c:v>
                </c:pt>
                <c:pt idx="332">
                  <c:v>1324190.1874006395</c:v>
                </c:pt>
                <c:pt idx="333">
                  <c:v>1324190.1874006395</c:v>
                </c:pt>
                <c:pt idx="334">
                  <c:v>1324190.1874006395</c:v>
                </c:pt>
                <c:pt idx="335">
                  <c:v>1324190.1874006395</c:v>
                </c:pt>
                <c:pt idx="336">
                  <c:v>1324190.1874006395</c:v>
                </c:pt>
                <c:pt idx="337">
                  <c:v>1324190.1874006395</c:v>
                </c:pt>
                <c:pt idx="338">
                  <c:v>1182126.9384433487</c:v>
                </c:pt>
                <c:pt idx="339">
                  <c:v>1182126.9384433487</c:v>
                </c:pt>
                <c:pt idx="340">
                  <c:v>1182126.9384433487</c:v>
                </c:pt>
                <c:pt idx="341">
                  <c:v>1182126.9384433487</c:v>
                </c:pt>
                <c:pt idx="342">
                  <c:v>1182126.9384433487</c:v>
                </c:pt>
                <c:pt idx="343">
                  <c:v>1182126.9384433487</c:v>
                </c:pt>
                <c:pt idx="344">
                  <c:v>1182126.9384433487</c:v>
                </c:pt>
                <c:pt idx="345">
                  <c:v>1182126.9384433487</c:v>
                </c:pt>
                <c:pt idx="346">
                  <c:v>1182126.9384433487</c:v>
                </c:pt>
                <c:pt idx="347">
                  <c:v>1182126.9384433487</c:v>
                </c:pt>
                <c:pt idx="348">
                  <c:v>1182126.9384433487</c:v>
                </c:pt>
                <c:pt idx="349">
                  <c:v>1182126.9384433487</c:v>
                </c:pt>
                <c:pt idx="350">
                  <c:v>1182126.9384433487</c:v>
                </c:pt>
                <c:pt idx="351">
                  <c:v>1182126.9384433487</c:v>
                </c:pt>
                <c:pt idx="352">
                  <c:v>1182126.9384433487</c:v>
                </c:pt>
                <c:pt idx="353">
                  <c:v>1182126.9384433487</c:v>
                </c:pt>
                <c:pt idx="354">
                  <c:v>1182126.9384433487</c:v>
                </c:pt>
                <c:pt idx="355">
                  <c:v>1182126.9384433487</c:v>
                </c:pt>
                <c:pt idx="356">
                  <c:v>1182126.9384433487</c:v>
                </c:pt>
                <c:pt idx="357">
                  <c:v>1182126.9384433487</c:v>
                </c:pt>
                <c:pt idx="358">
                  <c:v>1182126.9384433487</c:v>
                </c:pt>
                <c:pt idx="359">
                  <c:v>1182126.9384433487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9-481E-B753-47FA4AFA3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915232"/>
        <c:axId val="5609122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999-481E-B753-47FA4AFA330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999-481E-B753-47FA4AFA330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999-481E-B753-47FA4AFA330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999-481E-B753-47FA4AFA330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1278262.3339335066</c:v>
                      </c:pt>
                      <c:pt idx="1">
                        <c:v>1278262.3339335066</c:v>
                      </c:pt>
                      <c:pt idx="2">
                        <c:v>1278262.3339335066</c:v>
                      </c:pt>
                      <c:pt idx="3">
                        <c:v>1278262.3339335066</c:v>
                      </c:pt>
                      <c:pt idx="4">
                        <c:v>1278262.3339335066</c:v>
                      </c:pt>
                      <c:pt idx="5">
                        <c:v>1278262.3339335066</c:v>
                      </c:pt>
                      <c:pt idx="6">
                        <c:v>1278262.3339335066</c:v>
                      </c:pt>
                      <c:pt idx="7">
                        <c:v>1278262.3339335066</c:v>
                      </c:pt>
                      <c:pt idx="8">
                        <c:v>1278262.3339335066</c:v>
                      </c:pt>
                      <c:pt idx="9">
                        <c:v>1278262.3339335066</c:v>
                      </c:pt>
                      <c:pt idx="10">
                        <c:v>1278262.3339335066</c:v>
                      </c:pt>
                      <c:pt idx="11">
                        <c:v>1278262.3339335066</c:v>
                      </c:pt>
                      <c:pt idx="12">
                        <c:v>1278262.3339335066</c:v>
                      </c:pt>
                      <c:pt idx="13">
                        <c:v>1278262.3339335066</c:v>
                      </c:pt>
                      <c:pt idx="14">
                        <c:v>1278262.3339335066</c:v>
                      </c:pt>
                      <c:pt idx="15">
                        <c:v>1278262.3339335066</c:v>
                      </c:pt>
                      <c:pt idx="16">
                        <c:v>1278262.3339335066</c:v>
                      </c:pt>
                      <c:pt idx="17">
                        <c:v>1278262.3339335066</c:v>
                      </c:pt>
                      <c:pt idx="18">
                        <c:v>1278262.3339335066</c:v>
                      </c:pt>
                      <c:pt idx="19">
                        <c:v>1278262.3339335066</c:v>
                      </c:pt>
                      <c:pt idx="20">
                        <c:v>1278262.3339335066</c:v>
                      </c:pt>
                      <c:pt idx="21">
                        <c:v>1278262.3339335066</c:v>
                      </c:pt>
                      <c:pt idx="22">
                        <c:v>1278262.3339335066</c:v>
                      </c:pt>
                      <c:pt idx="23">
                        <c:v>1457349.617902759</c:v>
                      </c:pt>
                      <c:pt idx="24">
                        <c:v>1457349.617902759</c:v>
                      </c:pt>
                      <c:pt idx="25">
                        <c:v>1457349.617902759</c:v>
                      </c:pt>
                      <c:pt idx="26">
                        <c:v>1457349.617902759</c:v>
                      </c:pt>
                      <c:pt idx="27">
                        <c:v>1457349.617902759</c:v>
                      </c:pt>
                      <c:pt idx="28">
                        <c:v>1457349.617902759</c:v>
                      </c:pt>
                      <c:pt idx="29">
                        <c:v>1457349.617902759</c:v>
                      </c:pt>
                      <c:pt idx="30">
                        <c:v>1457349.617902759</c:v>
                      </c:pt>
                      <c:pt idx="31">
                        <c:v>1457349.617902759</c:v>
                      </c:pt>
                      <c:pt idx="32">
                        <c:v>1457349.617902759</c:v>
                      </c:pt>
                      <c:pt idx="33">
                        <c:v>1457349.617902759</c:v>
                      </c:pt>
                      <c:pt idx="34">
                        <c:v>1457349.617902759</c:v>
                      </c:pt>
                      <c:pt idx="35">
                        <c:v>1457349.617902759</c:v>
                      </c:pt>
                      <c:pt idx="36">
                        <c:v>1457349.617902759</c:v>
                      </c:pt>
                      <c:pt idx="37">
                        <c:v>1457349.617902759</c:v>
                      </c:pt>
                      <c:pt idx="38">
                        <c:v>1457349.617902759</c:v>
                      </c:pt>
                      <c:pt idx="39">
                        <c:v>1457349.617902759</c:v>
                      </c:pt>
                      <c:pt idx="40">
                        <c:v>1457349.617902759</c:v>
                      </c:pt>
                      <c:pt idx="41">
                        <c:v>1457349.617902759</c:v>
                      </c:pt>
                      <c:pt idx="42">
                        <c:v>1457349.617902759</c:v>
                      </c:pt>
                      <c:pt idx="43">
                        <c:v>1457349.617902759</c:v>
                      </c:pt>
                      <c:pt idx="44">
                        <c:v>1457349.617902759</c:v>
                      </c:pt>
                      <c:pt idx="45">
                        <c:v>1457349.617902759</c:v>
                      </c:pt>
                      <c:pt idx="46">
                        <c:v>1457349.617902759</c:v>
                      </c:pt>
                      <c:pt idx="47">
                        <c:v>1457349.617902759</c:v>
                      </c:pt>
                      <c:pt idx="48">
                        <c:v>1457349.617902759</c:v>
                      </c:pt>
                      <c:pt idx="49">
                        <c:v>1457349.617902759</c:v>
                      </c:pt>
                      <c:pt idx="50">
                        <c:v>1457349.617902759</c:v>
                      </c:pt>
                      <c:pt idx="51">
                        <c:v>1457349.617902759</c:v>
                      </c:pt>
                      <c:pt idx="52">
                        <c:v>1457349.617902759</c:v>
                      </c:pt>
                      <c:pt idx="53">
                        <c:v>1457349.617902759</c:v>
                      </c:pt>
                      <c:pt idx="54">
                        <c:v>1457349.617902759</c:v>
                      </c:pt>
                      <c:pt idx="55">
                        <c:v>1457349.617902759</c:v>
                      </c:pt>
                      <c:pt idx="56">
                        <c:v>1457349.617902759</c:v>
                      </c:pt>
                      <c:pt idx="57">
                        <c:v>1457349.617902759</c:v>
                      </c:pt>
                      <c:pt idx="58">
                        <c:v>1457349.617902759</c:v>
                      </c:pt>
                      <c:pt idx="59">
                        <c:v>1457349.617902759</c:v>
                      </c:pt>
                      <c:pt idx="60">
                        <c:v>1457349.617902759</c:v>
                      </c:pt>
                      <c:pt idx="61">
                        <c:v>1457349.617902759</c:v>
                      </c:pt>
                      <c:pt idx="62">
                        <c:v>1457349.617902759</c:v>
                      </c:pt>
                      <c:pt idx="63">
                        <c:v>1457349.617902759</c:v>
                      </c:pt>
                      <c:pt idx="64">
                        <c:v>1457349.617902759</c:v>
                      </c:pt>
                      <c:pt idx="65">
                        <c:v>1457349.617902759</c:v>
                      </c:pt>
                      <c:pt idx="66">
                        <c:v>1457349.617902759</c:v>
                      </c:pt>
                      <c:pt idx="67">
                        <c:v>1457349.617902759</c:v>
                      </c:pt>
                      <c:pt idx="68">
                        <c:v>1594923.5396486095</c:v>
                      </c:pt>
                      <c:pt idx="69">
                        <c:v>1594923.5396486095</c:v>
                      </c:pt>
                      <c:pt idx="70">
                        <c:v>1594923.5396486095</c:v>
                      </c:pt>
                      <c:pt idx="71">
                        <c:v>1594923.5396486095</c:v>
                      </c:pt>
                      <c:pt idx="72">
                        <c:v>1594923.5396486095</c:v>
                      </c:pt>
                      <c:pt idx="73">
                        <c:v>1594923.5396486095</c:v>
                      </c:pt>
                      <c:pt idx="74">
                        <c:v>1594923.5396486095</c:v>
                      </c:pt>
                      <c:pt idx="75">
                        <c:v>1594923.5396486095</c:v>
                      </c:pt>
                      <c:pt idx="76">
                        <c:v>1594923.5396486095</c:v>
                      </c:pt>
                      <c:pt idx="77">
                        <c:v>1594923.5396486095</c:v>
                      </c:pt>
                      <c:pt idx="78">
                        <c:v>1594923.5396486095</c:v>
                      </c:pt>
                      <c:pt idx="79">
                        <c:v>1594923.5396486095</c:v>
                      </c:pt>
                      <c:pt idx="80">
                        <c:v>1594923.5396486095</c:v>
                      </c:pt>
                      <c:pt idx="81">
                        <c:v>1594923.5396486095</c:v>
                      </c:pt>
                      <c:pt idx="82">
                        <c:v>1594923.5396486095</c:v>
                      </c:pt>
                      <c:pt idx="83">
                        <c:v>1594923.5396486095</c:v>
                      </c:pt>
                      <c:pt idx="84">
                        <c:v>1594923.5396486095</c:v>
                      </c:pt>
                      <c:pt idx="85">
                        <c:v>1594923.5396486095</c:v>
                      </c:pt>
                      <c:pt idx="86">
                        <c:v>1594923.5396486095</c:v>
                      </c:pt>
                      <c:pt idx="87">
                        <c:v>1594923.5396486095</c:v>
                      </c:pt>
                      <c:pt idx="88">
                        <c:v>1594923.5396486095</c:v>
                      </c:pt>
                      <c:pt idx="89">
                        <c:v>1594923.5396486095</c:v>
                      </c:pt>
                      <c:pt idx="90">
                        <c:v>1594923.5396486095</c:v>
                      </c:pt>
                      <c:pt idx="91">
                        <c:v>1594923.5396486095</c:v>
                      </c:pt>
                      <c:pt idx="92">
                        <c:v>1594923.5396486095</c:v>
                      </c:pt>
                      <c:pt idx="93">
                        <c:v>1594923.5396486095</c:v>
                      </c:pt>
                      <c:pt idx="94">
                        <c:v>1594923.5396486095</c:v>
                      </c:pt>
                      <c:pt idx="95">
                        <c:v>1594923.5396486095</c:v>
                      </c:pt>
                      <c:pt idx="96">
                        <c:v>1594923.5396486095</c:v>
                      </c:pt>
                      <c:pt idx="97">
                        <c:v>1594923.5396486095</c:v>
                      </c:pt>
                      <c:pt idx="98">
                        <c:v>1594923.5396486095</c:v>
                      </c:pt>
                      <c:pt idx="99">
                        <c:v>1594923.5396486095</c:v>
                      </c:pt>
                      <c:pt idx="100">
                        <c:v>1594923.5396486095</c:v>
                      </c:pt>
                      <c:pt idx="101">
                        <c:v>1594923.5396486095</c:v>
                      </c:pt>
                      <c:pt idx="102">
                        <c:v>1594923.5396486095</c:v>
                      </c:pt>
                      <c:pt idx="103">
                        <c:v>1594923.5396486095</c:v>
                      </c:pt>
                      <c:pt idx="104">
                        <c:v>1594923.5396486095</c:v>
                      </c:pt>
                      <c:pt idx="105">
                        <c:v>1594923.5396486095</c:v>
                      </c:pt>
                      <c:pt idx="106">
                        <c:v>1594923.5396486095</c:v>
                      </c:pt>
                      <c:pt idx="107">
                        <c:v>1594923.5396486095</c:v>
                      </c:pt>
                      <c:pt idx="108">
                        <c:v>1594923.5396486095</c:v>
                      </c:pt>
                      <c:pt idx="109">
                        <c:v>1594923.5396486095</c:v>
                      </c:pt>
                      <c:pt idx="110">
                        <c:v>1594923.5396486095</c:v>
                      </c:pt>
                      <c:pt idx="111">
                        <c:v>1594923.5396486095</c:v>
                      </c:pt>
                      <c:pt idx="112">
                        <c:v>1594923.5396486095</c:v>
                      </c:pt>
                      <c:pt idx="113">
                        <c:v>1459993.7483418847</c:v>
                      </c:pt>
                      <c:pt idx="114">
                        <c:v>1459993.7483418847</c:v>
                      </c:pt>
                      <c:pt idx="115">
                        <c:v>1459993.7483418847</c:v>
                      </c:pt>
                      <c:pt idx="116">
                        <c:v>1459993.7483418847</c:v>
                      </c:pt>
                      <c:pt idx="117">
                        <c:v>1459993.7483418847</c:v>
                      </c:pt>
                      <c:pt idx="118">
                        <c:v>1459993.7483418847</c:v>
                      </c:pt>
                      <c:pt idx="119">
                        <c:v>1459993.7483418847</c:v>
                      </c:pt>
                      <c:pt idx="120">
                        <c:v>1459993.7483418847</c:v>
                      </c:pt>
                      <c:pt idx="121">
                        <c:v>1459993.7483418847</c:v>
                      </c:pt>
                      <c:pt idx="122">
                        <c:v>1459993.7483418847</c:v>
                      </c:pt>
                      <c:pt idx="123">
                        <c:v>1459993.7483418847</c:v>
                      </c:pt>
                      <c:pt idx="124">
                        <c:v>1459993.7483418847</c:v>
                      </c:pt>
                      <c:pt idx="125">
                        <c:v>1459993.7483418847</c:v>
                      </c:pt>
                      <c:pt idx="126">
                        <c:v>1459993.7483418847</c:v>
                      </c:pt>
                      <c:pt idx="127">
                        <c:v>1459993.7483418847</c:v>
                      </c:pt>
                      <c:pt idx="128">
                        <c:v>1459993.7483418847</c:v>
                      </c:pt>
                      <c:pt idx="129">
                        <c:v>1459993.7483418847</c:v>
                      </c:pt>
                      <c:pt idx="130">
                        <c:v>1459993.7483418847</c:v>
                      </c:pt>
                      <c:pt idx="131">
                        <c:v>1459993.7483418847</c:v>
                      </c:pt>
                      <c:pt idx="132">
                        <c:v>1459993.7483418847</c:v>
                      </c:pt>
                      <c:pt idx="133">
                        <c:v>1459993.7483418847</c:v>
                      </c:pt>
                      <c:pt idx="134">
                        <c:v>1459993.7483418847</c:v>
                      </c:pt>
                      <c:pt idx="135">
                        <c:v>1459993.7483418847</c:v>
                      </c:pt>
                      <c:pt idx="136">
                        <c:v>1459993.7483418847</c:v>
                      </c:pt>
                      <c:pt idx="137">
                        <c:v>1459993.7483418847</c:v>
                      </c:pt>
                      <c:pt idx="138">
                        <c:v>1459993.7483418847</c:v>
                      </c:pt>
                      <c:pt idx="139">
                        <c:v>1459993.7483418847</c:v>
                      </c:pt>
                      <c:pt idx="140">
                        <c:v>1459993.7483418847</c:v>
                      </c:pt>
                      <c:pt idx="141">
                        <c:v>1459993.7483418847</c:v>
                      </c:pt>
                      <c:pt idx="142">
                        <c:v>1459993.7483418847</c:v>
                      </c:pt>
                      <c:pt idx="143">
                        <c:v>1459993.7483418847</c:v>
                      </c:pt>
                      <c:pt idx="144">
                        <c:v>1459993.7483418847</c:v>
                      </c:pt>
                      <c:pt idx="145">
                        <c:v>1459993.7483418847</c:v>
                      </c:pt>
                      <c:pt idx="146">
                        <c:v>1459993.7483418847</c:v>
                      </c:pt>
                      <c:pt idx="147">
                        <c:v>1459993.7483418847</c:v>
                      </c:pt>
                      <c:pt idx="148">
                        <c:v>1459993.7483418847</c:v>
                      </c:pt>
                      <c:pt idx="149">
                        <c:v>1459993.7483418847</c:v>
                      </c:pt>
                      <c:pt idx="150">
                        <c:v>1459993.7483418847</c:v>
                      </c:pt>
                      <c:pt idx="151">
                        <c:v>1459993.7483418847</c:v>
                      </c:pt>
                      <c:pt idx="152">
                        <c:v>1459993.7483418847</c:v>
                      </c:pt>
                      <c:pt idx="153">
                        <c:v>1459993.7483418847</c:v>
                      </c:pt>
                      <c:pt idx="154">
                        <c:v>1459993.7483418847</c:v>
                      </c:pt>
                      <c:pt idx="155">
                        <c:v>1459993.7483418847</c:v>
                      </c:pt>
                      <c:pt idx="156">
                        <c:v>1459993.7483418847</c:v>
                      </c:pt>
                      <c:pt idx="157">
                        <c:v>1459993.7483418847</c:v>
                      </c:pt>
                      <c:pt idx="158">
                        <c:v>1270283.2296567312</c:v>
                      </c:pt>
                      <c:pt idx="159">
                        <c:v>1270283.2296567312</c:v>
                      </c:pt>
                      <c:pt idx="160">
                        <c:v>1270283.2296567312</c:v>
                      </c:pt>
                      <c:pt idx="161">
                        <c:v>1270283.2296567312</c:v>
                      </c:pt>
                      <c:pt idx="162">
                        <c:v>1270283.2296567312</c:v>
                      </c:pt>
                      <c:pt idx="163">
                        <c:v>1270283.2296567312</c:v>
                      </c:pt>
                      <c:pt idx="164">
                        <c:v>1270283.2296567312</c:v>
                      </c:pt>
                      <c:pt idx="165">
                        <c:v>1270283.2296567312</c:v>
                      </c:pt>
                      <c:pt idx="166">
                        <c:v>1270283.2296567312</c:v>
                      </c:pt>
                      <c:pt idx="167">
                        <c:v>1270283.2296567312</c:v>
                      </c:pt>
                      <c:pt idx="168">
                        <c:v>1270283.2296567312</c:v>
                      </c:pt>
                      <c:pt idx="169">
                        <c:v>1270283.2296567312</c:v>
                      </c:pt>
                      <c:pt idx="170">
                        <c:v>1270283.2296567312</c:v>
                      </c:pt>
                      <c:pt idx="171">
                        <c:v>1270283.2296567312</c:v>
                      </c:pt>
                      <c:pt idx="172">
                        <c:v>1270283.2296567312</c:v>
                      </c:pt>
                      <c:pt idx="173">
                        <c:v>1270283.2296567312</c:v>
                      </c:pt>
                      <c:pt idx="174">
                        <c:v>1270283.2296567312</c:v>
                      </c:pt>
                      <c:pt idx="175">
                        <c:v>1270283.2296567312</c:v>
                      </c:pt>
                      <c:pt idx="176">
                        <c:v>1270283.2296567312</c:v>
                      </c:pt>
                      <c:pt idx="177">
                        <c:v>1270283.2296567312</c:v>
                      </c:pt>
                      <c:pt idx="178">
                        <c:v>1270283.2296567312</c:v>
                      </c:pt>
                      <c:pt idx="179">
                        <c:v>1270283.2296567312</c:v>
                      </c:pt>
                      <c:pt idx="180">
                        <c:v>1270283.2296567312</c:v>
                      </c:pt>
                      <c:pt idx="181">
                        <c:v>1270283.2296567312</c:v>
                      </c:pt>
                      <c:pt idx="182">
                        <c:v>1270283.2296567312</c:v>
                      </c:pt>
                      <c:pt idx="183">
                        <c:v>1270283.2296567312</c:v>
                      </c:pt>
                      <c:pt idx="184">
                        <c:v>1270283.2296567312</c:v>
                      </c:pt>
                      <c:pt idx="185">
                        <c:v>1270283.2296567312</c:v>
                      </c:pt>
                      <c:pt idx="186">
                        <c:v>1270283.2296567312</c:v>
                      </c:pt>
                      <c:pt idx="187">
                        <c:v>1270283.2296567312</c:v>
                      </c:pt>
                      <c:pt idx="188">
                        <c:v>1270283.2296567312</c:v>
                      </c:pt>
                      <c:pt idx="189">
                        <c:v>1270283.2296567312</c:v>
                      </c:pt>
                      <c:pt idx="190">
                        <c:v>1270283.2296567312</c:v>
                      </c:pt>
                      <c:pt idx="191">
                        <c:v>1270283.2296567312</c:v>
                      </c:pt>
                      <c:pt idx="192">
                        <c:v>1270283.2296567312</c:v>
                      </c:pt>
                      <c:pt idx="193">
                        <c:v>1270283.2296567312</c:v>
                      </c:pt>
                      <c:pt idx="194">
                        <c:v>1270283.2296567312</c:v>
                      </c:pt>
                      <c:pt idx="195">
                        <c:v>1270283.2296567312</c:v>
                      </c:pt>
                      <c:pt idx="196">
                        <c:v>1270283.2296567312</c:v>
                      </c:pt>
                      <c:pt idx="197">
                        <c:v>1270283.2296567312</c:v>
                      </c:pt>
                      <c:pt idx="198">
                        <c:v>1270283.2296567312</c:v>
                      </c:pt>
                      <c:pt idx="199">
                        <c:v>1270283.2296567312</c:v>
                      </c:pt>
                      <c:pt idx="200">
                        <c:v>1270283.2296567312</c:v>
                      </c:pt>
                      <c:pt idx="201">
                        <c:v>1270283.2296567312</c:v>
                      </c:pt>
                      <c:pt idx="202">
                        <c:v>1270283.2296567312</c:v>
                      </c:pt>
                      <c:pt idx="203">
                        <c:v>1436760.1358406721</c:v>
                      </c:pt>
                      <c:pt idx="204">
                        <c:v>1436760.1358406721</c:v>
                      </c:pt>
                      <c:pt idx="205">
                        <c:v>1436760.1358406721</c:v>
                      </c:pt>
                      <c:pt idx="206">
                        <c:v>1436760.1358406721</c:v>
                      </c:pt>
                      <c:pt idx="207">
                        <c:v>1436760.1358406721</c:v>
                      </c:pt>
                      <c:pt idx="208">
                        <c:v>1436760.1358406721</c:v>
                      </c:pt>
                      <c:pt idx="209">
                        <c:v>1436760.1358406721</c:v>
                      </c:pt>
                      <c:pt idx="210">
                        <c:v>1436760.1358406721</c:v>
                      </c:pt>
                      <c:pt idx="211">
                        <c:v>1436760.1358406721</c:v>
                      </c:pt>
                      <c:pt idx="212">
                        <c:v>1436760.1358406721</c:v>
                      </c:pt>
                      <c:pt idx="213">
                        <c:v>1436760.1358406721</c:v>
                      </c:pt>
                      <c:pt idx="214">
                        <c:v>1436760.1358406721</c:v>
                      </c:pt>
                      <c:pt idx="215">
                        <c:v>1436760.1358406721</c:v>
                      </c:pt>
                      <c:pt idx="216">
                        <c:v>1436760.1358406721</c:v>
                      </c:pt>
                      <c:pt idx="217">
                        <c:v>1436760.1358406721</c:v>
                      </c:pt>
                      <c:pt idx="218">
                        <c:v>1436760.1358406721</c:v>
                      </c:pt>
                      <c:pt idx="219">
                        <c:v>1436760.1358406721</c:v>
                      </c:pt>
                      <c:pt idx="220">
                        <c:v>1436760.1358406721</c:v>
                      </c:pt>
                      <c:pt idx="221">
                        <c:v>1436760.1358406721</c:v>
                      </c:pt>
                      <c:pt idx="222">
                        <c:v>1436760.1358406721</c:v>
                      </c:pt>
                      <c:pt idx="223">
                        <c:v>1436760.1358406721</c:v>
                      </c:pt>
                      <c:pt idx="224">
                        <c:v>1436760.1358406721</c:v>
                      </c:pt>
                      <c:pt idx="225">
                        <c:v>1436760.1358406721</c:v>
                      </c:pt>
                      <c:pt idx="226">
                        <c:v>1436760.1358406721</c:v>
                      </c:pt>
                      <c:pt idx="227">
                        <c:v>1436760.1358406721</c:v>
                      </c:pt>
                      <c:pt idx="228">
                        <c:v>1436760.1358406721</c:v>
                      </c:pt>
                      <c:pt idx="229">
                        <c:v>1436760.1358406721</c:v>
                      </c:pt>
                      <c:pt idx="230">
                        <c:v>1436760.1358406721</c:v>
                      </c:pt>
                      <c:pt idx="231">
                        <c:v>1436760.1358406721</c:v>
                      </c:pt>
                      <c:pt idx="232">
                        <c:v>1436760.1358406721</c:v>
                      </c:pt>
                      <c:pt idx="233">
                        <c:v>1436760.1358406721</c:v>
                      </c:pt>
                      <c:pt idx="234">
                        <c:v>1436760.1358406721</c:v>
                      </c:pt>
                      <c:pt idx="235">
                        <c:v>1436760.1358406721</c:v>
                      </c:pt>
                      <c:pt idx="236">
                        <c:v>1436760.1358406721</c:v>
                      </c:pt>
                      <c:pt idx="237">
                        <c:v>1436760.1358406721</c:v>
                      </c:pt>
                      <c:pt idx="238">
                        <c:v>1436760.1358406721</c:v>
                      </c:pt>
                      <c:pt idx="239">
                        <c:v>1436760.1358406721</c:v>
                      </c:pt>
                      <c:pt idx="240">
                        <c:v>1436760.1358406721</c:v>
                      </c:pt>
                      <c:pt idx="241">
                        <c:v>1436760.1358406721</c:v>
                      </c:pt>
                      <c:pt idx="242">
                        <c:v>1436760.1358406721</c:v>
                      </c:pt>
                      <c:pt idx="243">
                        <c:v>1436760.1358406721</c:v>
                      </c:pt>
                      <c:pt idx="244">
                        <c:v>1436760.1358406721</c:v>
                      </c:pt>
                      <c:pt idx="245">
                        <c:v>1436760.1358406721</c:v>
                      </c:pt>
                      <c:pt idx="246">
                        <c:v>1436760.1358406721</c:v>
                      </c:pt>
                      <c:pt idx="247">
                        <c:v>1436760.1358406721</c:v>
                      </c:pt>
                      <c:pt idx="248">
                        <c:v>1592923.9311562239</c:v>
                      </c:pt>
                      <c:pt idx="249">
                        <c:v>1592923.9311562239</c:v>
                      </c:pt>
                      <c:pt idx="250">
                        <c:v>1592923.9311562239</c:v>
                      </c:pt>
                      <c:pt idx="251">
                        <c:v>1592923.9311562239</c:v>
                      </c:pt>
                      <c:pt idx="252">
                        <c:v>1592923.9311562239</c:v>
                      </c:pt>
                      <c:pt idx="253">
                        <c:v>1592923.9311562239</c:v>
                      </c:pt>
                      <c:pt idx="254">
                        <c:v>1592923.9311562239</c:v>
                      </c:pt>
                      <c:pt idx="255">
                        <c:v>1592923.9311562239</c:v>
                      </c:pt>
                      <c:pt idx="256">
                        <c:v>1592923.9311562239</c:v>
                      </c:pt>
                      <c:pt idx="257">
                        <c:v>1592923.9311562239</c:v>
                      </c:pt>
                      <c:pt idx="258">
                        <c:v>1592923.9311562239</c:v>
                      </c:pt>
                      <c:pt idx="259">
                        <c:v>1592923.9311562239</c:v>
                      </c:pt>
                      <c:pt idx="260">
                        <c:v>1592923.9311562239</c:v>
                      </c:pt>
                      <c:pt idx="261">
                        <c:v>1592923.9311562239</c:v>
                      </c:pt>
                      <c:pt idx="262">
                        <c:v>1592923.9311562239</c:v>
                      </c:pt>
                      <c:pt idx="263">
                        <c:v>1592923.9311562239</c:v>
                      </c:pt>
                      <c:pt idx="264">
                        <c:v>1592923.9311562239</c:v>
                      </c:pt>
                      <c:pt idx="265">
                        <c:v>1592923.9311562239</c:v>
                      </c:pt>
                      <c:pt idx="266">
                        <c:v>1592923.9311562239</c:v>
                      </c:pt>
                      <c:pt idx="267">
                        <c:v>1592923.9311562239</c:v>
                      </c:pt>
                      <c:pt idx="268">
                        <c:v>1592923.9311562239</c:v>
                      </c:pt>
                      <c:pt idx="269">
                        <c:v>1592923.9311562239</c:v>
                      </c:pt>
                      <c:pt idx="270">
                        <c:v>1592923.9311562239</c:v>
                      </c:pt>
                      <c:pt idx="271">
                        <c:v>1592923.9311562239</c:v>
                      </c:pt>
                      <c:pt idx="272">
                        <c:v>1592923.9311562239</c:v>
                      </c:pt>
                      <c:pt idx="273">
                        <c:v>1592923.9311562239</c:v>
                      </c:pt>
                      <c:pt idx="274">
                        <c:v>1592923.9311562239</c:v>
                      </c:pt>
                      <c:pt idx="275">
                        <c:v>1592923.9311562239</c:v>
                      </c:pt>
                      <c:pt idx="276">
                        <c:v>1592923.9311562239</c:v>
                      </c:pt>
                      <c:pt idx="277">
                        <c:v>1592923.9311562239</c:v>
                      </c:pt>
                      <c:pt idx="278">
                        <c:v>1592923.9311562239</c:v>
                      </c:pt>
                      <c:pt idx="279">
                        <c:v>1592923.9311562239</c:v>
                      </c:pt>
                      <c:pt idx="280">
                        <c:v>1592923.9311562239</c:v>
                      </c:pt>
                      <c:pt idx="281">
                        <c:v>1592923.9311562239</c:v>
                      </c:pt>
                      <c:pt idx="282">
                        <c:v>1592923.9311562239</c:v>
                      </c:pt>
                      <c:pt idx="283">
                        <c:v>1592923.9311562239</c:v>
                      </c:pt>
                      <c:pt idx="284">
                        <c:v>1592923.9311562239</c:v>
                      </c:pt>
                      <c:pt idx="285">
                        <c:v>1592923.9311562239</c:v>
                      </c:pt>
                      <c:pt idx="286">
                        <c:v>1592923.9311562239</c:v>
                      </c:pt>
                      <c:pt idx="287">
                        <c:v>1592923.9311562239</c:v>
                      </c:pt>
                      <c:pt idx="288">
                        <c:v>1592923.9311562239</c:v>
                      </c:pt>
                      <c:pt idx="289">
                        <c:v>1592923.9311562239</c:v>
                      </c:pt>
                      <c:pt idx="290">
                        <c:v>1592923.9311562239</c:v>
                      </c:pt>
                      <c:pt idx="291">
                        <c:v>1592923.9311562239</c:v>
                      </c:pt>
                      <c:pt idx="292">
                        <c:v>1592923.9311562239</c:v>
                      </c:pt>
                      <c:pt idx="293">
                        <c:v>1435950.0171479464</c:v>
                      </c:pt>
                      <c:pt idx="294">
                        <c:v>1435950.0171479464</c:v>
                      </c:pt>
                      <c:pt idx="295">
                        <c:v>1435950.0171479464</c:v>
                      </c:pt>
                      <c:pt idx="296">
                        <c:v>1435950.0171479464</c:v>
                      </c:pt>
                      <c:pt idx="297">
                        <c:v>1435950.0171479464</c:v>
                      </c:pt>
                      <c:pt idx="298">
                        <c:v>1435950.0171479464</c:v>
                      </c:pt>
                      <c:pt idx="299">
                        <c:v>1435950.0171479464</c:v>
                      </c:pt>
                      <c:pt idx="300">
                        <c:v>1435950.0171479464</c:v>
                      </c:pt>
                      <c:pt idx="301">
                        <c:v>1435950.0171479464</c:v>
                      </c:pt>
                      <c:pt idx="302">
                        <c:v>1435950.0171479464</c:v>
                      </c:pt>
                      <c:pt idx="303">
                        <c:v>1435950.0171479464</c:v>
                      </c:pt>
                      <c:pt idx="304">
                        <c:v>1435950.0171479464</c:v>
                      </c:pt>
                      <c:pt idx="305">
                        <c:v>1435950.0171479464</c:v>
                      </c:pt>
                      <c:pt idx="306">
                        <c:v>1435950.0171479464</c:v>
                      </c:pt>
                      <c:pt idx="307">
                        <c:v>1435950.0171479464</c:v>
                      </c:pt>
                      <c:pt idx="308">
                        <c:v>1435950.0171479464</c:v>
                      </c:pt>
                      <c:pt idx="309">
                        <c:v>1435950.0171479464</c:v>
                      </c:pt>
                      <c:pt idx="310">
                        <c:v>1435950.0171479464</c:v>
                      </c:pt>
                      <c:pt idx="311">
                        <c:v>1435950.0171479464</c:v>
                      </c:pt>
                      <c:pt idx="312">
                        <c:v>1435950.0171479464</c:v>
                      </c:pt>
                      <c:pt idx="313">
                        <c:v>1435950.0171479464</c:v>
                      </c:pt>
                      <c:pt idx="314">
                        <c:v>1435950.0171479464</c:v>
                      </c:pt>
                      <c:pt idx="315">
                        <c:v>1435950.0171479464</c:v>
                      </c:pt>
                      <c:pt idx="316">
                        <c:v>1435950.0171479464</c:v>
                      </c:pt>
                      <c:pt idx="317">
                        <c:v>1435950.0171479464</c:v>
                      </c:pt>
                      <c:pt idx="318">
                        <c:v>1435950.0171479464</c:v>
                      </c:pt>
                      <c:pt idx="319">
                        <c:v>1435950.0171479464</c:v>
                      </c:pt>
                      <c:pt idx="320">
                        <c:v>1435950.0171479464</c:v>
                      </c:pt>
                      <c:pt idx="321">
                        <c:v>1435950.0171479464</c:v>
                      </c:pt>
                      <c:pt idx="322">
                        <c:v>1435950.0171479464</c:v>
                      </c:pt>
                      <c:pt idx="323">
                        <c:v>1435950.0171479464</c:v>
                      </c:pt>
                      <c:pt idx="324">
                        <c:v>1435950.0171479464</c:v>
                      </c:pt>
                      <c:pt idx="325">
                        <c:v>1435950.0171479464</c:v>
                      </c:pt>
                      <c:pt idx="326">
                        <c:v>1435950.0171479464</c:v>
                      </c:pt>
                      <c:pt idx="327">
                        <c:v>1435950.0171479464</c:v>
                      </c:pt>
                      <c:pt idx="328">
                        <c:v>1435950.0171479464</c:v>
                      </c:pt>
                      <c:pt idx="329">
                        <c:v>1435950.0171479464</c:v>
                      </c:pt>
                      <c:pt idx="330">
                        <c:v>1435950.0171479464</c:v>
                      </c:pt>
                      <c:pt idx="331">
                        <c:v>1435950.0171479464</c:v>
                      </c:pt>
                      <c:pt idx="332">
                        <c:v>1435950.0171479464</c:v>
                      </c:pt>
                      <c:pt idx="333">
                        <c:v>1435950.0171479464</c:v>
                      </c:pt>
                      <c:pt idx="334">
                        <c:v>1435950.0171479464</c:v>
                      </c:pt>
                      <c:pt idx="335">
                        <c:v>1435950.0171479464</c:v>
                      </c:pt>
                      <c:pt idx="336">
                        <c:v>1435950.0171479464</c:v>
                      </c:pt>
                      <c:pt idx="337">
                        <c:v>1435950.0171479464</c:v>
                      </c:pt>
                      <c:pt idx="338">
                        <c:v>1278262.3339335066</c:v>
                      </c:pt>
                      <c:pt idx="339">
                        <c:v>1278262.3339335066</c:v>
                      </c:pt>
                      <c:pt idx="340">
                        <c:v>1278262.3339335066</c:v>
                      </c:pt>
                      <c:pt idx="341">
                        <c:v>1278262.3339335066</c:v>
                      </c:pt>
                      <c:pt idx="342">
                        <c:v>1278262.3339335066</c:v>
                      </c:pt>
                      <c:pt idx="343">
                        <c:v>1278262.3339335066</c:v>
                      </c:pt>
                      <c:pt idx="344">
                        <c:v>1278262.3339335066</c:v>
                      </c:pt>
                      <c:pt idx="345">
                        <c:v>1278262.3339335066</c:v>
                      </c:pt>
                      <c:pt idx="346">
                        <c:v>1278262.3339335066</c:v>
                      </c:pt>
                      <c:pt idx="347">
                        <c:v>1278262.3339335066</c:v>
                      </c:pt>
                      <c:pt idx="348">
                        <c:v>1278262.3339335066</c:v>
                      </c:pt>
                      <c:pt idx="349">
                        <c:v>1278262.3339335066</c:v>
                      </c:pt>
                      <c:pt idx="350">
                        <c:v>1278262.3339335066</c:v>
                      </c:pt>
                      <c:pt idx="351">
                        <c:v>1278262.3339335066</c:v>
                      </c:pt>
                      <c:pt idx="352">
                        <c:v>1278262.3339335066</c:v>
                      </c:pt>
                      <c:pt idx="353">
                        <c:v>1278262.3339335066</c:v>
                      </c:pt>
                      <c:pt idx="354">
                        <c:v>1278262.3339335066</c:v>
                      </c:pt>
                      <c:pt idx="355">
                        <c:v>1278262.3339335066</c:v>
                      </c:pt>
                      <c:pt idx="356">
                        <c:v>1278262.3339335066</c:v>
                      </c:pt>
                      <c:pt idx="357">
                        <c:v>1278262.3339335066</c:v>
                      </c:pt>
                      <c:pt idx="358">
                        <c:v>1278262.3339335066</c:v>
                      </c:pt>
                      <c:pt idx="359">
                        <c:v>1278262.3339335066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999-481E-B753-47FA4AFA330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-14.010213648254791</c:v>
                      </c:pt>
                      <c:pt idx="24">
                        <c:v>-14.010213648254791</c:v>
                      </c:pt>
                      <c:pt idx="25">
                        <c:v>-14.010213648254791</c:v>
                      </c:pt>
                      <c:pt idx="26">
                        <c:v>-14.010213648254791</c:v>
                      </c:pt>
                      <c:pt idx="27">
                        <c:v>-14.010213648254791</c:v>
                      </c:pt>
                      <c:pt idx="28">
                        <c:v>-14.010213648254791</c:v>
                      </c:pt>
                      <c:pt idx="29">
                        <c:v>-14.010213648254791</c:v>
                      </c:pt>
                      <c:pt idx="30">
                        <c:v>-14.010213648254791</c:v>
                      </c:pt>
                      <c:pt idx="31">
                        <c:v>-14.010213648254791</c:v>
                      </c:pt>
                      <c:pt idx="32">
                        <c:v>-14.010213648254791</c:v>
                      </c:pt>
                      <c:pt idx="33">
                        <c:v>-14.010213648254791</c:v>
                      </c:pt>
                      <c:pt idx="34">
                        <c:v>-14.010213648254791</c:v>
                      </c:pt>
                      <c:pt idx="35">
                        <c:v>-14.010213648254791</c:v>
                      </c:pt>
                      <c:pt idx="36">
                        <c:v>-14.010213648254791</c:v>
                      </c:pt>
                      <c:pt idx="37">
                        <c:v>-14.010213648254791</c:v>
                      </c:pt>
                      <c:pt idx="38">
                        <c:v>-14.010213648254791</c:v>
                      </c:pt>
                      <c:pt idx="39">
                        <c:v>-14.010213648254791</c:v>
                      </c:pt>
                      <c:pt idx="40">
                        <c:v>-14.010213648254791</c:v>
                      </c:pt>
                      <c:pt idx="41">
                        <c:v>-14.010213648254791</c:v>
                      </c:pt>
                      <c:pt idx="42">
                        <c:v>-14.010213648254791</c:v>
                      </c:pt>
                      <c:pt idx="43">
                        <c:v>-14.010213648254791</c:v>
                      </c:pt>
                      <c:pt idx="44">
                        <c:v>-14.010213648254791</c:v>
                      </c:pt>
                      <c:pt idx="45">
                        <c:v>-14.010213648254791</c:v>
                      </c:pt>
                      <c:pt idx="46">
                        <c:v>-14.010213648254791</c:v>
                      </c:pt>
                      <c:pt idx="47">
                        <c:v>-14.010213648254791</c:v>
                      </c:pt>
                      <c:pt idx="48">
                        <c:v>-14.010213648254791</c:v>
                      </c:pt>
                      <c:pt idx="49">
                        <c:v>-14.010213648254791</c:v>
                      </c:pt>
                      <c:pt idx="50">
                        <c:v>-14.010213648254791</c:v>
                      </c:pt>
                      <c:pt idx="51">
                        <c:v>-14.010213648254791</c:v>
                      </c:pt>
                      <c:pt idx="52">
                        <c:v>-14.010213648254791</c:v>
                      </c:pt>
                      <c:pt idx="53">
                        <c:v>-14.010213648254791</c:v>
                      </c:pt>
                      <c:pt idx="54">
                        <c:v>-14.010213648254791</c:v>
                      </c:pt>
                      <c:pt idx="55">
                        <c:v>-14.010213648254791</c:v>
                      </c:pt>
                      <c:pt idx="56">
                        <c:v>-14.010213648254791</c:v>
                      </c:pt>
                      <c:pt idx="57">
                        <c:v>-14.010213648254791</c:v>
                      </c:pt>
                      <c:pt idx="58">
                        <c:v>-14.010213648254791</c:v>
                      </c:pt>
                      <c:pt idx="59">
                        <c:v>-14.010213648254791</c:v>
                      </c:pt>
                      <c:pt idx="60">
                        <c:v>-14.010213648254791</c:v>
                      </c:pt>
                      <c:pt idx="61">
                        <c:v>-14.010213648254791</c:v>
                      </c:pt>
                      <c:pt idx="62">
                        <c:v>-14.010213648254791</c:v>
                      </c:pt>
                      <c:pt idx="63">
                        <c:v>-14.010213648254791</c:v>
                      </c:pt>
                      <c:pt idx="64">
                        <c:v>-14.010213648254791</c:v>
                      </c:pt>
                      <c:pt idx="65">
                        <c:v>-14.010213648254791</c:v>
                      </c:pt>
                      <c:pt idx="66">
                        <c:v>-14.010213648254791</c:v>
                      </c:pt>
                      <c:pt idx="67">
                        <c:v>-14.010213648254791</c:v>
                      </c:pt>
                      <c:pt idx="68">
                        <c:v>-24.772787033524146</c:v>
                      </c:pt>
                      <c:pt idx="69">
                        <c:v>-24.772787033524146</c:v>
                      </c:pt>
                      <c:pt idx="70">
                        <c:v>-24.772787033524146</c:v>
                      </c:pt>
                      <c:pt idx="71">
                        <c:v>-24.772787033524146</c:v>
                      </c:pt>
                      <c:pt idx="72">
                        <c:v>-24.772787033524146</c:v>
                      </c:pt>
                      <c:pt idx="73">
                        <c:v>-24.772787033524146</c:v>
                      </c:pt>
                      <c:pt idx="74">
                        <c:v>-24.772787033524146</c:v>
                      </c:pt>
                      <c:pt idx="75">
                        <c:v>-24.772787033524146</c:v>
                      </c:pt>
                      <c:pt idx="76">
                        <c:v>-24.772787033524146</c:v>
                      </c:pt>
                      <c:pt idx="77">
                        <c:v>-24.772787033524146</c:v>
                      </c:pt>
                      <c:pt idx="78">
                        <c:v>-24.772787033524146</c:v>
                      </c:pt>
                      <c:pt idx="79">
                        <c:v>-24.772787033524146</c:v>
                      </c:pt>
                      <c:pt idx="80">
                        <c:v>-24.772787033524146</c:v>
                      </c:pt>
                      <c:pt idx="81">
                        <c:v>-24.772787033524146</c:v>
                      </c:pt>
                      <c:pt idx="82">
                        <c:v>-24.772787033524146</c:v>
                      </c:pt>
                      <c:pt idx="83">
                        <c:v>-24.772787033524146</c:v>
                      </c:pt>
                      <c:pt idx="84">
                        <c:v>-24.772787033524146</c:v>
                      </c:pt>
                      <c:pt idx="85">
                        <c:v>-24.772787033524146</c:v>
                      </c:pt>
                      <c:pt idx="86">
                        <c:v>-24.772787033524146</c:v>
                      </c:pt>
                      <c:pt idx="87">
                        <c:v>-24.772787033524146</c:v>
                      </c:pt>
                      <c:pt idx="88">
                        <c:v>-24.772787033524146</c:v>
                      </c:pt>
                      <c:pt idx="89">
                        <c:v>-24.772787033524146</c:v>
                      </c:pt>
                      <c:pt idx="90">
                        <c:v>-24.772787033524146</c:v>
                      </c:pt>
                      <c:pt idx="91">
                        <c:v>-24.772787033524146</c:v>
                      </c:pt>
                      <c:pt idx="92">
                        <c:v>-24.772787033524146</c:v>
                      </c:pt>
                      <c:pt idx="93">
                        <c:v>-24.772787033524146</c:v>
                      </c:pt>
                      <c:pt idx="94">
                        <c:v>-24.772787033524146</c:v>
                      </c:pt>
                      <c:pt idx="95">
                        <c:v>-24.772787033524146</c:v>
                      </c:pt>
                      <c:pt idx="96">
                        <c:v>-24.772787033524146</c:v>
                      </c:pt>
                      <c:pt idx="97">
                        <c:v>-24.772787033524146</c:v>
                      </c:pt>
                      <c:pt idx="98">
                        <c:v>-24.772787033524146</c:v>
                      </c:pt>
                      <c:pt idx="99">
                        <c:v>-24.772787033524146</c:v>
                      </c:pt>
                      <c:pt idx="100">
                        <c:v>-24.772787033524146</c:v>
                      </c:pt>
                      <c:pt idx="101">
                        <c:v>-24.772787033524146</c:v>
                      </c:pt>
                      <c:pt idx="102">
                        <c:v>-24.772787033524146</c:v>
                      </c:pt>
                      <c:pt idx="103">
                        <c:v>-24.772787033524146</c:v>
                      </c:pt>
                      <c:pt idx="104">
                        <c:v>-24.772787033524146</c:v>
                      </c:pt>
                      <c:pt idx="105">
                        <c:v>-24.772787033524146</c:v>
                      </c:pt>
                      <c:pt idx="106">
                        <c:v>-24.772787033524146</c:v>
                      </c:pt>
                      <c:pt idx="107">
                        <c:v>-24.772787033524146</c:v>
                      </c:pt>
                      <c:pt idx="108">
                        <c:v>-24.772787033524146</c:v>
                      </c:pt>
                      <c:pt idx="109">
                        <c:v>-24.772787033524146</c:v>
                      </c:pt>
                      <c:pt idx="110">
                        <c:v>-24.772787033524146</c:v>
                      </c:pt>
                      <c:pt idx="111">
                        <c:v>-24.772787033524146</c:v>
                      </c:pt>
                      <c:pt idx="112">
                        <c:v>-24.772787033524146</c:v>
                      </c:pt>
                      <c:pt idx="113">
                        <c:v>-14.217067153120972</c:v>
                      </c:pt>
                      <c:pt idx="114">
                        <c:v>-14.217067153120972</c:v>
                      </c:pt>
                      <c:pt idx="115">
                        <c:v>-14.217067153120972</c:v>
                      </c:pt>
                      <c:pt idx="116">
                        <c:v>-14.217067153120972</c:v>
                      </c:pt>
                      <c:pt idx="117">
                        <c:v>-14.217067153120972</c:v>
                      </c:pt>
                      <c:pt idx="118">
                        <c:v>-14.217067153120972</c:v>
                      </c:pt>
                      <c:pt idx="119">
                        <c:v>-14.217067153120972</c:v>
                      </c:pt>
                      <c:pt idx="120">
                        <c:v>-14.217067153120972</c:v>
                      </c:pt>
                      <c:pt idx="121">
                        <c:v>-14.217067153120972</c:v>
                      </c:pt>
                      <c:pt idx="122">
                        <c:v>-14.217067153120972</c:v>
                      </c:pt>
                      <c:pt idx="123">
                        <c:v>-14.217067153120972</c:v>
                      </c:pt>
                      <c:pt idx="124">
                        <c:v>-14.217067153120972</c:v>
                      </c:pt>
                      <c:pt idx="125">
                        <c:v>-14.217067153120972</c:v>
                      </c:pt>
                      <c:pt idx="126">
                        <c:v>-14.217067153120972</c:v>
                      </c:pt>
                      <c:pt idx="127">
                        <c:v>-14.217067153120972</c:v>
                      </c:pt>
                      <c:pt idx="128">
                        <c:v>-14.217067153120972</c:v>
                      </c:pt>
                      <c:pt idx="129">
                        <c:v>-14.217067153120972</c:v>
                      </c:pt>
                      <c:pt idx="130">
                        <c:v>-14.217067153120972</c:v>
                      </c:pt>
                      <c:pt idx="131">
                        <c:v>-14.217067153120972</c:v>
                      </c:pt>
                      <c:pt idx="132">
                        <c:v>-14.217067153120972</c:v>
                      </c:pt>
                      <c:pt idx="133">
                        <c:v>-14.217067153120972</c:v>
                      </c:pt>
                      <c:pt idx="134">
                        <c:v>-14.217067153120972</c:v>
                      </c:pt>
                      <c:pt idx="135">
                        <c:v>-14.217067153120972</c:v>
                      </c:pt>
                      <c:pt idx="136">
                        <c:v>-14.217067153120972</c:v>
                      </c:pt>
                      <c:pt idx="137">
                        <c:v>-14.217067153120972</c:v>
                      </c:pt>
                      <c:pt idx="138">
                        <c:v>-14.217067153120972</c:v>
                      </c:pt>
                      <c:pt idx="139">
                        <c:v>-14.217067153120972</c:v>
                      </c:pt>
                      <c:pt idx="140">
                        <c:v>-14.217067153120972</c:v>
                      </c:pt>
                      <c:pt idx="141">
                        <c:v>-14.217067153120972</c:v>
                      </c:pt>
                      <c:pt idx="142">
                        <c:v>-14.217067153120972</c:v>
                      </c:pt>
                      <c:pt idx="143">
                        <c:v>-14.217067153120972</c:v>
                      </c:pt>
                      <c:pt idx="144">
                        <c:v>-14.217067153120972</c:v>
                      </c:pt>
                      <c:pt idx="145">
                        <c:v>-14.217067153120972</c:v>
                      </c:pt>
                      <c:pt idx="146">
                        <c:v>-14.217067153120972</c:v>
                      </c:pt>
                      <c:pt idx="147">
                        <c:v>-14.217067153120972</c:v>
                      </c:pt>
                      <c:pt idx="148">
                        <c:v>-14.217067153120972</c:v>
                      </c:pt>
                      <c:pt idx="149">
                        <c:v>-14.217067153120972</c:v>
                      </c:pt>
                      <c:pt idx="150">
                        <c:v>-14.217067153120972</c:v>
                      </c:pt>
                      <c:pt idx="151">
                        <c:v>-14.217067153120972</c:v>
                      </c:pt>
                      <c:pt idx="152">
                        <c:v>-14.217067153120972</c:v>
                      </c:pt>
                      <c:pt idx="153">
                        <c:v>-14.217067153120972</c:v>
                      </c:pt>
                      <c:pt idx="154">
                        <c:v>-14.217067153120972</c:v>
                      </c:pt>
                      <c:pt idx="155">
                        <c:v>-14.217067153120972</c:v>
                      </c:pt>
                      <c:pt idx="156">
                        <c:v>-14.217067153120972</c:v>
                      </c:pt>
                      <c:pt idx="157">
                        <c:v>-14.217067153120972</c:v>
                      </c:pt>
                      <c:pt idx="158">
                        <c:v>0.62421492560309177</c:v>
                      </c:pt>
                      <c:pt idx="159">
                        <c:v>0.62421492560309177</c:v>
                      </c:pt>
                      <c:pt idx="160">
                        <c:v>0.62421492560309177</c:v>
                      </c:pt>
                      <c:pt idx="161">
                        <c:v>0.62421492560309177</c:v>
                      </c:pt>
                      <c:pt idx="162">
                        <c:v>0.62421492560309177</c:v>
                      </c:pt>
                      <c:pt idx="163">
                        <c:v>0.62421492560309177</c:v>
                      </c:pt>
                      <c:pt idx="164">
                        <c:v>0.62421492560309177</c:v>
                      </c:pt>
                      <c:pt idx="165">
                        <c:v>0.62421492560309177</c:v>
                      </c:pt>
                      <c:pt idx="166">
                        <c:v>0.62421492560309177</c:v>
                      </c:pt>
                      <c:pt idx="167">
                        <c:v>0.62421492560309177</c:v>
                      </c:pt>
                      <c:pt idx="168">
                        <c:v>0.62421492560309177</c:v>
                      </c:pt>
                      <c:pt idx="169">
                        <c:v>0.62421492560309177</c:v>
                      </c:pt>
                      <c:pt idx="170">
                        <c:v>0.62421492560309177</c:v>
                      </c:pt>
                      <c:pt idx="171">
                        <c:v>0.62421492560309177</c:v>
                      </c:pt>
                      <c:pt idx="172">
                        <c:v>0.62421492560309177</c:v>
                      </c:pt>
                      <c:pt idx="173">
                        <c:v>0.62421492560309177</c:v>
                      </c:pt>
                      <c:pt idx="174">
                        <c:v>0.62421492560309177</c:v>
                      </c:pt>
                      <c:pt idx="175">
                        <c:v>0.62421492560309177</c:v>
                      </c:pt>
                      <c:pt idx="176">
                        <c:v>0.62421492560309177</c:v>
                      </c:pt>
                      <c:pt idx="177">
                        <c:v>0.62421492560309177</c:v>
                      </c:pt>
                      <c:pt idx="178">
                        <c:v>0.62421492560309177</c:v>
                      </c:pt>
                      <c:pt idx="179">
                        <c:v>0.62421492560309177</c:v>
                      </c:pt>
                      <c:pt idx="180">
                        <c:v>0.62421492560309177</c:v>
                      </c:pt>
                      <c:pt idx="181">
                        <c:v>0.62421492560309177</c:v>
                      </c:pt>
                      <c:pt idx="182">
                        <c:v>0.62421492560309177</c:v>
                      </c:pt>
                      <c:pt idx="183">
                        <c:v>0.62421492560309177</c:v>
                      </c:pt>
                      <c:pt idx="184">
                        <c:v>0.62421492560309177</c:v>
                      </c:pt>
                      <c:pt idx="185">
                        <c:v>0.62421492560309177</c:v>
                      </c:pt>
                      <c:pt idx="186">
                        <c:v>0.62421492560309177</c:v>
                      </c:pt>
                      <c:pt idx="187">
                        <c:v>0.62421492560309177</c:v>
                      </c:pt>
                      <c:pt idx="188">
                        <c:v>0.62421492560309177</c:v>
                      </c:pt>
                      <c:pt idx="189">
                        <c:v>0.62421492560309177</c:v>
                      </c:pt>
                      <c:pt idx="190">
                        <c:v>0.62421492560309177</c:v>
                      </c:pt>
                      <c:pt idx="191">
                        <c:v>0.62421492560309177</c:v>
                      </c:pt>
                      <c:pt idx="192">
                        <c:v>0.62421492560309177</c:v>
                      </c:pt>
                      <c:pt idx="193">
                        <c:v>0.62421492560309177</c:v>
                      </c:pt>
                      <c:pt idx="194">
                        <c:v>0.62421492560309177</c:v>
                      </c:pt>
                      <c:pt idx="195">
                        <c:v>0.62421492560309177</c:v>
                      </c:pt>
                      <c:pt idx="196">
                        <c:v>0.62421492560309177</c:v>
                      </c:pt>
                      <c:pt idx="197">
                        <c:v>0.62421492560309177</c:v>
                      </c:pt>
                      <c:pt idx="198">
                        <c:v>0.62421492560309177</c:v>
                      </c:pt>
                      <c:pt idx="199">
                        <c:v>0.62421492560309177</c:v>
                      </c:pt>
                      <c:pt idx="200">
                        <c:v>0.62421492560309177</c:v>
                      </c:pt>
                      <c:pt idx="201">
                        <c:v>0.62421492560309177</c:v>
                      </c:pt>
                      <c:pt idx="202">
                        <c:v>0.62421492560309177</c:v>
                      </c:pt>
                      <c:pt idx="203">
                        <c:v>-12.399473699536411</c:v>
                      </c:pt>
                      <c:pt idx="204">
                        <c:v>-12.399473699536411</c:v>
                      </c:pt>
                      <c:pt idx="205">
                        <c:v>-12.399473699536411</c:v>
                      </c:pt>
                      <c:pt idx="206">
                        <c:v>-12.399473699536411</c:v>
                      </c:pt>
                      <c:pt idx="207">
                        <c:v>-12.399473699536411</c:v>
                      </c:pt>
                      <c:pt idx="208">
                        <c:v>-12.399473699536411</c:v>
                      </c:pt>
                      <c:pt idx="209">
                        <c:v>-12.399473699536411</c:v>
                      </c:pt>
                      <c:pt idx="210">
                        <c:v>-12.399473699536411</c:v>
                      </c:pt>
                      <c:pt idx="211">
                        <c:v>-12.399473699536411</c:v>
                      </c:pt>
                      <c:pt idx="212">
                        <c:v>-12.399473699536411</c:v>
                      </c:pt>
                      <c:pt idx="213">
                        <c:v>-12.399473699536411</c:v>
                      </c:pt>
                      <c:pt idx="214">
                        <c:v>-12.399473699536411</c:v>
                      </c:pt>
                      <c:pt idx="215">
                        <c:v>-12.399473699536411</c:v>
                      </c:pt>
                      <c:pt idx="216">
                        <c:v>-12.399473699536411</c:v>
                      </c:pt>
                      <c:pt idx="217">
                        <c:v>-12.399473699536411</c:v>
                      </c:pt>
                      <c:pt idx="218">
                        <c:v>-12.399473699536411</c:v>
                      </c:pt>
                      <c:pt idx="219">
                        <c:v>-12.399473699536411</c:v>
                      </c:pt>
                      <c:pt idx="220">
                        <c:v>-12.399473699536411</c:v>
                      </c:pt>
                      <c:pt idx="221">
                        <c:v>-12.399473699536411</c:v>
                      </c:pt>
                      <c:pt idx="222">
                        <c:v>-12.399473699536411</c:v>
                      </c:pt>
                      <c:pt idx="223">
                        <c:v>-12.399473699536411</c:v>
                      </c:pt>
                      <c:pt idx="224">
                        <c:v>-12.399473699536411</c:v>
                      </c:pt>
                      <c:pt idx="225">
                        <c:v>-12.399473699536411</c:v>
                      </c:pt>
                      <c:pt idx="226">
                        <c:v>-12.399473699536411</c:v>
                      </c:pt>
                      <c:pt idx="227">
                        <c:v>-12.399473699536411</c:v>
                      </c:pt>
                      <c:pt idx="228">
                        <c:v>-12.399473699536411</c:v>
                      </c:pt>
                      <c:pt idx="229">
                        <c:v>-12.399473699536411</c:v>
                      </c:pt>
                      <c:pt idx="230">
                        <c:v>-12.399473699536411</c:v>
                      </c:pt>
                      <c:pt idx="231">
                        <c:v>-12.399473699536411</c:v>
                      </c:pt>
                      <c:pt idx="232">
                        <c:v>-12.399473699536411</c:v>
                      </c:pt>
                      <c:pt idx="233">
                        <c:v>-12.399473699536411</c:v>
                      </c:pt>
                      <c:pt idx="234">
                        <c:v>-12.399473699536411</c:v>
                      </c:pt>
                      <c:pt idx="235">
                        <c:v>-12.399473699536411</c:v>
                      </c:pt>
                      <c:pt idx="236">
                        <c:v>-12.399473699536411</c:v>
                      </c:pt>
                      <c:pt idx="237">
                        <c:v>-12.399473699536411</c:v>
                      </c:pt>
                      <c:pt idx="238">
                        <c:v>-12.399473699536411</c:v>
                      </c:pt>
                      <c:pt idx="239">
                        <c:v>-12.399473699536411</c:v>
                      </c:pt>
                      <c:pt idx="240">
                        <c:v>-12.399473699536411</c:v>
                      </c:pt>
                      <c:pt idx="241">
                        <c:v>-12.399473699536411</c:v>
                      </c:pt>
                      <c:pt idx="242">
                        <c:v>-12.399473699536411</c:v>
                      </c:pt>
                      <c:pt idx="243">
                        <c:v>-12.399473699536411</c:v>
                      </c:pt>
                      <c:pt idx="244">
                        <c:v>-12.399473699536411</c:v>
                      </c:pt>
                      <c:pt idx="245">
                        <c:v>-12.399473699536411</c:v>
                      </c:pt>
                      <c:pt idx="246">
                        <c:v>-12.399473699536411</c:v>
                      </c:pt>
                      <c:pt idx="247">
                        <c:v>-12.399473699536411</c:v>
                      </c:pt>
                      <c:pt idx="248">
                        <c:v>-24.61635525584418</c:v>
                      </c:pt>
                      <c:pt idx="249">
                        <c:v>-24.61635525584418</c:v>
                      </c:pt>
                      <c:pt idx="250">
                        <c:v>-24.61635525584418</c:v>
                      </c:pt>
                      <c:pt idx="251">
                        <c:v>-24.61635525584418</c:v>
                      </c:pt>
                      <c:pt idx="252">
                        <c:v>-24.61635525584418</c:v>
                      </c:pt>
                      <c:pt idx="253">
                        <c:v>-24.61635525584418</c:v>
                      </c:pt>
                      <c:pt idx="254">
                        <c:v>-24.61635525584418</c:v>
                      </c:pt>
                      <c:pt idx="255">
                        <c:v>-24.61635525584418</c:v>
                      </c:pt>
                      <c:pt idx="256">
                        <c:v>-24.61635525584418</c:v>
                      </c:pt>
                      <c:pt idx="257">
                        <c:v>-24.61635525584418</c:v>
                      </c:pt>
                      <c:pt idx="258">
                        <c:v>-24.61635525584418</c:v>
                      </c:pt>
                      <c:pt idx="259">
                        <c:v>-24.61635525584418</c:v>
                      </c:pt>
                      <c:pt idx="260">
                        <c:v>-24.61635525584418</c:v>
                      </c:pt>
                      <c:pt idx="261">
                        <c:v>-24.61635525584418</c:v>
                      </c:pt>
                      <c:pt idx="262">
                        <c:v>-24.61635525584418</c:v>
                      </c:pt>
                      <c:pt idx="263">
                        <c:v>-24.61635525584418</c:v>
                      </c:pt>
                      <c:pt idx="264">
                        <c:v>-24.61635525584418</c:v>
                      </c:pt>
                      <c:pt idx="265">
                        <c:v>-24.61635525584418</c:v>
                      </c:pt>
                      <c:pt idx="266">
                        <c:v>-24.61635525584418</c:v>
                      </c:pt>
                      <c:pt idx="267">
                        <c:v>-24.61635525584418</c:v>
                      </c:pt>
                      <c:pt idx="268">
                        <c:v>-24.61635525584418</c:v>
                      </c:pt>
                      <c:pt idx="269">
                        <c:v>-24.61635525584418</c:v>
                      </c:pt>
                      <c:pt idx="270">
                        <c:v>-24.61635525584418</c:v>
                      </c:pt>
                      <c:pt idx="271">
                        <c:v>-24.61635525584418</c:v>
                      </c:pt>
                      <c:pt idx="272">
                        <c:v>-24.61635525584418</c:v>
                      </c:pt>
                      <c:pt idx="273">
                        <c:v>-24.61635525584418</c:v>
                      </c:pt>
                      <c:pt idx="274">
                        <c:v>-24.61635525584418</c:v>
                      </c:pt>
                      <c:pt idx="275">
                        <c:v>-24.61635525584418</c:v>
                      </c:pt>
                      <c:pt idx="276">
                        <c:v>-24.61635525584418</c:v>
                      </c:pt>
                      <c:pt idx="277">
                        <c:v>-24.61635525584418</c:v>
                      </c:pt>
                      <c:pt idx="278">
                        <c:v>-24.61635525584418</c:v>
                      </c:pt>
                      <c:pt idx="279">
                        <c:v>-24.61635525584418</c:v>
                      </c:pt>
                      <c:pt idx="280">
                        <c:v>-24.61635525584418</c:v>
                      </c:pt>
                      <c:pt idx="281">
                        <c:v>-24.61635525584418</c:v>
                      </c:pt>
                      <c:pt idx="282">
                        <c:v>-24.61635525584418</c:v>
                      </c:pt>
                      <c:pt idx="283">
                        <c:v>-24.61635525584418</c:v>
                      </c:pt>
                      <c:pt idx="284">
                        <c:v>-24.61635525584418</c:v>
                      </c:pt>
                      <c:pt idx="285">
                        <c:v>-24.61635525584418</c:v>
                      </c:pt>
                      <c:pt idx="286">
                        <c:v>-24.61635525584418</c:v>
                      </c:pt>
                      <c:pt idx="287">
                        <c:v>-24.61635525584418</c:v>
                      </c:pt>
                      <c:pt idx="288">
                        <c:v>-24.61635525584418</c:v>
                      </c:pt>
                      <c:pt idx="289">
                        <c:v>-24.61635525584418</c:v>
                      </c:pt>
                      <c:pt idx="290">
                        <c:v>-24.61635525584418</c:v>
                      </c:pt>
                      <c:pt idx="291">
                        <c:v>-24.61635525584418</c:v>
                      </c:pt>
                      <c:pt idx="292">
                        <c:v>-24.61635525584418</c:v>
                      </c:pt>
                      <c:pt idx="293">
                        <c:v>-12.336097139716117</c:v>
                      </c:pt>
                      <c:pt idx="294">
                        <c:v>-12.336097139716117</c:v>
                      </c:pt>
                      <c:pt idx="295">
                        <c:v>-12.336097139716117</c:v>
                      </c:pt>
                      <c:pt idx="296">
                        <c:v>-12.336097139716117</c:v>
                      </c:pt>
                      <c:pt idx="297">
                        <c:v>-12.336097139716117</c:v>
                      </c:pt>
                      <c:pt idx="298">
                        <c:v>-12.336097139716117</c:v>
                      </c:pt>
                      <c:pt idx="299">
                        <c:v>-12.336097139716117</c:v>
                      </c:pt>
                      <c:pt idx="300">
                        <c:v>-12.336097139716117</c:v>
                      </c:pt>
                      <c:pt idx="301">
                        <c:v>-12.336097139716117</c:v>
                      </c:pt>
                      <c:pt idx="302">
                        <c:v>-12.336097139716117</c:v>
                      </c:pt>
                      <c:pt idx="303">
                        <c:v>-12.336097139716117</c:v>
                      </c:pt>
                      <c:pt idx="304">
                        <c:v>-12.336097139716117</c:v>
                      </c:pt>
                      <c:pt idx="305">
                        <c:v>-12.336097139716117</c:v>
                      </c:pt>
                      <c:pt idx="306">
                        <c:v>-12.336097139716117</c:v>
                      </c:pt>
                      <c:pt idx="307">
                        <c:v>-12.336097139716117</c:v>
                      </c:pt>
                      <c:pt idx="308">
                        <c:v>-12.336097139716117</c:v>
                      </c:pt>
                      <c:pt idx="309">
                        <c:v>-12.336097139716117</c:v>
                      </c:pt>
                      <c:pt idx="310">
                        <c:v>-12.336097139716117</c:v>
                      </c:pt>
                      <c:pt idx="311">
                        <c:v>-12.336097139716117</c:v>
                      </c:pt>
                      <c:pt idx="312">
                        <c:v>-12.336097139716117</c:v>
                      </c:pt>
                      <c:pt idx="313">
                        <c:v>-12.336097139716117</c:v>
                      </c:pt>
                      <c:pt idx="314">
                        <c:v>-12.336097139716117</c:v>
                      </c:pt>
                      <c:pt idx="315">
                        <c:v>-12.336097139716117</c:v>
                      </c:pt>
                      <c:pt idx="316">
                        <c:v>-12.336097139716117</c:v>
                      </c:pt>
                      <c:pt idx="317">
                        <c:v>-12.336097139716117</c:v>
                      </c:pt>
                      <c:pt idx="318">
                        <c:v>-12.336097139716117</c:v>
                      </c:pt>
                      <c:pt idx="319">
                        <c:v>-12.336097139716117</c:v>
                      </c:pt>
                      <c:pt idx="320">
                        <c:v>-12.336097139716117</c:v>
                      </c:pt>
                      <c:pt idx="321">
                        <c:v>-12.336097139716117</c:v>
                      </c:pt>
                      <c:pt idx="322">
                        <c:v>-12.336097139716117</c:v>
                      </c:pt>
                      <c:pt idx="323">
                        <c:v>-12.336097139716117</c:v>
                      </c:pt>
                      <c:pt idx="324">
                        <c:v>-12.336097139716117</c:v>
                      </c:pt>
                      <c:pt idx="325">
                        <c:v>-12.336097139716117</c:v>
                      </c:pt>
                      <c:pt idx="326">
                        <c:v>-12.336097139716117</c:v>
                      </c:pt>
                      <c:pt idx="327">
                        <c:v>-12.336097139716117</c:v>
                      </c:pt>
                      <c:pt idx="328">
                        <c:v>-12.336097139716117</c:v>
                      </c:pt>
                      <c:pt idx="329">
                        <c:v>-12.336097139716117</c:v>
                      </c:pt>
                      <c:pt idx="330">
                        <c:v>-12.336097139716117</c:v>
                      </c:pt>
                      <c:pt idx="331">
                        <c:v>-12.336097139716117</c:v>
                      </c:pt>
                      <c:pt idx="332">
                        <c:v>-12.336097139716117</c:v>
                      </c:pt>
                      <c:pt idx="333">
                        <c:v>-12.336097139716117</c:v>
                      </c:pt>
                      <c:pt idx="334">
                        <c:v>-12.336097139716117</c:v>
                      </c:pt>
                      <c:pt idx="335">
                        <c:v>-12.336097139716117</c:v>
                      </c:pt>
                      <c:pt idx="336">
                        <c:v>-12.336097139716117</c:v>
                      </c:pt>
                      <c:pt idx="337">
                        <c:v>-12.336097139716117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999-481E-B753-47FA4AFA3306}"/>
                  </c:ext>
                </c:extLst>
              </c15:ser>
            </c15:filteredLineSeries>
          </c:ext>
        </c:extLst>
      </c:lineChart>
      <c:catAx>
        <c:axId val="56091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12280"/>
        <c:crosses val="autoZero"/>
        <c:auto val="1"/>
        <c:lblAlgn val="ctr"/>
        <c:lblOffset val="100"/>
        <c:noMultiLvlLbl val="0"/>
      </c:catAx>
      <c:valAx>
        <c:axId val="56091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1182126.9384433487</c:v>
                </c:pt>
                <c:pt idx="1">
                  <c:v>1182126.9384433487</c:v>
                </c:pt>
                <c:pt idx="2">
                  <c:v>1182126.9384433487</c:v>
                </c:pt>
                <c:pt idx="3">
                  <c:v>1182126.9384433487</c:v>
                </c:pt>
                <c:pt idx="4">
                  <c:v>1182126.9384433487</c:v>
                </c:pt>
                <c:pt idx="5">
                  <c:v>1182126.9384433487</c:v>
                </c:pt>
                <c:pt idx="6">
                  <c:v>1182126.9384433487</c:v>
                </c:pt>
                <c:pt idx="7">
                  <c:v>1182126.9384433487</c:v>
                </c:pt>
                <c:pt idx="8">
                  <c:v>1182126.9384433487</c:v>
                </c:pt>
                <c:pt idx="9">
                  <c:v>1182126.9384433487</c:v>
                </c:pt>
                <c:pt idx="10">
                  <c:v>1182126.9384433487</c:v>
                </c:pt>
                <c:pt idx="11">
                  <c:v>1182126.9384433487</c:v>
                </c:pt>
                <c:pt idx="12">
                  <c:v>1182126.9384433487</c:v>
                </c:pt>
                <c:pt idx="13">
                  <c:v>1182126.9384433487</c:v>
                </c:pt>
                <c:pt idx="14">
                  <c:v>1182126.9384433487</c:v>
                </c:pt>
                <c:pt idx="15">
                  <c:v>1182126.9384433487</c:v>
                </c:pt>
                <c:pt idx="16">
                  <c:v>1182126.9384433487</c:v>
                </c:pt>
                <c:pt idx="17">
                  <c:v>1182126.9384433487</c:v>
                </c:pt>
                <c:pt idx="18">
                  <c:v>1182126.9384433487</c:v>
                </c:pt>
                <c:pt idx="19">
                  <c:v>1182126.9384433487</c:v>
                </c:pt>
                <c:pt idx="20">
                  <c:v>1182126.9384433487</c:v>
                </c:pt>
                <c:pt idx="21">
                  <c:v>1182126.9384433487</c:v>
                </c:pt>
                <c:pt idx="22">
                  <c:v>1182126.9384433487</c:v>
                </c:pt>
                <c:pt idx="23">
                  <c:v>1343373.8880677486</c:v>
                </c:pt>
                <c:pt idx="24">
                  <c:v>1343373.8880677486</c:v>
                </c:pt>
                <c:pt idx="25">
                  <c:v>1343373.8880677486</c:v>
                </c:pt>
                <c:pt idx="26">
                  <c:v>1343373.8880677486</c:v>
                </c:pt>
                <c:pt idx="27">
                  <c:v>1343373.8880677486</c:v>
                </c:pt>
                <c:pt idx="28">
                  <c:v>1343373.8880677486</c:v>
                </c:pt>
                <c:pt idx="29">
                  <c:v>1343373.8880677486</c:v>
                </c:pt>
                <c:pt idx="30">
                  <c:v>1343373.8880677486</c:v>
                </c:pt>
                <c:pt idx="31">
                  <c:v>1343373.8880677486</c:v>
                </c:pt>
                <c:pt idx="32">
                  <c:v>1343373.8880677486</c:v>
                </c:pt>
                <c:pt idx="33">
                  <c:v>1343373.8880677486</c:v>
                </c:pt>
                <c:pt idx="34">
                  <c:v>1343373.8880677486</c:v>
                </c:pt>
                <c:pt idx="35">
                  <c:v>1343373.8880677486</c:v>
                </c:pt>
                <c:pt idx="36">
                  <c:v>1343373.8880677486</c:v>
                </c:pt>
                <c:pt idx="37">
                  <c:v>1343373.8880677486</c:v>
                </c:pt>
                <c:pt idx="38">
                  <c:v>1343373.8880677486</c:v>
                </c:pt>
                <c:pt idx="39">
                  <c:v>1343373.8880677486</c:v>
                </c:pt>
                <c:pt idx="40">
                  <c:v>1343373.8880677486</c:v>
                </c:pt>
                <c:pt idx="41">
                  <c:v>1343373.8880677486</c:v>
                </c:pt>
                <c:pt idx="42">
                  <c:v>1343373.8880677486</c:v>
                </c:pt>
                <c:pt idx="43">
                  <c:v>1343373.8880677486</c:v>
                </c:pt>
                <c:pt idx="44">
                  <c:v>1343373.8880677486</c:v>
                </c:pt>
                <c:pt idx="45">
                  <c:v>1343373.8880677486</c:v>
                </c:pt>
                <c:pt idx="46">
                  <c:v>1343373.8880677486</c:v>
                </c:pt>
                <c:pt idx="47">
                  <c:v>1343373.8880677486</c:v>
                </c:pt>
                <c:pt idx="48">
                  <c:v>1343373.8880677486</c:v>
                </c:pt>
                <c:pt idx="49">
                  <c:v>1343373.8880677486</c:v>
                </c:pt>
                <c:pt idx="50">
                  <c:v>1343373.8880677486</c:v>
                </c:pt>
                <c:pt idx="51">
                  <c:v>1343373.8880677486</c:v>
                </c:pt>
                <c:pt idx="52">
                  <c:v>1343373.8880677486</c:v>
                </c:pt>
                <c:pt idx="53">
                  <c:v>1343373.8880677486</c:v>
                </c:pt>
                <c:pt idx="54">
                  <c:v>1343373.8880677486</c:v>
                </c:pt>
                <c:pt idx="55">
                  <c:v>1343373.8880677486</c:v>
                </c:pt>
                <c:pt idx="56">
                  <c:v>1343373.8880677486</c:v>
                </c:pt>
                <c:pt idx="57">
                  <c:v>1343373.8880677486</c:v>
                </c:pt>
                <c:pt idx="58">
                  <c:v>1343373.8880677486</c:v>
                </c:pt>
                <c:pt idx="59">
                  <c:v>1343373.8880677486</c:v>
                </c:pt>
                <c:pt idx="60">
                  <c:v>1343373.8880677486</c:v>
                </c:pt>
                <c:pt idx="61">
                  <c:v>1343373.8880677486</c:v>
                </c:pt>
                <c:pt idx="62">
                  <c:v>1343373.8880677486</c:v>
                </c:pt>
                <c:pt idx="63">
                  <c:v>1343373.8880677486</c:v>
                </c:pt>
                <c:pt idx="64">
                  <c:v>1343373.8880677486</c:v>
                </c:pt>
                <c:pt idx="65">
                  <c:v>1343373.8880677486</c:v>
                </c:pt>
                <c:pt idx="66">
                  <c:v>1343373.8880677486</c:v>
                </c:pt>
                <c:pt idx="67">
                  <c:v>1343373.8880677486</c:v>
                </c:pt>
                <c:pt idx="68">
                  <c:v>1467193.4985067709</c:v>
                </c:pt>
                <c:pt idx="69">
                  <c:v>1467193.4985067709</c:v>
                </c:pt>
                <c:pt idx="70">
                  <c:v>1467193.4985067709</c:v>
                </c:pt>
                <c:pt idx="71">
                  <c:v>1467193.4985067709</c:v>
                </c:pt>
                <c:pt idx="72">
                  <c:v>1467193.4985067709</c:v>
                </c:pt>
                <c:pt idx="73">
                  <c:v>1467193.4985067709</c:v>
                </c:pt>
                <c:pt idx="74">
                  <c:v>1467193.4985067709</c:v>
                </c:pt>
                <c:pt idx="75">
                  <c:v>1467193.4985067709</c:v>
                </c:pt>
                <c:pt idx="76">
                  <c:v>1467193.4985067709</c:v>
                </c:pt>
                <c:pt idx="77">
                  <c:v>1467193.4985067709</c:v>
                </c:pt>
                <c:pt idx="78">
                  <c:v>1467193.4985067709</c:v>
                </c:pt>
                <c:pt idx="79">
                  <c:v>1467193.4985067709</c:v>
                </c:pt>
                <c:pt idx="80">
                  <c:v>1467193.4985067709</c:v>
                </c:pt>
                <c:pt idx="81">
                  <c:v>1467193.4985067709</c:v>
                </c:pt>
                <c:pt idx="82">
                  <c:v>1467193.4985067709</c:v>
                </c:pt>
                <c:pt idx="83">
                  <c:v>1467193.4985067709</c:v>
                </c:pt>
                <c:pt idx="84">
                  <c:v>1467193.4985067709</c:v>
                </c:pt>
                <c:pt idx="85">
                  <c:v>1467193.4985067709</c:v>
                </c:pt>
                <c:pt idx="86">
                  <c:v>1467193.4985067709</c:v>
                </c:pt>
                <c:pt idx="87">
                  <c:v>1467193.4985067709</c:v>
                </c:pt>
                <c:pt idx="88">
                  <c:v>1467193.4985067709</c:v>
                </c:pt>
                <c:pt idx="89">
                  <c:v>1467193.4985067709</c:v>
                </c:pt>
                <c:pt idx="90">
                  <c:v>1467193.4985067709</c:v>
                </c:pt>
                <c:pt idx="91">
                  <c:v>1467193.4985067709</c:v>
                </c:pt>
                <c:pt idx="92">
                  <c:v>1467193.4985067709</c:v>
                </c:pt>
                <c:pt idx="93">
                  <c:v>1467193.4985067709</c:v>
                </c:pt>
                <c:pt idx="94">
                  <c:v>1467193.4985067709</c:v>
                </c:pt>
                <c:pt idx="95">
                  <c:v>1467193.4985067709</c:v>
                </c:pt>
                <c:pt idx="96">
                  <c:v>1467193.4985067709</c:v>
                </c:pt>
                <c:pt idx="97">
                  <c:v>1467193.4985067709</c:v>
                </c:pt>
                <c:pt idx="98">
                  <c:v>1467193.4985067709</c:v>
                </c:pt>
                <c:pt idx="99">
                  <c:v>1467193.4985067709</c:v>
                </c:pt>
                <c:pt idx="100">
                  <c:v>1467193.4985067709</c:v>
                </c:pt>
                <c:pt idx="101">
                  <c:v>1467193.4985067709</c:v>
                </c:pt>
                <c:pt idx="102">
                  <c:v>1467193.4985067709</c:v>
                </c:pt>
                <c:pt idx="103">
                  <c:v>1467193.4985067709</c:v>
                </c:pt>
                <c:pt idx="104">
                  <c:v>1467193.4985067709</c:v>
                </c:pt>
                <c:pt idx="105">
                  <c:v>1467193.4985067709</c:v>
                </c:pt>
                <c:pt idx="106">
                  <c:v>1467193.4985067709</c:v>
                </c:pt>
                <c:pt idx="107">
                  <c:v>1467193.4985067709</c:v>
                </c:pt>
                <c:pt idx="108">
                  <c:v>1467193.4985067709</c:v>
                </c:pt>
                <c:pt idx="109">
                  <c:v>1467193.4985067709</c:v>
                </c:pt>
                <c:pt idx="110">
                  <c:v>1467193.4985067709</c:v>
                </c:pt>
                <c:pt idx="111">
                  <c:v>1467193.4985067709</c:v>
                </c:pt>
                <c:pt idx="112">
                  <c:v>1467193.4985067709</c:v>
                </c:pt>
                <c:pt idx="113">
                  <c:v>1345755.5057329284</c:v>
                </c:pt>
                <c:pt idx="114">
                  <c:v>1345755.5057329284</c:v>
                </c:pt>
                <c:pt idx="115">
                  <c:v>1345755.5057329284</c:v>
                </c:pt>
                <c:pt idx="116">
                  <c:v>1345755.5057329284</c:v>
                </c:pt>
                <c:pt idx="117">
                  <c:v>1345755.5057329284</c:v>
                </c:pt>
                <c:pt idx="118">
                  <c:v>1345755.5057329284</c:v>
                </c:pt>
                <c:pt idx="119">
                  <c:v>1345755.5057329284</c:v>
                </c:pt>
                <c:pt idx="120">
                  <c:v>1345755.5057329284</c:v>
                </c:pt>
                <c:pt idx="121">
                  <c:v>1345755.5057329284</c:v>
                </c:pt>
                <c:pt idx="122">
                  <c:v>1345755.5057329284</c:v>
                </c:pt>
                <c:pt idx="123">
                  <c:v>1345755.5057329284</c:v>
                </c:pt>
                <c:pt idx="124">
                  <c:v>1345755.5057329284</c:v>
                </c:pt>
                <c:pt idx="125">
                  <c:v>1345755.5057329284</c:v>
                </c:pt>
                <c:pt idx="126">
                  <c:v>1345755.5057329284</c:v>
                </c:pt>
                <c:pt idx="127">
                  <c:v>1345755.5057329284</c:v>
                </c:pt>
                <c:pt idx="128">
                  <c:v>1345755.5057329284</c:v>
                </c:pt>
                <c:pt idx="129">
                  <c:v>1345755.5057329284</c:v>
                </c:pt>
                <c:pt idx="130">
                  <c:v>1345755.5057329284</c:v>
                </c:pt>
                <c:pt idx="131">
                  <c:v>1345755.5057329284</c:v>
                </c:pt>
                <c:pt idx="132">
                  <c:v>1345755.5057329284</c:v>
                </c:pt>
                <c:pt idx="133">
                  <c:v>1345755.5057329284</c:v>
                </c:pt>
                <c:pt idx="134">
                  <c:v>1345755.5057329284</c:v>
                </c:pt>
                <c:pt idx="135">
                  <c:v>1345755.5057329284</c:v>
                </c:pt>
                <c:pt idx="136">
                  <c:v>1345755.5057329284</c:v>
                </c:pt>
                <c:pt idx="137">
                  <c:v>1345755.5057329284</c:v>
                </c:pt>
                <c:pt idx="138">
                  <c:v>1345755.5057329284</c:v>
                </c:pt>
                <c:pt idx="139">
                  <c:v>1345755.5057329284</c:v>
                </c:pt>
                <c:pt idx="140">
                  <c:v>1345755.5057329284</c:v>
                </c:pt>
                <c:pt idx="141">
                  <c:v>1345755.5057329284</c:v>
                </c:pt>
                <c:pt idx="142">
                  <c:v>1345755.5057329284</c:v>
                </c:pt>
                <c:pt idx="143">
                  <c:v>1345755.5057329284</c:v>
                </c:pt>
                <c:pt idx="144">
                  <c:v>1345755.5057329284</c:v>
                </c:pt>
                <c:pt idx="145">
                  <c:v>1345755.5057329284</c:v>
                </c:pt>
                <c:pt idx="146">
                  <c:v>1345755.5057329284</c:v>
                </c:pt>
                <c:pt idx="147">
                  <c:v>1345755.5057329284</c:v>
                </c:pt>
                <c:pt idx="148">
                  <c:v>1345755.5057329284</c:v>
                </c:pt>
                <c:pt idx="149">
                  <c:v>1345755.5057329284</c:v>
                </c:pt>
                <c:pt idx="150">
                  <c:v>1345755.5057329284</c:v>
                </c:pt>
                <c:pt idx="151">
                  <c:v>1345755.5057329284</c:v>
                </c:pt>
                <c:pt idx="152">
                  <c:v>1345755.5057329284</c:v>
                </c:pt>
                <c:pt idx="153">
                  <c:v>1345755.5057329284</c:v>
                </c:pt>
                <c:pt idx="154">
                  <c:v>1345755.5057329284</c:v>
                </c:pt>
                <c:pt idx="155">
                  <c:v>1345755.5057329284</c:v>
                </c:pt>
                <c:pt idx="156">
                  <c:v>1345755.5057329284</c:v>
                </c:pt>
                <c:pt idx="157">
                  <c:v>1345755.5057329284</c:v>
                </c:pt>
                <c:pt idx="158">
                  <c:v>1174970.9324826251</c:v>
                </c:pt>
                <c:pt idx="159">
                  <c:v>1174970.9324826251</c:v>
                </c:pt>
                <c:pt idx="160">
                  <c:v>1174970.9324826251</c:v>
                </c:pt>
                <c:pt idx="161">
                  <c:v>1174970.9324826251</c:v>
                </c:pt>
                <c:pt idx="162">
                  <c:v>1174970.9324826251</c:v>
                </c:pt>
                <c:pt idx="163">
                  <c:v>1174970.9324826251</c:v>
                </c:pt>
                <c:pt idx="164">
                  <c:v>1174970.9324826251</c:v>
                </c:pt>
                <c:pt idx="165">
                  <c:v>1174970.9324826251</c:v>
                </c:pt>
                <c:pt idx="166">
                  <c:v>1174970.9324826251</c:v>
                </c:pt>
                <c:pt idx="167">
                  <c:v>1174970.9324826251</c:v>
                </c:pt>
                <c:pt idx="168">
                  <c:v>1174970.9324826251</c:v>
                </c:pt>
                <c:pt idx="169">
                  <c:v>1174970.9324826251</c:v>
                </c:pt>
                <c:pt idx="170">
                  <c:v>1174970.9324826251</c:v>
                </c:pt>
                <c:pt idx="171">
                  <c:v>1174970.9324826251</c:v>
                </c:pt>
                <c:pt idx="172">
                  <c:v>1174970.9324826251</c:v>
                </c:pt>
                <c:pt idx="173">
                  <c:v>1174970.9324826251</c:v>
                </c:pt>
                <c:pt idx="174">
                  <c:v>1174970.9324826251</c:v>
                </c:pt>
                <c:pt idx="175">
                  <c:v>1174970.9324826251</c:v>
                </c:pt>
                <c:pt idx="176">
                  <c:v>1174970.9324826251</c:v>
                </c:pt>
                <c:pt idx="177">
                  <c:v>1174970.9324826251</c:v>
                </c:pt>
                <c:pt idx="178">
                  <c:v>1174970.9324826251</c:v>
                </c:pt>
                <c:pt idx="179">
                  <c:v>1174970.9324826251</c:v>
                </c:pt>
                <c:pt idx="180">
                  <c:v>1174970.9324826251</c:v>
                </c:pt>
                <c:pt idx="181">
                  <c:v>1174970.9324826251</c:v>
                </c:pt>
                <c:pt idx="182">
                  <c:v>1174970.9324826251</c:v>
                </c:pt>
                <c:pt idx="183">
                  <c:v>1174970.9324826251</c:v>
                </c:pt>
                <c:pt idx="184">
                  <c:v>1174970.9324826251</c:v>
                </c:pt>
                <c:pt idx="185">
                  <c:v>1174970.9324826251</c:v>
                </c:pt>
                <c:pt idx="186">
                  <c:v>1174970.9324826251</c:v>
                </c:pt>
                <c:pt idx="187">
                  <c:v>1174970.9324826251</c:v>
                </c:pt>
                <c:pt idx="188">
                  <c:v>1174970.9324826251</c:v>
                </c:pt>
                <c:pt idx="189">
                  <c:v>1174970.9324826251</c:v>
                </c:pt>
                <c:pt idx="190">
                  <c:v>1174970.9324826251</c:v>
                </c:pt>
                <c:pt idx="191">
                  <c:v>1174970.9324826251</c:v>
                </c:pt>
                <c:pt idx="192">
                  <c:v>1174970.9324826251</c:v>
                </c:pt>
                <c:pt idx="193">
                  <c:v>1174970.9324826251</c:v>
                </c:pt>
                <c:pt idx="194">
                  <c:v>1174970.9324826251</c:v>
                </c:pt>
                <c:pt idx="195">
                  <c:v>1174970.9324826251</c:v>
                </c:pt>
                <c:pt idx="196">
                  <c:v>1174970.9324826251</c:v>
                </c:pt>
                <c:pt idx="197">
                  <c:v>1174970.9324826251</c:v>
                </c:pt>
                <c:pt idx="198">
                  <c:v>1174970.9324826251</c:v>
                </c:pt>
                <c:pt idx="199">
                  <c:v>1174970.9324826251</c:v>
                </c:pt>
                <c:pt idx="200">
                  <c:v>1174970.9324826251</c:v>
                </c:pt>
                <c:pt idx="201">
                  <c:v>1174970.9324826251</c:v>
                </c:pt>
                <c:pt idx="202">
                  <c:v>1174970.9324826251</c:v>
                </c:pt>
                <c:pt idx="203">
                  <c:v>1324916.8466916429</c:v>
                </c:pt>
                <c:pt idx="204">
                  <c:v>1324916.8466916429</c:v>
                </c:pt>
                <c:pt idx="205">
                  <c:v>1324916.8466916429</c:v>
                </c:pt>
                <c:pt idx="206">
                  <c:v>1324916.8466916429</c:v>
                </c:pt>
                <c:pt idx="207">
                  <c:v>1324916.8466916429</c:v>
                </c:pt>
                <c:pt idx="208">
                  <c:v>1324916.8466916429</c:v>
                </c:pt>
                <c:pt idx="209">
                  <c:v>1324916.8466916429</c:v>
                </c:pt>
                <c:pt idx="210">
                  <c:v>1324916.8466916429</c:v>
                </c:pt>
                <c:pt idx="211">
                  <c:v>1324916.8466916429</c:v>
                </c:pt>
                <c:pt idx="212">
                  <c:v>1324916.8466916429</c:v>
                </c:pt>
                <c:pt idx="213">
                  <c:v>1324916.8466916429</c:v>
                </c:pt>
                <c:pt idx="214">
                  <c:v>1324916.8466916429</c:v>
                </c:pt>
                <c:pt idx="215">
                  <c:v>1324916.8466916429</c:v>
                </c:pt>
                <c:pt idx="216">
                  <c:v>1324916.8466916429</c:v>
                </c:pt>
                <c:pt idx="217">
                  <c:v>1324916.8466916429</c:v>
                </c:pt>
                <c:pt idx="218">
                  <c:v>1324916.8466916429</c:v>
                </c:pt>
                <c:pt idx="219">
                  <c:v>1324916.8466916429</c:v>
                </c:pt>
                <c:pt idx="220">
                  <c:v>1324916.8466916429</c:v>
                </c:pt>
                <c:pt idx="221">
                  <c:v>1324916.8466916429</c:v>
                </c:pt>
                <c:pt idx="222">
                  <c:v>1324916.8466916429</c:v>
                </c:pt>
                <c:pt idx="223">
                  <c:v>1324916.8466916429</c:v>
                </c:pt>
                <c:pt idx="224">
                  <c:v>1324916.8466916429</c:v>
                </c:pt>
                <c:pt idx="225">
                  <c:v>1324916.8466916429</c:v>
                </c:pt>
                <c:pt idx="226">
                  <c:v>1324916.8466916429</c:v>
                </c:pt>
                <c:pt idx="227">
                  <c:v>1324916.8466916429</c:v>
                </c:pt>
                <c:pt idx="228">
                  <c:v>1324916.8466916429</c:v>
                </c:pt>
                <c:pt idx="229">
                  <c:v>1324916.8466916429</c:v>
                </c:pt>
                <c:pt idx="230">
                  <c:v>1324916.8466916429</c:v>
                </c:pt>
                <c:pt idx="231">
                  <c:v>1324916.8466916429</c:v>
                </c:pt>
                <c:pt idx="232">
                  <c:v>1324916.8466916429</c:v>
                </c:pt>
                <c:pt idx="233">
                  <c:v>1324916.8466916429</c:v>
                </c:pt>
                <c:pt idx="234">
                  <c:v>1324916.8466916429</c:v>
                </c:pt>
                <c:pt idx="235">
                  <c:v>1324916.8466916429</c:v>
                </c:pt>
                <c:pt idx="236">
                  <c:v>1324916.8466916429</c:v>
                </c:pt>
                <c:pt idx="237">
                  <c:v>1324916.8466916429</c:v>
                </c:pt>
                <c:pt idx="238">
                  <c:v>1324916.8466916429</c:v>
                </c:pt>
                <c:pt idx="239">
                  <c:v>1324916.8466916429</c:v>
                </c:pt>
                <c:pt idx="240">
                  <c:v>1324916.8466916429</c:v>
                </c:pt>
                <c:pt idx="241">
                  <c:v>1324916.8466916429</c:v>
                </c:pt>
                <c:pt idx="242">
                  <c:v>1324916.8466916429</c:v>
                </c:pt>
                <c:pt idx="243">
                  <c:v>1324916.8466916429</c:v>
                </c:pt>
                <c:pt idx="244">
                  <c:v>1324916.8466916429</c:v>
                </c:pt>
                <c:pt idx="245">
                  <c:v>1324916.8466916429</c:v>
                </c:pt>
                <c:pt idx="246">
                  <c:v>1324916.8466916429</c:v>
                </c:pt>
                <c:pt idx="247">
                  <c:v>1324916.8466916429</c:v>
                </c:pt>
                <c:pt idx="248">
                  <c:v>1465429.6004510217</c:v>
                </c:pt>
                <c:pt idx="249">
                  <c:v>1465429.6004510217</c:v>
                </c:pt>
                <c:pt idx="250">
                  <c:v>1465429.6004510217</c:v>
                </c:pt>
                <c:pt idx="251">
                  <c:v>1465429.6004510217</c:v>
                </c:pt>
                <c:pt idx="252">
                  <c:v>1465429.6004510217</c:v>
                </c:pt>
                <c:pt idx="253">
                  <c:v>1465429.6004510217</c:v>
                </c:pt>
                <c:pt idx="254">
                  <c:v>1465429.6004510217</c:v>
                </c:pt>
                <c:pt idx="255">
                  <c:v>1465429.6004510217</c:v>
                </c:pt>
                <c:pt idx="256">
                  <c:v>1465429.6004510217</c:v>
                </c:pt>
                <c:pt idx="257">
                  <c:v>1465429.6004510217</c:v>
                </c:pt>
                <c:pt idx="258">
                  <c:v>1465429.6004510217</c:v>
                </c:pt>
                <c:pt idx="259">
                  <c:v>1465429.6004510217</c:v>
                </c:pt>
                <c:pt idx="260">
                  <c:v>1465429.6004510217</c:v>
                </c:pt>
                <c:pt idx="261">
                  <c:v>1465429.6004510217</c:v>
                </c:pt>
                <c:pt idx="262">
                  <c:v>1465429.6004510217</c:v>
                </c:pt>
                <c:pt idx="263">
                  <c:v>1465429.6004510217</c:v>
                </c:pt>
                <c:pt idx="264">
                  <c:v>1465429.6004510217</c:v>
                </c:pt>
                <c:pt idx="265">
                  <c:v>1465429.6004510217</c:v>
                </c:pt>
                <c:pt idx="266">
                  <c:v>1465429.6004510217</c:v>
                </c:pt>
                <c:pt idx="267">
                  <c:v>1465429.6004510217</c:v>
                </c:pt>
                <c:pt idx="268">
                  <c:v>1465429.6004510217</c:v>
                </c:pt>
                <c:pt idx="269">
                  <c:v>1465429.6004510217</c:v>
                </c:pt>
                <c:pt idx="270">
                  <c:v>1465429.6004510217</c:v>
                </c:pt>
                <c:pt idx="271">
                  <c:v>1465429.6004510217</c:v>
                </c:pt>
                <c:pt idx="272">
                  <c:v>1465429.6004510217</c:v>
                </c:pt>
                <c:pt idx="273">
                  <c:v>1465429.6004510217</c:v>
                </c:pt>
                <c:pt idx="274">
                  <c:v>1465429.6004510217</c:v>
                </c:pt>
                <c:pt idx="275">
                  <c:v>1465429.6004510217</c:v>
                </c:pt>
                <c:pt idx="276">
                  <c:v>1465429.6004510217</c:v>
                </c:pt>
                <c:pt idx="277">
                  <c:v>1465429.6004510217</c:v>
                </c:pt>
                <c:pt idx="278">
                  <c:v>1465429.6004510217</c:v>
                </c:pt>
                <c:pt idx="279">
                  <c:v>1465429.6004510217</c:v>
                </c:pt>
                <c:pt idx="280">
                  <c:v>1465429.6004510217</c:v>
                </c:pt>
                <c:pt idx="281">
                  <c:v>1465429.6004510217</c:v>
                </c:pt>
                <c:pt idx="282">
                  <c:v>1465429.6004510217</c:v>
                </c:pt>
                <c:pt idx="283">
                  <c:v>1465429.6004510217</c:v>
                </c:pt>
                <c:pt idx="284">
                  <c:v>1465429.6004510217</c:v>
                </c:pt>
                <c:pt idx="285">
                  <c:v>1465429.6004510217</c:v>
                </c:pt>
                <c:pt idx="286">
                  <c:v>1465429.6004510217</c:v>
                </c:pt>
                <c:pt idx="287">
                  <c:v>1465429.6004510217</c:v>
                </c:pt>
                <c:pt idx="288">
                  <c:v>1465429.6004510217</c:v>
                </c:pt>
                <c:pt idx="289">
                  <c:v>1465429.6004510217</c:v>
                </c:pt>
                <c:pt idx="290">
                  <c:v>1465429.6004510217</c:v>
                </c:pt>
                <c:pt idx="291">
                  <c:v>1465429.6004510217</c:v>
                </c:pt>
                <c:pt idx="292">
                  <c:v>1465429.6004510217</c:v>
                </c:pt>
                <c:pt idx="293">
                  <c:v>1324190.1874006395</c:v>
                </c:pt>
                <c:pt idx="294">
                  <c:v>1324190.1874006395</c:v>
                </c:pt>
                <c:pt idx="295">
                  <c:v>1324190.1874006395</c:v>
                </c:pt>
                <c:pt idx="296">
                  <c:v>1324190.1874006395</c:v>
                </c:pt>
                <c:pt idx="297">
                  <c:v>1324190.1874006395</c:v>
                </c:pt>
                <c:pt idx="298">
                  <c:v>1324190.1874006395</c:v>
                </c:pt>
                <c:pt idx="299">
                  <c:v>1324190.1874006395</c:v>
                </c:pt>
                <c:pt idx="300">
                  <c:v>1324190.1874006395</c:v>
                </c:pt>
                <c:pt idx="301">
                  <c:v>1324190.1874006395</c:v>
                </c:pt>
                <c:pt idx="302">
                  <c:v>1324190.1874006395</c:v>
                </c:pt>
                <c:pt idx="303">
                  <c:v>1324190.1874006395</c:v>
                </c:pt>
                <c:pt idx="304">
                  <c:v>1324190.1874006395</c:v>
                </c:pt>
                <c:pt idx="305">
                  <c:v>1324190.1874006395</c:v>
                </c:pt>
                <c:pt idx="306">
                  <c:v>1324190.1874006395</c:v>
                </c:pt>
                <c:pt idx="307">
                  <c:v>1324190.1874006395</c:v>
                </c:pt>
                <c:pt idx="308">
                  <c:v>1324190.1874006395</c:v>
                </c:pt>
                <c:pt idx="309">
                  <c:v>1324190.1874006395</c:v>
                </c:pt>
                <c:pt idx="310">
                  <c:v>1324190.1874006395</c:v>
                </c:pt>
                <c:pt idx="311">
                  <c:v>1324190.1874006395</c:v>
                </c:pt>
                <c:pt idx="312">
                  <c:v>1324190.1874006395</c:v>
                </c:pt>
                <c:pt idx="313">
                  <c:v>1324190.1874006395</c:v>
                </c:pt>
                <c:pt idx="314">
                  <c:v>1324190.1874006395</c:v>
                </c:pt>
                <c:pt idx="315">
                  <c:v>1324190.1874006395</c:v>
                </c:pt>
                <c:pt idx="316">
                  <c:v>1324190.1874006395</c:v>
                </c:pt>
                <c:pt idx="317">
                  <c:v>1324190.1874006395</c:v>
                </c:pt>
                <c:pt idx="318">
                  <c:v>1324190.1874006395</c:v>
                </c:pt>
                <c:pt idx="319">
                  <c:v>1324190.1874006395</c:v>
                </c:pt>
                <c:pt idx="320">
                  <c:v>1324190.1874006395</c:v>
                </c:pt>
                <c:pt idx="321">
                  <c:v>1324190.1874006395</c:v>
                </c:pt>
                <c:pt idx="322">
                  <c:v>1324190.1874006395</c:v>
                </c:pt>
                <c:pt idx="323">
                  <c:v>1324190.1874006395</c:v>
                </c:pt>
                <c:pt idx="324">
                  <c:v>1324190.1874006395</c:v>
                </c:pt>
                <c:pt idx="325">
                  <c:v>1324190.1874006395</c:v>
                </c:pt>
                <c:pt idx="326">
                  <c:v>1324190.1874006395</c:v>
                </c:pt>
                <c:pt idx="327">
                  <c:v>1324190.1874006395</c:v>
                </c:pt>
                <c:pt idx="328">
                  <c:v>1324190.1874006395</c:v>
                </c:pt>
                <c:pt idx="329">
                  <c:v>1324190.1874006395</c:v>
                </c:pt>
                <c:pt idx="330">
                  <c:v>1324190.1874006395</c:v>
                </c:pt>
                <c:pt idx="331">
                  <c:v>1324190.1874006395</c:v>
                </c:pt>
                <c:pt idx="332">
                  <c:v>1324190.1874006395</c:v>
                </c:pt>
                <c:pt idx="333">
                  <c:v>1324190.1874006395</c:v>
                </c:pt>
                <c:pt idx="334">
                  <c:v>1324190.1874006395</c:v>
                </c:pt>
                <c:pt idx="335">
                  <c:v>1324190.1874006395</c:v>
                </c:pt>
                <c:pt idx="336">
                  <c:v>1324190.1874006395</c:v>
                </c:pt>
                <c:pt idx="337">
                  <c:v>1324190.1874006395</c:v>
                </c:pt>
                <c:pt idx="338">
                  <c:v>1182126.9384433487</c:v>
                </c:pt>
                <c:pt idx="339">
                  <c:v>1182126.9384433487</c:v>
                </c:pt>
                <c:pt idx="340">
                  <c:v>1182126.9384433487</c:v>
                </c:pt>
                <c:pt idx="341">
                  <c:v>1182126.9384433487</c:v>
                </c:pt>
                <c:pt idx="342">
                  <c:v>1182126.9384433487</c:v>
                </c:pt>
                <c:pt idx="343">
                  <c:v>1182126.9384433487</c:v>
                </c:pt>
                <c:pt idx="344">
                  <c:v>1182126.9384433487</c:v>
                </c:pt>
                <c:pt idx="345">
                  <c:v>1182126.9384433487</c:v>
                </c:pt>
                <c:pt idx="346">
                  <c:v>1182126.9384433487</c:v>
                </c:pt>
                <c:pt idx="347">
                  <c:v>1182126.9384433487</c:v>
                </c:pt>
                <c:pt idx="348">
                  <c:v>1182126.9384433487</c:v>
                </c:pt>
                <c:pt idx="349">
                  <c:v>1182126.9384433487</c:v>
                </c:pt>
                <c:pt idx="350">
                  <c:v>1182126.9384433487</c:v>
                </c:pt>
                <c:pt idx="351">
                  <c:v>1182126.9384433487</c:v>
                </c:pt>
                <c:pt idx="352">
                  <c:v>1182126.9384433487</c:v>
                </c:pt>
                <c:pt idx="353">
                  <c:v>1182126.9384433487</c:v>
                </c:pt>
                <c:pt idx="354">
                  <c:v>1182126.9384433487</c:v>
                </c:pt>
                <c:pt idx="355">
                  <c:v>1182126.9384433487</c:v>
                </c:pt>
                <c:pt idx="356">
                  <c:v>1182126.9384433487</c:v>
                </c:pt>
                <c:pt idx="357">
                  <c:v>1182126.9384433487</c:v>
                </c:pt>
                <c:pt idx="358">
                  <c:v>1182126.9384433487</c:v>
                </c:pt>
                <c:pt idx="359">
                  <c:v>1182126.9384433487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D3-488A-8C85-54516AF87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900144"/>
        <c:axId val="560907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6D3-488A-8C85-54516AF87DF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D3-488A-8C85-54516AF87DF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D3-488A-8C85-54516AF87DF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6D3-488A-8C85-54516AF87DF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1278262.3339335066</c:v>
                      </c:pt>
                      <c:pt idx="1">
                        <c:v>1278262.3339335066</c:v>
                      </c:pt>
                      <c:pt idx="2">
                        <c:v>1278262.3339335066</c:v>
                      </c:pt>
                      <c:pt idx="3">
                        <c:v>1278262.3339335066</c:v>
                      </c:pt>
                      <c:pt idx="4">
                        <c:v>1278262.3339335066</c:v>
                      </c:pt>
                      <c:pt idx="5">
                        <c:v>1278262.3339335066</c:v>
                      </c:pt>
                      <c:pt idx="6">
                        <c:v>1278262.3339335066</c:v>
                      </c:pt>
                      <c:pt idx="7">
                        <c:v>1278262.3339335066</c:v>
                      </c:pt>
                      <c:pt idx="8">
                        <c:v>1278262.3339335066</c:v>
                      </c:pt>
                      <c:pt idx="9">
                        <c:v>1278262.3339335066</c:v>
                      </c:pt>
                      <c:pt idx="10">
                        <c:v>1278262.3339335066</c:v>
                      </c:pt>
                      <c:pt idx="11">
                        <c:v>1278262.3339335066</c:v>
                      </c:pt>
                      <c:pt idx="12">
                        <c:v>1278262.3339335066</c:v>
                      </c:pt>
                      <c:pt idx="13">
                        <c:v>1278262.3339335066</c:v>
                      </c:pt>
                      <c:pt idx="14">
                        <c:v>1278262.3339335066</c:v>
                      </c:pt>
                      <c:pt idx="15">
                        <c:v>1278262.3339335066</c:v>
                      </c:pt>
                      <c:pt idx="16">
                        <c:v>1278262.3339335066</c:v>
                      </c:pt>
                      <c:pt idx="17">
                        <c:v>1278262.3339335066</c:v>
                      </c:pt>
                      <c:pt idx="18">
                        <c:v>1278262.3339335066</c:v>
                      </c:pt>
                      <c:pt idx="19">
                        <c:v>1278262.3339335066</c:v>
                      </c:pt>
                      <c:pt idx="20">
                        <c:v>1278262.3339335066</c:v>
                      </c:pt>
                      <c:pt idx="21">
                        <c:v>1278262.3339335066</c:v>
                      </c:pt>
                      <c:pt idx="22">
                        <c:v>1278262.3339335066</c:v>
                      </c:pt>
                      <c:pt idx="23">
                        <c:v>1457349.617902759</c:v>
                      </c:pt>
                      <c:pt idx="24">
                        <c:v>1457349.617902759</c:v>
                      </c:pt>
                      <c:pt idx="25">
                        <c:v>1457349.617902759</c:v>
                      </c:pt>
                      <c:pt idx="26">
                        <c:v>1457349.617902759</c:v>
                      </c:pt>
                      <c:pt idx="27">
                        <c:v>1457349.617902759</c:v>
                      </c:pt>
                      <c:pt idx="28">
                        <c:v>1457349.617902759</c:v>
                      </c:pt>
                      <c:pt idx="29">
                        <c:v>1457349.617902759</c:v>
                      </c:pt>
                      <c:pt idx="30">
                        <c:v>1457349.617902759</c:v>
                      </c:pt>
                      <c:pt idx="31">
                        <c:v>1457349.617902759</c:v>
                      </c:pt>
                      <c:pt idx="32">
                        <c:v>1457349.617902759</c:v>
                      </c:pt>
                      <c:pt idx="33">
                        <c:v>1457349.617902759</c:v>
                      </c:pt>
                      <c:pt idx="34">
                        <c:v>1457349.617902759</c:v>
                      </c:pt>
                      <c:pt idx="35">
                        <c:v>1457349.617902759</c:v>
                      </c:pt>
                      <c:pt idx="36">
                        <c:v>1457349.617902759</c:v>
                      </c:pt>
                      <c:pt idx="37">
                        <c:v>1457349.617902759</c:v>
                      </c:pt>
                      <c:pt idx="38">
                        <c:v>1457349.617902759</c:v>
                      </c:pt>
                      <c:pt idx="39">
                        <c:v>1457349.617902759</c:v>
                      </c:pt>
                      <c:pt idx="40">
                        <c:v>1457349.617902759</c:v>
                      </c:pt>
                      <c:pt idx="41">
                        <c:v>1457349.617902759</c:v>
                      </c:pt>
                      <c:pt idx="42">
                        <c:v>1457349.617902759</c:v>
                      </c:pt>
                      <c:pt idx="43">
                        <c:v>1457349.617902759</c:v>
                      </c:pt>
                      <c:pt idx="44">
                        <c:v>1457349.617902759</c:v>
                      </c:pt>
                      <c:pt idx="45">
                        <c:v>1457349.617902759</c:v>
                      </c:pt>
                      <c:pt idx="46">
                        <c:v>1457349.617902759</c:v>
                      </c:pt>
                      <c:pt idx="47">
                        <c:v>1457349.617902759</c:v>
                      </c:pt>
                      <c:pt idx="48">
                        <c:v>1457349.617902759</c:v>
                      </c:pt>
                      <c:pt idx="49">
                        <c:v>1457349.617902759</c:v>
                      </c:pt>
                      <c:pt idx="50">
                        <c:v>1457349.617902759</c:v>
                      </c:pt>
                      <c:pt idx="51">
                        <c:v>1457349.617902759</c:v>
                      </c:pt>
                      <c:pt idx="52">
                        <c:v>1457349.617902759</c:v>
                      </c:pt>
                      <c:pt idx="53">
                        <c:v>1457349.617902759</c:v>
                      </c:pt>
                      <c:pt idx="54">
                        <c:v>1457349.617902759</c:v>
                      </c:pt>
                      <c:pt idx="55">
                        <c:v>1457349.617902759</c:v>
                      </c:pt>
                      <c:pt idx="56">
                        <c:v>1457349.617902759</c:v>
                      </c:pt>
                      <c:pt idx="57">
                        <c:v>1457349.617902759</c:v>
                      </c:pt>
                      <c:pt idx="58">
                        <c:v>1457349.617902759</c:v>
                      </c:pt>
                      <c:pt idx="59">
                        <c:v>1457349.617902759</c:v>
                      </c:pt>
                      <c:pt idx="60">
                        <c:v>1457349.617902759</c:v>
                      </c:pt>
                      <c:pt idx="61">
                        <c:v>1457349.617902759</c:v>
                      </c:pt>
                      <c:pt idx="62">
                        <c:v>1457349.617902759</c:v>
                      </c:pt>
                      <c:pt idx="63">
                        <c:v>1457349.617902759</c:v>
                      </c:pt>
                      <c:pt idx="64">
                        <c:v>1457349.617902759</c:v>
                      </c:pt>
                      <c:pt idx="65">
                        <c:v>1457349.617902759</c:v>
                      </c:pt>
                      <c:pt idx="66">
                        <c:v>1457349.617902759</c:v>
                      </c:pt>
                      <c:pt idx="67">
                        <c:v>1457349.617902759</c:v>
                      </c:pt>
                      <c:pt idx="68">
                        <c:v>1594923.5396486095</c:v>
                      </c:pt>
                      <c:pt idx="69">
                        <c:v>1594923.5396486095</c:v>
                      </c:pt>
                      <c:pt idx="70">
                        <c:v>1594923.5396486095</c:v>
                      </c:pt>
                      <c:pt idx="71">
                        <c:v>1594923.5396486095</c:v>
                      </c:pt>
                      <c:pt idx="72">
                        <c:v>1594923.5396486095</c:v>
                      </c:pt>
                      <c:pt idx="73">
                        <c:v>1594923.5396486095</c:v>
                      </c:pt>
                      <c:pt idx="74">
                        <c:v>1594923.5396486095</c:v>
                      </c:pt>
                      <c:pt idx="75">
                        <c:v>1594923.5396486095</c:v>
                      </c:pt>
                      <c:pt idx="76">
                        <c:v>1594923.5396486095</c:v>
                      </c:pt>
                      <c:pt idx="77">
                        <c:v>1594923.5396486095</c:v>
                      </c:pt>
                      <c:pt idx="78">
                        <c:v>1594923.5396486095</c:v>
                      </c:pt>
                      <c:pt idx="79">
                        <c:v>1594923.5396486095</c:v>
                      </c:pt>
                      <c:pt idx="80">
                        <c:v>1594923.5396486095</c:v>
                      </c:pt>
                      <c:pt idx="81">
                        <c:v>1594923.5396486095</c:v>
                      </c:pt>
                      <c:pt idx="82">
                        <c:v>1594923.5396486095</c:v>
                      </c:pt>
                      <c:pt idx="83">
                        <c:v>1594923.5396486095</c:v>
                      </c:pt>
                      <c:pt idx="84">
                        <c:v>1594923.5396486095</c:v>
                      </c:pt>
                      <c:pt idx="85">
                        <c:v>1594923.5396486095</c:v>
                      </c:pt>
                      <c:pt idx="86">
                        <c:v>1594923.5396486095</c:v>
                      </c:pt>
                      <c:pt idx="87">
                        <c:v>1594923.5396486095</c:v>
                      </c:pt>
                      <c:pt idx="88">
                        <c:v>1594923.5396486095</c:v>
                      </c:pt>
                      <c:pt idx="89">
                        <c:v>1594923.5396486095</c:v>
                      </c:pt>
                      <c:pt idx="90">
                        <c:v>1594923.5396486095</c:v>
                      </c:pt>
                      <c:pt idx="91">
                        <c:v>1594923.5396486095</c:v>
                      </c:pt>
                      <c:pt idx="92">
                        <c:v>1594923.5396486095</c:v>
                      </c:pt>
                      <c:pt idx="93">
                        <c:v>1594923.5396486095</c:v>
                      </c:pt>
                      <c:pt idx="94">
                        <c:v>1594923.5396486095</c:v>
                      </c:pt>
                      <c:pt idx="95">
                        <c:v>1594923.5396486095</c:v>
                      </c:pt>
                      <c:pt idx="96">
                        <c:v>1594923.5396486095</c:v>
                      </c:pt>
                      <c:pt idx="97">
                        <c:v>1594923.5396486095</c:v>
                      </c:pt>
                      <c:pt idx="98">
                        <c:v>1594923.5396486095</c:v>
                      </c:pt>
                      <c:pt idx="99">
                        <c:v>1594923.5396486095</c:v>
                      </c:pt>
                      <c:pt idx="100">
                        <c:v>1594923.5396486095</c:v>
                      </c:pt>
                      <c:pt idx="101">
                        <c:v>1594923.5396486095</c:v>
                      </c:pt>
                      <c:pt idx="102">
                        <c:v>1594923.5396486095</c:v>
                      </c:pt>
                      <c:pt idx="103">
                        <c:v>1594923.5396486095</c:v>
                      </c:pt>
                      <c:pt idx="104">
                        <c:v>1594923.5396486095</c:v>
                      </c:pt>
                      <c:pt idx="105">
                        <c:v>1594923.5396486095</c:v>
                      </c:pt>
                      <c:pt idx="106">
                        <c:v>1594923.5396486095</c:v>
                      </c:pt>
                      <c:pt idx="107">
                        <c:v>1594923.5396486095</c:v>
                      </c:pt>
                      <c:pt idx="108">
                        <c:v>1594923.5396486095</c:v>
                      </c:pt>
                      <c:pt idx="109">
                        <c:v>1594923.5396486095</c:v>
                      </c:pt>
                      <c:pt idx="110">
                        <c:v>1594923.5396486095</c:v>
                      </c:pt>
                      <c:pt idx="111">
                        <c:v>1594923.5396486095</c:v>
                      </c:pt>
                      <c:pt idx="112">
                        <c:v>1594923.5396486095</c:v>
                      </c:pt>
                      <c:pt idx="113">
                        <c:v>1459993.7483418847</c:v>
                      </c:pt>
                      <c:pt idx="114">
                        <c:v>1459993.7483418847</c:v>
                      </c:pt>
                      <c:pt idx="115">
                        <c:v>1459993.7483418847</c:v>
                      </c:pt>
                      <c:pt idx="116">
                        <c:v>1459993.7483418847</c:v>
                      </c:pt>
                      <c:pt idx="117">
                        <c:v>1459993.7483418847</c:v>
                      </c:pt>
                      <c:pt idx="118">
                        <c:v>1459993.7483418847</c:v>
                      </c:pt>
                      <c:pt idx="119">
                        <c:v>1459993.7483418847</c:v>
                      </c:pt>
                      <c:pt idx="120">
                        <c:v>1459993.7483418847</c:v>
                      </c:pt>
                      <c:pt idx="121">
                        <c:v>1459993.7483418847</c:v>
                      </c:pt>
                      <c:pt idx="122">
                        <c:v>1459993.7483418847</c:v>
                      </c:pt>
                      <c:pt idx="123">
                        <c:v>1459993.7483418847</c:v>
                      </c:pt>
                      <c:pt idx="124">
                        <c:v>1459993.7483418847</c:v>
                      </c:pt>
                      <c:pt idx="125">
                        <c:v>1459993.7483418847</c:v>
                      </c:pt>
                      <c:pt idx="126">
                        <c:v>1459993.7483418847</c:v>
                      </c:pt>
                      <c:pt idx="127">
                        <c:v>1459993.7483418847</c:v>
                      </c:pt>
                      <c:pt idx="128">
                        <c:v>1459993.7483418847</c:v>
                      </c:pt>
                      <c:pt idx="129">
                        <c:v>1459993.7483418847</c:v>
                      </c:pt>
                      <c:pt idx="130">
                        <c:v>1459993.7483418847</c:v>
                      </c:pt>
                      <c:pt idx="131">
                        <c:v>1459993.7483418847</c:v>
                      </c:pt>
                      <c:pt idx="132">
                        <c:v>1459993.7483418847</c:v>
                      </c:pt>
                      <c:pt idx="133">
                        <c:v>1459993.7483418847</c:v>
                      </c:pt>
                      <c:pt idx="134">
                        <c:v>1459993.7483418847</c:v>
                      </c:pt>
                      <c:pt idx="135">
                        <c:v>1459993.7483418847</c:v>
                      </c:pt>
                      <c:pt idx="136">
                        <c:v>1459993.7483418847</c:v>
                      </c:pt>
                      <c:pt idx="137">
                        <c:v>1459993.7483418847</c:v>
                      </c:pt>
                      <c:pt idx="138">
                        <c:v>1459993.7483418847</c:v>
                      </c:pt>
                      <c:pt idx="139">
                        <c:v>1459993.7483418847</c:v>
                      </c:pt>
                      <c:pt idx="140">
                        <c:v>1459993.7483418847</c:v>
                      </c:pt>
                      <c:pt idx="141">
                        <c:v>1459993.7483418847</c:v>
                      </c:pt>
                      <c:pt idx="142">
                        <c:v>1459993.7483418847</c:v>
                      </c:pt>
                      <c:pt idx="143">
                        <c:v>1459993.7483418847</c:v>
                      </c:pt>
                      <c:pt idx="144">
                        <c:v>1459993.7483418847</c:v>
                      </c:pt>
                      <c:pt idx="145">
                        <c:v>1459993.7483418847</c:v>
                      </c:pt>
                      <c:pt idx="146">
                        <c:v>1459993.7483418847</c:v>
                      </c:pt>
                      <c:pt idx="147">
                        <c:v>1459993.7483418847</c:v>
                      </c:pt>
                      <c:pt idx="148">
                        <c:v>1459993.7483418847</c:v>
                      </c:pt>
                      <c:pt idx="149">
                        <c:v>1459993.7483418847</c:v>
                      </c:pt>
                      <c:pt idx="150">
                        <c:v>1459993.7483418847</c:v>
                      </c:pt>
                      <c:pt idx="151">
                        <c:v>1459993.7483418847</c:v>
                      </c:pt>
                      <c:pt idx="152">
                        <c:v>1459993.7483418847</c:v>
                      </c:pt>
                      <c:pt idx="153">
                        <c:v>1459993.7483418847</c:v>
                      </c:pt>
                      <c:pt idx="154">
                        <c:v>1459993.7483418847</c:v>
                      </c:pt>
                      <c:pt idx="155">
                        <c:v>1459993.7483418847</c:v>
                      </c:pt>
                      <c:pt idx="156">
                        <c:v>1459993.7483418847</c:v>
                      </c:pt>
                      <c:pt idx="157">
                        <c:v>1459993.7483418847</c:v>
                      </c:pt>
                      <c:pt idx="158">
                        <c:v>1270283.2296567312</c:v>
                      </c:pt>
                      <c:pt idx="159">
                        <c:v>1270283.2296567312</c:v>
                      </c:pt>
                      <c:pt idx="160">
                        <c:v>1270283.2296567312</c:v>
                      </c:pt>
                      <c:pt idx="161">
                        <c:v>1270283.2296567312</c:v>
                      </c:pt>
                      <c:pt idx="162">
                        <c:v>1270283.2296567312</c:v>
                      </c:pt>
                      <c:pt idx="163">
                        <c:v>1270283.2296567312</c:v>
                      </c:pt>
                      <c:pt idx="164">
                        <c:v>1270283.2296567312</c:v>
                      </c:pt>
                      <c:pt idx="165">
                        <c:v>1270283.2296567312</c:v>
                      </c:pt>
                      <c:pt idx="166">
                        <c:v>1270283.2296567312</c:v>
                      </c:pt>
                      <c:pt idx="167">
                        <c:v>1270283.2296567312</c:v>
                      </c:pt>
                      <c:pt idx="168">
                        <c:v>1270283.2296567312</c:v>
                      </c:pt>
                      <c:pt idx="169">
                        <c:v>1270283.2296567312</c:v>
                      </c:pt>
                      <c:pt idx="170">
                        <c:v>1270283.2296567312</c:v>
                      </c:pt>
                      <c:pt idx="171">
                        <c:v>1270283.2296567312</c:v>
                      </c:pt>
                      <c:pt idx="172">
                        <c:v>1270283.2296567312</c:v>
                      </c:pt>
                      <c:pt idx="173">
                        <c:v>1270283.2296567312</c:v>
                      </c:pt>
                      <c:pt idx="174">
                        <c:v>1270283.2296567312</c:v>
                      </c:pt>
                      <c:pt idx="175">
                        <c:v>1270283.2296567312</c:v>
                      </c:pt>
                      <c:pt idx="176">
                        <c:v>1270283.2296567312</c:v>
                      </c:pt>
                      <c:pt idx="177">
                        <c:v>1270283.2296567312</c:v>
                      </c:pt>
                      <c:pt idx="178">
                        <c:v>1270283.2296567312</c:v>
                      </c:pt>
                      <c:pt idx="179">
                        <c:v>1270283.2296567312</c:v>
                      </c:pt>
                      <c:pt idx="180">
                        <c:v>1270283.2296567312</c:v>
                      </c:pt>
                      <c:pt idx="181">
                        <c:v>1270283.2296567312</c:v>
                      </c:pt>
                      <c:pt idx="182">
                        <c:v>1270283.2296567312</c:v>
                      </c:pt>
                      <c:pt idx="183">
                        <c:v>1270283.2296567312</c:v>
                      </c:pt>
                      <c:pt idx="184">
                        <c:v>1270283.2296567312</c:v>
                      </c:pt>
                      <c:pt idx="185">
                        <c:v>1270283.2296567312</c:v>
                      </c:pt>
                      <c:pt idx="186">
                        <c:v>1270283.2296567312</c:v>
                      </c:pt>
                      <c:pt idx="187">
                        <c:v>1270283.2296567312</c:v>
                      </c:pt>
                      <c:pt idx="188">
                        <c:v>1270283.2296567312</c:v>
                      </c:pt>
                      <c:pt idx="189">
                        <c:v>1270283.2296567312</c:v>
                      </c:pt>
                      <c:pt idx="190">
                        <c:v>1270283.2296567312</c:v>
                      </c:pt>
                      <c:pt idx="191">
                        <c:v>1270283.2296567312</c:v>
                      </c:pt>
                      <c:pt idx="192">
                        <c:v>1270283.2296567312</c:v>
                      </c:pt>
                      <c:pt idx="193">
                        <c:v>1270283.2296567312</c:v>
                      </c:pt>
                      <c:pt idx="194">
                        <c:v>1270283.2296567312</c:v>
                      </c:pt>
                      <c:pt idx="195">
                        <c:v>1270283.2296567312</c:v>
                      </c:pt>
                      <c:pt idx="196">
                        <c:v>1270283.2296567312</c:v>
                      </c:pt>
                      <c:pt idx="197">
                        <c:v>1270283.2296567312</c:v>
                      </c:pt>
                      <c:pt idx="198">
                        <c:v>1270283.2296567312</c:v>
                      </c:pt>
                      <c:pt idx="199">
                        <c:v>1270283.2296567312</c:v>
                      </c:pt>
                      <c:pt idx="200">
                        <c:v>1270283.2296567312</c:v>
                      </c:pt>
                      <c:pt idx="201">
                        <c:v>1270283.2296567312</c:v>
                      </c:pt>
                      <c:pt idx="202">
                        <c:v>1270283.2296567312</c:v>
                      </c:pt>
                      <c:pt idx="203">
                        <c:v>1436760.1358406721</c:v>
                      </c:pt>
                      <c:pt idx="204">
                        <c:v>1436760.1358406721</c:v>
                      </c:pt>
                      <c:pt idx="205">
                        <c:v>1436760.1358406721</c:v>
                      </c:pt>
                      <c:pt idx="206">
                        <c:v>1436760.1358406721</c:v>
                      </c:pt>
                      <c:pt idx="207">
                        <c:v>1436760.1358406721</c:v>
                      </c:pt>
                      <c:pt idx="208">
                        <c:v>1436760.1358406721</c:v>
                      </c:pt>
                      <c:pt idx="209">
                        <c:v>1436760.1358406721</c:v>
                      </c:pt>
                      <c:pt idx="210">
                        <c:v>1436760.1358406721</c:v>
                      </c:pt>
                      <c:pt idx="211">
                        <c:v>1436760.1358406721</c:v>
                      </c:pt>
                      <c:pt idx="212">
                        <c:v>1436760.1358406721</c:v>
                      </c:pt>
                      <c:pt idx="213">
                        <c:v>1436760.1358406721</c:v>
                      </c:pt>
                      <c:pt idx="214">
                        <c:v>1436760.1358406721</c:v>
                      </c:pt>
                      <c:pt idx="215">
                        <c:v>1436760.1358406721</c:v>
                      </c:pt>
                      <c:pt idx="216">
                        <c:v>1436760.1358406721</c:v>
                      </c:pt>
                      <c:pt idx="217">
                        <c:v>1436760.1358406721</c:v>
                      </c:pt>
                      <c:pt idx="218">
                        <c:v>1436760.1358406721</c:v>
                      </c:pt>
                      <c:pt idx="219">
                        <c:v>1436760.1358406721</c:v>
                      </c:pt>
                      <c:pt idx="220">
                        <c:v>1436760.1358406721</c:v>
                      </c:pt>
                      <c:pt idx="221">
                        <c:v>1436760.1358406721</c:v>
                      </c:pt>
                      <c:pt idx="222">
                        <c:v>1436760.1358406721</c:v>
                      </c:pt>
                      <c:pt idx="223">
                        <c:v>1436760.1358406721</c:v>
                      </c:pt>
                      <c:pt idx="224">
                        <c:v>1436760.1358406721</c:v>
                      </c:pt>
                      <c:pt idx="225">
                        <c:v>1436760.1358406721</c:v>
                      </c:pt>
                      <c:pt idx="226">
                        <c:v>1436760.1358406721</c:v>
                      </c:pt>
                      <c:pt idx="227">
                        <c:v>1436760.1358406721</c:v>
                      </c:pt>
                      <c:pt idx="228">
                        <c:v>1436760.1358406721</c:v>
                      </c:pt>
                      <c:pt idx="229">
                        <c:v>1436760.1358406721</c:v>
                      </c:pt>
                      <c:pt idx="230">
                        <c:v>1436760.1358406721</c:v>
                      </c:pt>
                      <c:pt idx="231">
                        <c:v>1436760.1358406721</c:v>
                      </c:pt>
                      <c:pt idx="232">
                        <c:v>1436760.1358406721</c:v>
                      </c:pt>
                      <c:pt idx="233">
                        <c:v>1436760.1358406721</c:v>
                      </c:pt>
                      <c:pt idx="234">
                        <c:v>1436760.1358406721</c:v>
                      </c:pt>
                      <c:pt idx="235">
                        <c:v>1436760.1358406721</c:v>
                      </c:pt>
                      <c:pt idx="236">
                        <c:v>1436760.1358406721</c:v>
                      </c:pt>
                      <c:pt idx="237">
                        <c:v>1436760.1358406721</c:v>
                      </c:pt>
                      <c:pt idx="238">
                        <c:v>1436760.1358406721</c:v>
                      </c:pt>
                      <c:pt idx="239">
                        <c:v>1436760.1358406721</c:v>
                      </c:pt>
                      <c:pt idx="240">
                        <c:v>1436760.1358406721</c:v>
                      </c:pt>
                      <c:pt idx="241">
                        <c:v>1436760.1358406721</c:v>
                      </c:pt>
                      <c:pt idx="242">
                        <c:v>1436760.1358406721</c:v>
                      </c:pt>
                      <c:pt idx="243">
                        <c:v>1436760.1358406721</c:v>
                      </c:pt>
                      <c:pt idx="244">
                        <c:v>1436760.1358406721</c:v>
                      </c:pt>
                      <c:pt idx="245">
                        <c:v>1436760.1358406721</c:v>
                      </c:pt>
                      <c:pt idx="246">
                        <c:v>1436760.1358406721</c:v>
                      </c:pt>
                      <c:pt idx="247">
                        <c:v>1436760.1358406721</c:v>
                      </c:pt>
                      <c:pt idx="248">
                        <c:v>1592923.9311562239</c:v>
                      </c:pt>
                      <c:pt idx="249">
                        <c:v>1592923.9311562239</c:v>
                      </c:pt>
                      <c:pt idx="250">
                        <c:v>1592923.9311562239</c:v>
                      </c:pt>
                      <c:pt idx="251">
                        <c:v>1592923.9311562239</c:v>
                      </c:pt>
                      <c:pt idx="252">
                        <c:v>1592923.9311562239</c:v>
                      </c:pt>
                      <c:pt idx="253">
                        <c:v>1592923.9311562239</c:v>
                      </c:pt>
                      <c:pt idx="254">
                        <c:v>1592923.9311562239</c:v>
                      </c:pt>
                      <c:pt idx="255">
                        <c:v>1592923.9311562239</c:v>
                      </c:pt>
                      <c:pt idx="256">
                        <c:v>1592923.9311562239</c:v>
                      </c:pt>
                      <c:pt idx="257">
                        <c:v>1592923.9311562239</c:v>
                      </c:pt>
                      <c:pt idx="258">
                        <c:v>1592923.9311562239</c:v>
                      </c:pt>
                      <c:pt idx="259">
                        <c:v>1592923.9311562239</c:v>
                      </c:pt>
                      <c:pt idx="260">
                        <c:v>1592923.9311562239</c:v>
                      </c:pt>
                      <c:pt idx="261">
                        <c:v>1592923.9311562239</c:v>
                      </c:pt>
                      <c:pt idx="262">
                        <c:v>1592923.9311562239</c:v>
                      </c:pt>
                      <c:pt idx="263">
                        <c:v>1592923.9311562239</c:v>
                      </c:pt>
                      <c:pt idx="264">
                        <c:v>1592923.9311562239</c:v>
                      </c:pt>
                      <c:pt idx="265">
                        <c:v>1592923.9311562239</c:v>
                      </c:pt>
                      <c:pt idx="266">
                        <c:v>1592923.9311562239</c:v>
                      </c:pt>
                      <c:pt idx="267">
                        <c:v>1592923.9311562239</c:v>
                      </c:pt>
                      <c:pt idx="268">
                        <c:v>1592923.9311562239</c:v>
                      </c:pt>
                      <c:pt idx="269">
                        <c:v>1592923.9311562239</c:v>
                      </c:pt>
                      <c:pt idx="270">
                        <c:v>1592923.9311562239</c:v>
                      </c:pt>
                      <c:pt idx="271">
                        <c:v>1592923.9311562239</c:v>
                      </c:pt>
                      <c:pt idx="272">
                        <c:v>1592923.9311562239</c:v>
                      </c:pt>
                      <c:pt idx="273">
                        <c:v>1592923.9311562239</c:v>
                      </c:pt>
                      <c:pt idx="274">
                        <c:v>1592923.9311562239</c:v>
                      </c:pt>
                      <c:pt idx="275">
                        <c:v>1592923.9311562239</c:v>
                      </c:pt>
                      <c:pt idx="276">
                        <c:v>1592923.9311562239</c:v>
                      </c:pt>
                      <c:pt idx="277">
                        <c:v>1592923.9311562239</c:v>
                      </c:pt>
                      <c:pt idx="278">
                        <c:v>1592923.9311562239</c:v>
                      </c:pt>
                      <c:pt idx="279">
                        <c:v>1592923.9311562239</c:v>
                      </c:pt>
                      <c:pt idx="280">
                        <c:v>1592923.9311562239</c:v>
                      </c:pt>
                      <c:pt idx="281">
                        <c:v>1592923.9311562239</c:v>
                      </c:pt>
                      <c:pt idx="282">
                        <c:v>1592923.9311562239</c:v>
                      </c:pt>
                      <c:pt idx="283">
                        <c:v>1592923.9311562239</c:v>
                      </c:pt>
                      <c:pt idx="284">
                        <c:v>1592923.9311562239</c:v>
                      </c:pt>
                      <c:pt idx="285">
                        <c:v>1592923.9311562239</c:v>
                      </c:pt>
                      <c:pt idx="286">
                        <c:v>1592923.9311562239</c:v>
                      </c:pt>
                      <c:pt idx="287">
                        <c:v>1592923.9311562239</c:v>
                      </c:pt>
                      <c:pt idx="288">
                        <c:v>1592923.9311562239</c:v>
                      </c:pt>
                      <c:pt idx="289">
                        <c:v>1592923.9311562239</c:v>
                      </c:pt>
                      <c:pt idx="290">
                        <c:v>1592923.9311562239</c:v>
                      </c:pt>
                      <c:pt idx="291">
                        <c:v>1592923.9311562239</c:v>
                      </c:pt>
                      <c:pt idx="292">
                        <c:v>1592923.9311562239</c:v>
                      </c:pt>
                      <c:pt idx="293">
                        <c:v>1435950.0171479464</c:v>
                      </c:pt>
                      <c:pt idx="294">
                        <c:v>1435950.0171479464</c:v>
                      </c:pt>
                      <c:pt idx="295">
                        <c:v>1435950.0171479464</c:v>
                      </c:pt>
                      <c:pt idx="296">
                        <c:v>1435950.0171479464</c:v>
                      </c:pt>
                      <c:pt idx="297">
                        <c:v>1435950.0171479464</c:v>
                      </c:pt>
                      <c:pt idx="298">
                        <c:v>1435950.0171479464</c:v>
                      </c:pt>
                      <c:pt idx="299">
                        <c:v>1435950.0171479464</c:v>
                      </c:pt>
                      <c:pt idx="300">
                        <c:v>1435950.0171479464</c:v>
                      </c:pt>
                      <c:pt idx="301">
                        <c:v>1435950.0171479464</c:v>
                      </c:pt>
                      <c:pt idx="302">
                        <c:v>1435950.0171479464</c:v>
                      </c:pt>
                      <c:pt idx="303">
                        <c:v>1435950.0171479464</c:v>
                      </c:pt>
                      <c:pt idx="304">
                        <c:v>1435950.0171479464</c:v>
                      </c:pt>
                      <c:pt idx="305">
                        <c:v>1435950.0171479464</c:v>
                      </c:pt>
                      <c:pt idx="306">
                        <c:v>1435950.0171479464</c:v>
                      </c:pt>
                      <c:pt idx="307">
                        <c:v>1435950.0171479464</c:v>
                      </c:pt>
                      <c:pt idx="308">
                        <c:v>1435950.0171479464</c:v>
                      </c:pt>
                      <c:pt idx="309">
                        <c:v>1435950.0171479464</c:v>
                      </c:pt>
                      <c:pt idx="310">
                        <c:v>1435950.0171479464</c:v>
                      </c:pt>
                      <c:pt idx="311">
                        <c:v>1435950.0171479464</c:v>
                      </c:pt>
                      <c:pt idx="312">
                        <c:v>1435950.0171479464</c:v>
                      </c:pt>
                      <c:pt idx="313">
                        <c:v>1435950.0171479464</c:v>
                      </c:pt>
                      <c:pt idx="314">
                        <c:v>1435950.0171479464</c:v>
                      </c:pt>
                      <c:pt idx="315">
                        <c:v>1435950.0171479464</c:v>
                      </c:pt>
                      <c:pt idx="316">
                        <c:v>1435950.0171479464</c:v>
                      </c:pt>
                      <c:pt idx="317">
                        <c:v>1435950.0171479464</c:v>
                      </c:pt>
                      <c:pt idx="318">
                        <c:v>1435950.0171479464</c:v>
                      </c:pt>
                      <c:pt idx="319">
                        <c:v>1435950.0171479464</c:v>
                      </c:pt>
                      <c:pt idx="320">
                        <c:v>1435950.0171479464</c:v>
                      </c:pt>
                      <c:pt idx="321">
                        <c:v>1435950.0171479464</c:v>
                      </c:pt>
                      <c:pt idx="322">
                        <c:v>1435950.0171479464</c:v>
                      </c:pt>
                      <c:pt idx="323">
                        <c:v>1435950.0171479464</c:v>
                      </c:pt>
                      <c:pt idx="324">
                        <c:v>1435950.0171479464</c:v>
                      </c:pt>
                      <c:pt idx="325">
                        <c:v>1435950.0171479464</c:v>
                      </c:pt>
                      <c:pt idx="326">
                        <c:v>1435950.0171479464</c:v>
                      </c:pt>
                      <c:pt idx="327">
                        <c:v>1435950.0171479464</c:v>
                      </c:pt>
                      <c:pt idx="328">
                        <c:v>1435950.0171479464</c:v>
                      </c:pt>
                      <c:pt idx="329">
                        <c:v>1435950.0171479464</c:v>
                      </c:pt>
                      <c:pt idx="330">
                        <c:v>1435950.0171479464</c:v>
                      </c:pt>
                      <c:pt idx="331">
                        <c:v>1435950.0171479464</c:v>
                      </c:pt>
                      <c:pt idx="332">
                        <c:v>1435950.0171479464</c:v>
                      </c:pt>
                      <c:pt idx="333">
                        <c:v>1435950.0171479464</c:v>
                      </c:pt>
                      <c:pt idx="334">
                        <c:v>1435950.0171479464</c:v>
                      </c:pt>
                      <c:pt idx="335">
                        <c:v>1435950.0171479464</c:v>
                      </c:pt>
                      <c:pt idx="336">
                        <c:v>1435950.0171479464</c:v>
                      </c:pt>
                      <c:pt idx="337">
                        <c:v>1435950.0171479464</c:v>
                      </c:pt>
                      <c:pt idx="338">
                        <c:v>1278262.3339335066</c:v>
                      </c:pt>
                      <c:pt idx="339">
                        <c:v>1278262.3339335066</c:v>
                      </c:pt>
                      <c:pt idx="340">
                        <c:v>1278262.3339335066</c:v>
                      </c:pt>
                      <c:pt idx="341">
                        <c:v>1278262.3339335066</c:v>
                      </c:pt>
                      <c:pt idx="342">
                        <c:v>1278262.3339335066</c:v>
                      </c:pt>
                      <c:pt idx="343">
                        <c:v>1278262.3339335066</c:v>
                      </c:pt>
                      <c:pt idx="344">
                        <c:v>1278262.3339335066</c:v>
                      </c:pt>
                      <c:pt idx="345">
                        <c:v>1278262.3339335066</c:v>
                      </c:pt>
                      <c:pt idx="346">
                        <c:v>1278262.3339335066</c:v>
                      </c:pt>
                      <c:pt idx="347">
                        <c:v>1278262.3339335066</c:v>
                      </c:pt>
                      <c:pt idx="348">
                        <c:v>1278262.3339335066</c:v>
                      </c:pt>
                      <c:pt idx="349">
                        <c:v>1278262.3339335066</c:v>
                      </c:pt>
                      <c:pt idx="350">
                        <c:v>1278262.3339335066</c:v>
                      </c:pt>
                      <c:pt idx="351">
                        <c:v>1278262.3339335066</c:v>
                      </c:pt>
                      <c:pt idx="352">
                        <c:v>1278262.3339335066</c:v>
                      </c:pt>
                      <c:pt idx="353">
                        <c:v>1278262.3339335066</c:v>
                      </c:pt>
                      <c:pt idx="354">
                        <c:v>1278262.3339335066</c:v>
                      </c:pt>
                      <c:pt idx="355">
                        <c:v>1278262.3339335066</c:v>
                      </c:pt>
                      <c:pt idx="356">
                        <c:v>1278262.3339335066</c:v>
                      </c:pt>
                      <c:pt idx="357">
                        <c:v>1278262.3339335066</c:v>
                      </c:pt>
                      <c:pt idx="358">
                        <c:v>1278262.3339335066</c:v>
                      </c:pt>
                      <c:pt idx="359">
                        <c:v>1278262.3339335066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6D3-488A-8C85-54516AF87DF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-14.010213648254791</c:v>
                      </c:pt>
                      <c:pt idx="24">
                        <c:v>-14.010213648254791</c:v>
                      </c:pt>
                      <c:pt idx="25">
                        <c:v>-14.010213648254791</c:v>
                      </c:pt>
                      <c:pt idx="26">
                        <c:v>-14.010213648254791</c:v>
                      </c:pt>
                      <c:pt idx="27">
                        <c:v>-14.010213648254791</c:v>
                      </c:pt>
                      <c:pt idx="28">
                        <c:v>-14.010213648254791</c:v>
                      </c:pt>
                      <c:pt idx="29">
                        <c:v>-14.010213648254791</c:v>
                      </c:pt>
                      <c:pt idx="30">
                        <c:v>-14.010213648254791</c:v>
                      </c:pt>
                      <c:pt idx="31">
                        <c:v>-14.010213648254791</c:v>
                      </c:pt>
                      <c:pt idx="32">
                        <c:v>-14.010213648254791</c:v>
                      </c:pt>
                      <c:pt idx="33">
                        <c:v>-14.010213648254791</c:v>
                      </c:pt>
                      <c:pt idx="34">
                        <c:v>-14.010213648254791</c:v>
                      </c:pt>
                      <c:pt idx="35">
                        <c:v>-14.010213648254791</c:v>
                      </c:pt>
                      <c:pt idx="36">
                        <c:v>-14.010213648254791</c:v>
                      </c:pt>
                      <c:pt idx="37">
                        <c:v>-14.010213648254791</c:v>
                      </c:pt>
                      <c:pt idx="38">
                        <c:v>-14.010213648254791</c:v>
                      </c:pt>
                      <c:pt idx="39">
                        <c:v>-14.010213648254791</c:v>
                      </c:pt>
                      <c:pt idx="40">
                        <c:v>-14.010213648254791</c:v>
                      </c:pt>
                      <c:pt idx="41">
                        <c:v>-14.010213648254791</c:v>
                      </c:pt>
                      <c:pt idx="42">
                        <c:v>-14.010213648254791</c:v>
                      </c:pt>
                      <c:pt idx="43">
                        <c:v>-14.010213648254791</c:v>
                      </c:pt>
                      <c:pt idx="44">
                        <c:v>-14.010213648254791</c:v>
                      </c:pt>
                      <c:pt idx="45">
                        <c:v>-14.010213648254791</c:v>
                      </c:pt>
                      <c:pt idx="46">
                        <c:v>-14.010213648254791</c:v>
                      </c:pt>
                      <c:pt idx="47">
                        <c:v>-14.010213648254791</c:v>
                      </c:pt>
                      <c:pt idx="48">
                        <c:v>-14.010213648254791</c:v>
                      </c:pt>
                      <c:pt idx="49">
                        <c:v>-14.010213648254791</c:v>
                      </c:pt>
                      <c:pt idx="50">
                        <c:v>-14.010213648254791</c:v>
                      </c:pt>
                      <c:pt idx="51">
                        <c:v>-14.010213648254791</c:v>
                      </c:pt>
                      <c:pt idx="52">
                        <c:v>-14.010213648254791</c:v>
                      </c:pt>
                      <c:pt idx="53">
                        <c:v>-14.010213648254791</c:v>
                      </c:pt>
                      <c:pt idx="54">
                        <c:v>-14.010213648254791</c:v>
                      </c:pt>
                      <c:pt idx="55">
                        <c:v>-14.010213648254791</c:v>
                      </c:pt>
                      <c:pt idx="56">
                        <c:v>-14.010213648254791</c:v>
                      </c:pt>
                      <c:pt idx="57">
                        <c:v>-14.010213648254791</c:v>
                      </c:pt>
                      <c:pt idx="58">
                        <c:v>-14.010213648254791</c:v>
                      </c:pt>
                      <c:pt idx="59">
                        <c:v>-14.010213648254791</c:v>
                      </c:pt>
                      <c:pt idx="60">
                        <c:v>-14.010213648254791</c:v>
                      </c:pt>
                      <c:pt idx="61">
                        <c:v>-14.010213648254791</c:v>
                      </c:pt>
                      <c:pt idx="62">
                        <c:v>-14.010213648254791</c:v>
                      </c:pt>
                      <c:pt idx="63">
                        <c:v>-14.010213648254791</c:v>
                      </c:pt>
                      <c:pt idx="64">
                        <c:v>-14.010213648254791</c:v>
                      </c:pt>
                      <c:pt idx="65">
                        <c:v>-14.010213648254791</c:v>
                      </c:pt>
                      <c:pt idx="66">
                        <c:v>-14.010213648254791</c:v>
                      </c:pt>
                      <c:pt idx="67">
                        <c:v>-14.010213648254791</c:v>
                      </c:pt>
                      <c:pt idx="68">
                        <c:v>-24.772787033524146</c:v>
                      </c:pt>
                      <c:pt idx="69">
                        <c:v>-24.772787033524146</c:v>
                      </c:pt>
                      <c:pt idx="70">
                        <c:v>-24.772787033524146</c:v>
                      </c:pt>
                      <c:pt idx="71">
                        <c:v>-24.772787033524146</c:v>
                      </c:pt>
                      <c:pt idx="72">
                        <c:v>-24.772787033524146</c:v>
                      </c:pt>
                      <c:pt idx="73">
                        <c:v>-24.772787033524146</c:v>
                      </c:pt>
                      <c:pt idx="74">
                        <c:v>-24.772787033524146</c:v>
                      </c:pt>
                      <c:pt idx="75">
                        <c:v>-24.772787033524146</c:v>
                      </c:pt>
                      <c:pt idx="76">
                        <c:v>-24.772787033524146</c:v>
                      </c:pt>
                      <c:pt idx="77">
                        <c:v>-24.772787033524146</c:v>
                      </c:pt>
                      <c:pt idx="78">
                        <c:v>-24.772787033524146</c:v>
                      </c:pt>
                      <c:pt idx="79">
                        <c:v>-24.772787033524146</c:v>
                      </c:pt>
                      <c:pt idx="80">
                        <c:v>-24.772787033524146</c:v>
                      </c:pt>
                      <c:pt idx="81">
                        <c:v>-24.772787033524146</c:v>
                      </c:pt>
                      <c:pt idx="82">
                        <c:v>-24.772787033524146</c:v>
                      </c:pt>
                      <c:pt idx="83">
                        <c:v>-24.772787033524146</c:v>
                      </c:pt>
                      <c:pt idx="84">
                        <c:v>-24.772787033524146</c:v>
                      </c:pt>
                      <c:pt idx="85">
                        <c:v>-24.772787033524146</c:v>
                      </c:pt>
                      <c:pt idx="86">
                        <c:v>-24.772787033524146</c:v>
                      </c:pt>
                      <c:pt idx="87">
                        <c:v>-24.772787033524146</c:v>
                      </c:pt>
                      <c:pt idx="88">
                        <c:v>-24.772787033524146</c:v>
                      </c:pt>
                      <c:pt idx="89">
                        <c:v>-24.772787033524146</c:v>
                      </c:pt>
                      <c:pt idx="90">
                        <c:v>-24.772787033524146</c:v>
                      </c:pt>
                      <c:pt idx="91">
                        <c:v>-24.772787033524146</c:v>
                      </c:pt>
                      <c:pt idx="92">
                        <c:v>-24.772787033524146</c:v>
                      </c:pt>
                      <c:pt idx="93">
                        <c:v>-24.772787033524146</c:v>
                      </c:pt>
                      <c:pt idx="94">
                        <c:v>-24.772787033524146</c:v>
                      </c:pt>
                      <c:pt idx="95">
                        <c:v>-24.772787033524146</c:v>
                      </c:pt>
                      <c:pt idx="96">
                        <c:v>-24.772787033524146</c:v>
                      </c:pt>
                      <c:pt idx="97">
                        <c:v>-24.772787033524146</c:v>
                      </c:pt>
                      <c:pt idx="98">
                        <c:v>-24.772787033524146</c:v>
                      </c:pt>
                      <c:pt idx="99">
                        <c:v>-24.772787033524146</c:v>
                      </c:pt>
                      <c:pt idx="100">
                        <c:v>-24.772787033524146</c:v>
                      </c:pt>
                      <c:pt idx="101">
                        <c:v>-24.772787033524146</c:v>
                      </c:pt>
                      <c:pt idx="102">
                        <c:v>-24.772787033524146</c:v>
                      </c:pt>
                      <c:pt idx="103">
                        <c:v>-24.772787033524146</c:v>
                      </c:pt>
                      <c:pt idx="104">
                        <c:v>-24.772787033524146</c:v>
                      </c:pt>
                      <c:pt idx="105">
                        <c:v>-24.772787033524146</c:v>
                      </c:pt>
                      <c:pt idx="106">
                        <c:v>-24.772787033524146</c:v>
                      </c:pt>
                      <c:pt idx="107">
                        <c:v>-24.772787033524146</c:v>
                      </c:pt>
                      <c:pt idx="108">
                        <c:v>-24.772787033524146</c:v>
                      </c:pt>
                      <c:pt idx="109">
                        <c:v>-24.772787033524146</c:v>
                      </c:pt>
                      <c:pt idx="110">
                        <c:v>-24.772787033524146</c:v>
                      </c:pt>
                      <c:pt idx="111">
                        <c:v>-24.772787033524146</c:v>
                      </c:pt>
                      <c:pt idx="112">
                        <c:v>-24.772787033524146</c:v>
                      </c:pt>
                      <c:pt idx="113">
                        <c:v>-14.217067153120972</c:v>
                      </c:pt>
                      <c:pt idx="114">
                        <c:v>-14.217067153120972</c:v>
                      </c:pt>
                      <c:pt idx="115">
                        <c:v>-14.217067153120972</c:v>
                      </c:pt>
                      <c:pt idx="116">
                        <c:v>-14.217067153120972</c:v>
                      </c:pt>
                      <c:pt idx="117">
                        <c:v>-14.217067153120972</c:v>
                      </c:pt>
                      <c:pt idx="118">
                        <c:v>-14.217067153120972</c:v>
                      </c:pt>
                      <c:pt idx="119">
                        <c:v>-14.217067153120972</c:v>
                      </c:pt>
                      <c:pt idx="120">
                        <c:v>-14.217067153120972</c:v>
                      </c:pt>
                      <c:pt idx="121">
                        <c:v>-14.217067153120972</c:v>
                      </c:pt>
                      <c:pt idx="122">
                        <c:v>-14.217067153120972</c:v>
                      </c:pt>
                      <c:pt idx="123">
                        <c:v>-14.217067153120972</c:v>
                      </c:pt>
                      <c:pt idx="124">
                        <c:v>-14.217067153120972</c:v>
                      </c:pt>
                      <c:pt idx="125">
                        <c:v>-14.217067153120972</c:v>
                      </c:pt>
                      <c:pt idx="126">
                        <c:v>-14.217067153120972</c:v>
                      </c:pt>
                      <c:pt idx="127">
                        <c:v>-14.217067153120972</c:v>
                      </c:pt>
                      <c:pt idx="128">
                        <c:v>-14.217067153120972</c:v>
                      </c:pt>
                      <c:pt idx="129">
                        <c:v>-14.217067153120972</c:v>
                      </c:pt>
                      <c:pt idx="130">
                        <c:v>-14.217067153120972</c:v>
                      </c:pt>
                      <c:pt idx="131">
                        <c:v>-14.217067153120972</c:v>
                      </c:pt>
                      <c:pt idx="132">
                        <c:v>-14.217067153120972</c:v>
                      </c:pt>
                      <c:pt idx="133">
                        <c:v>-14.217067153120972</c:v>
                      </c:pt>
                      <c:pt idx="134">
                        <c:v>-14.217067153120972</c:v>
                      </c:pt>
                      <c:pt idx="135">
                        <c:v>-14.217067153120972</c:v>
                      </c:pt>
                      <c:pt idx="136">
                        <c:v>-14.217067153120972</c:v>
                      </c:pt>
                      <c:pt idx="137">
                        <c:v>-14.217067153120972</c:v>
                      </c:pt>
                      <c:pt idx="138">
                        <c:v>-14.217067153120972</c:v>
                      </c:pt>
                      <c:pt idx="139">
                        <c:v>-14.217067153120972</c:v>
                      </c:pt>
                      <c:pt idx="140">
                        <c:v>-14.217067153120972</c:v>
                      </c:pt>
                      <c:pt idx="141">
                        <c:v>-14.217067153120972</c:v>
                      </c:pt>
                      <c:pt idx="142">
                        <c:v>-14.217067153120972</c:v>
                      </c:pt>
                      <c:pt idx="143">
                        <c:v>-14.217067153120972</c:v>
                      </c:pt>
                      <c:pt idx="144">
                        <c:v>-14.217067153120972</c:v>
                      </c:pt>
                      <c:pt idx="145">
                        <c:v>-14.217067153120972</c:v>
                      </c:pt>
                      <c:pt idx="146">
                        <c:v>-14.217067153120972</c:v>
                      </c:pt>
                      <c:pt idx="147">
                        <c:v>-14.217067153120972</c:v>
                      </c:pt>
                      <c:pt idx="148">
                        <c:v>-14.217067153120972</c:v>
                      </c:pt>
                      <c:pt idx="149">
                        <c:v>-14.217067153120972</c:v>
                      </c:pt>
                      <c:pt idx="150">
                        <c:v>-14.217067153120972</c:v>
                      </c:pt>
                      <c:pt idx="151">
                        <c:v>-14.217067153120972</c:v>
                      </c:pt>
                      <c:pt idx="152">
                        <c:v>-14.217067153120972</c:v>
                      </c:pt>
                      <c:pt idx="153">
                        <c:v>-14.217067153120972</c:v>
                      </c:pt>
                      <c:pt idx="154">
                        <c:v>-14.217067153120972</c:v>
                      </c:pt>
                      <c:pt idx="155">
                        <c:v>-14.217067153120972</c:v>
                      </c:pt>
                      <c:pt idx="156">
                        <c:v>-14.217067153120972</c:v>
                      </c:pt>
                      <c:pt idx="157">
                        <c:v>-14.217067153120972</c:v>
                      </c:pt>
                      <c:pt idx="158">
                        <c:v>0.62421492560309177</c:v>
                      </c:pt>
                      <c:pt idx="159">
                        <c:v>0.62421492560309177</c:v>
                      </c:pt>
                      <c:pt idx="160">
                        <c:v>0.62421492560309177</c:v>
                      </c:pt>
                      <c:pt idx="161">
                        <c:v>0.62421492560309177</c:v>
                      </c:pt>
                      <c:pt idx="162">
                        <c:v>0.62421492560309177</c:v>
                      </c:pt>
                      <c:pt idx="163">
                        <c:v>0.62421492560309177</c:v>
                      </c:pt>
                      <c:pt idx="164">
                        <c:v>0.62421492560309177</c:v>
                      </c:pt>
                      <c:pt idx="165">
                        <c:v>0.62421492560309177</c:v>
                      </c:pt>
                      <c:pt idx="166">
                        <c:v>0.62421492560309177</c:v>
                      </c:pt>
                      <c:pt idx="167">
                        <c:v>0.62421492560309177</c:v>
                      </c:pt>
                      <c:pt idx="168">
                        <c:v>0.62421492560309177</c:v>
                      </c:pt>
                      <c:pt idx="169">
                        <c:v>0.62421492560309177</c:v>
                      </c:pt>
                      <c:pt idx="170">
                        <c:v>0.62421492560309177</c:v>
                      </c:pt>
                      <c:pt idx="171">
                        <c:v>0.62421492560309177</c:v>
                      </c:pt>
                      <c:pt idx="172">
                        <c:v>0.62421492560309177</c:v>
                      </c:pt>
                      <c:pt idx="173">
                        <c:v>0.62421492560309177</c:v>
                      </c:pt>
                      <c:pt idx="174">
                        <c:v>0.62421492560309177</c:v>
                      </c:pt>
                      <c:pt idx="175">
                        <c:v>0.62421492560309177</c:v>
                      </c:pt>
                      <c:pt idx="176">
                        <c:v>0.62421492560309177</c:v>
                      </c:pt>
                      <c:pt idx="177">
                        <c:v>0.62421492560309177</c:v>
                      </c:pt>
                      <c:pt idx="178">
                        <c:v>0.62421492560309177</c:v>
                      </c:pt>
                      <c:pt idx="179">
                        <c:v>0.62421492560309177</c:v>
                      </c:pt>
                      <c:pt idx="180">
                        <c:v>0.62421492560309177</c:v>
                      </c:pt>
                      <c:pt idx="181">
                        <c:v>0.62421492560309177</c:v>
                      </c:pt>
                      <c:pt idx="182">
                        <c:v>0.62421492560309177</c:v>
                      </c:pt>
                      <c:pt idx="183">
                        <c:v>0.62421492560309177</c:v>
                      </c:pt>
                      <c:pt idx="184">
                        <c:v>0.62421492560309177</c:v>
                      </c:pt>
                      <c:pt idx="185">
                        <c:v>0.62421492560309177</c:v>
                      </c:pt>
                      <c:pt idx="186">
                        <c:v>0.62421492560309177</c:v>
                      </c:pt>
                      <c:pt idx="187">
                        <c:v>0.62421492560309177</c:v>
                      </c:pt>
                      <c:pt idx="188">
                        <c:v>0.62421492560309177</c:v>
                      </c:pt>
                      <c:pt idx="189">
                        <c:v>0.62421492560309177</c:v>
                      </c:pt>
                      <c:pt idx="190">
                        <c:v>0.62421492560309177</c:v>
                      </c:pt>
                      <c:pt idx="191">
                        <c:v>0.62421492560309177</c:v>
                      </c:pt>
                      <c:pt idx="192">
                        <c:v>0.62421492560309177</c:v>
                      </c:pt>
                      <c:pt idx="193">
                        <c:v>0.62421492560309177</c:v>
                      </c:pt>
                      <c:pt idx="194">
                        <c:v>0.62421492560309177</c:v>
                      </c:pt>
                      <c:pt idx="195">
                        <c:v>0.62421492560309177</c:v>
                      </c:pt>
                      <c:pt idx="196">
                        <c:v>0.62421492560309177</c:v>
                      </c:pt>
                      <c:pt idx="197">
                        <c:v>0.62421492560309177</c:v>
                      </c:pt>
                      <c:pt idx="198">
                        <c:v>0.62421492560309177</c:v>
                      </c:pt>
                      <c:pt idx="199">
                        <c:v>0.62421492560309177</c:v>
                      </c:pt>
                      <c:pt idx="200">
                        <c:v>0.62421492560309177</c:v>
                      </c:pt>
                      <c:pt idx="201">
                        <c:v>0.62421492560309177</c:v>
                      </c:pt>
                      <c:pt idx="202">
                        <c:v>0.62421492560309177</c:v>
                      </c:pt>
                      <c:pt idx="203">
                        <c:v>-12.399473699536411</c:v>
                      </c:pt>
                      <c:pt idx="204">
                        <c:v>-12.399473699536411</c:v>
                      </c:pt>
                      <c:pt idx="205">
                        <c:v>-12.399473699536411</c:v>
                      </c:pt>
                      <c:pt idx="206">
                        <c:v>-12.399473699536411</c:v>
                      </c:pt>
                      <c:pt idx="207">
                        <c:v>-12.399473699536411</c:v>
                      </c:pt>
                      <c:pt idx="208">
                        <c:v>-12.399473699536411</c:v>
                      </c:pt>
                      <c:pt idx="209">
                        <c:v>-12.399473699536411</c:v>
                      </c:pt>
                      <c:pt idx="210">
                        <c:v>-12.399473699536411</c:v>
                      </c:pt>
                      <c:pt idx="211">
                        <c:v>-12.399473699536411</c:v>
                      </c:pt>
                      <c:pt idx="212">
                        <c:v>-12.399473699536411</c:v>
                      </c:pt>
                      <c:pt idx="213">
                        <c:v>-12.399473699536411</c:v>
                      </c:pt>
                      <c:pt idx="214">
                        <c:v>-12.399473699536411</c:v>
                      </c:pt>
                      <c:pt idx="215">
                        <c:v>-12.399473699536411</c:v>
                      </c:pt>
                      <c:pt idx="216">
                        <c:v>-12.399473699536411</c:v>
                      </c:pt>
                      <c:pt idx="217">
                        <c:v>-12.399473699536411</c:v>
                      </c:pt>
                      <c:pt idx="218">
                        <c:v>-12.399473699536411</c:v>
                      </c:pt>
                      <c:pt idx="219">
                        <c:v>-12.399473699536411</c:v>
                      </c:pt>
                      <c:pt idx="220">
                        <c:v>-12.399473699536411</c:v>
                      </c:pt>
                      <c:pt idx="221">
                        <c:v>-12.399473699536411</c:v>
                      </c:pt>
                      <c:pt idx="222">
                        <c:v>-12.399473699536411</c:v>
                      </c:pt>
                      <c:pt idx="223">
                        <c:v>-12.399473699536411</c:v>
                      </c:pt>
                      <c:pt idx="224">
                        <c:v>-12.399473699536411</c:v>
                      </c:pt>
                      <c:pt idx="225">
                        <c:v>-12.399473699536411</c:v>
                      </c:pt>
                      <c:pt idx="226">
                        <c:v>-12.399473699536411</c:v>
                      </c:pt>
                      <c:pt idx="227">
                        <c:v>-12.399473699536411</c:v>
                      </c:pt>
                      <c:pt idx="228">
                        <c:v>-12.399473699536411</c:v>
                      </c:pt>
                      <c:pt idx="229">
                        <c:v>-12.399473699536411</c:v>
                      </c:pt>
                      <c:pt idx="230">
                        <c:v>-12.399473699536411</c:v>
                      </c:pt>
                      <c:pt idx="231">
                        <c:v>-12.399473699536411</c:v>
                      </c:pt>
                      <c:pt idx="232">
                        <c:v>-12.399473699536411</c:v>
                      </c:pt>
                      <c:pt idx="233">
                        <c:v>-12.399473699536411</c:v>
                      </c:pt>
                      <c:pt idx="234">
                        <c:v>-12.399473699536411</c:v>
                      </c:pt>
                      <c:pt idx="235">
                        <c:v>-12.399473699536411</c:v>
                      </c:pt>
                      <c:pt idx="236">
                        <c:v>-12.399473699536411</c:v>
                      </c:pt>
                      <c:pt idx="237">
                        <c:v>-12.399473699536411</c:v>
                      </c:pt>
                      <c:pt idx="238">
                        <c:v>-12.399473699536411</c:v>
                      </c:pt>
                      <c:pt idx="239">
                        <c:v>-12.399473699536411</c:v>
                      </c:pt>
                      <c:pt idx="240">
                        <c:v>-12.399473699536411</c:v>
                      </c:pt>
                      <c:pt idx="241">
                        <c:v>-12.399473699536411</c:v>
                      </c:pt>
                      <c:pt idx="242">
                        <c:v>-12.399473699536411</c:v>
                      </c:pt>
                      <c:pt idx="243">
                        <c:v>-12.399473699536411</c:v>
                      </c:pt>
                      <c:pt idx="244">
                        <c:v>-12.399473699536411</c:v>
                      </c:pt>
                      <c:pt idx="245">
                        <c:v>-12.399473699536411</c:v>
                      </c:pt>
                      <c:pt idx="246">
                        <c:v>-12.399473699536411</c:v>
                      </c:pt>
                      <c:pt idx="247">
                        <c:v>-12.399473699536411</c:v>
                      </c:pt>
                      <c:pt idx="248">
                        <c:v>-24.61635525584418</c:v>
                      </c:pt>
                      <c:pt idx="249">
                        <c:v>-24.61635525584418</c:v>
                      </c:pt>
                      <c:pt idx="250">
                        <c:v>-24.61635525584418</c:v>
                      </c:pt>
                      <c:pt idx="251">
                        <c:v>-24.61635525584418</c:v>
                      </c:pt>
                      <c:pt idx="252">
                        <c:v>-24.61635525584418</c:v>
                      </c:pt>
                      <c:pt idx="253">
                        <c:v>-24.61635525584418</c:v>
                      </c:pt>
                      <c:pt idx="254">
                        <c:v>-24.61635525584418</c:v>
                      </c:pt>
                      <c:pt idx="255">
                        <c:v>-24.61635525584418</c:v>
                      </c:pt>
                      <c:pt idx="256">
                        <c:v>-24.61635525584418</c:v>
                      </c:pt>
                      <c:pt idx="257">
                        <c:v>-24.61635525584418</c:v>
                      </c:pt>
                      <c:pt idx="258">
                        <c:v>-24.61635525584418</c:v>
                      </c:pt>
                      <c:pt idx="259">
                        <c:v>-24.61635525584418</c:v>
                      </c:pt>
                      <c:pt idx="260">
                        <c:v>-24.61635525584418</c:v>
                      </c:pt>
                      <c:pt idx="261">
                        <c:v>-24.61635525584418</c:v>
                      </c:pt>
                      <c:pt idx="262">
                        <c:v>-24.61635525584418</c:v>
                      </c:pt>
                      <c:pt idx="263">
                        <c:v>-24.61635525584418</c:v>
                      </c:pt>
                      <c:pt idx="264">
                        <c:v>-24.61635525584418</c:v>
                      </c:pt>
                      <c:pt idx="265">
                        <c:v>-24.61635525584418</c:v>
                      </c:pt>
                      <c:pt idx="266">
                        <c:v>-24.61635525584418</c:v>
                      </c:pt>
                      <c:pt idx="267">
                        <c:v>-24.61635525584418</c:v>
                      </c:pt>
                      <c:pt idx="268">
                        <c:v>-24.61635525584418</c:v>
                      </c:pt>
                      <c:pt idx="269">
                        <c:v>-24.61635525584418</c:v>
                      </c:pt>
                      <c:pt idx="270">
                        <c:v>-24.61635525584418</c:v>
                      </c:pt>
                      <c:pt idx="271">
                        <c:v>-24.61635525584418</c:v>
                      </c:pt>
                      <c:pt idx="272">
                        <c:v>-24.61635525584418</c:v>
                      </c:pt>
                      <c:pt idx="273">
                        <c:v>-24.61635525584418</c:v>
                      </c:pt>
                      <c:pt idx="274">
                        <c:v>-24.61635525584418</c:v>
                      </c:pt>
                      <c:pt idx="275">
                        <c:v>-24.61635525584418</c:v>
                      </c:pt>
                      <c:pt idx="276">
                        <c:v>-24.61635525584418</c:v>
                      </c:pt>
                      <c:pt idx="277">
                        <c:v>-24.61635525584418</c:v>
                      </c:pt>
                      <c:pt idx="278">
                        <c:v>-24.61635525584418</c:v>
                      </c:pt>
                      <c:pt idx="279">
                        <c:v>-24.61635525584418</c:v>
                      </c:pt>
                      <c:pt idx="280">
                        <c:v>-24.61635525584418</c:v>
                      </c:pt>
                      <c:pt idx="281">
                        <c:v>-24.61635525584418</c:v>
                      </c:pt>
                      <c:pt idx="282">
                        <c:v>-24.61635525584418</c:v>
                      </c:pt>
                      <c:pt idx="283">
                        <c:v>-24.61635525584418</c:v>
                      </c:pt>
                      <c:pt idx="284">
                        <c:v>-24.61635525584418</c:v>
                      </c:pt>
                      <c:pt idx="285">
                        <c:v>-24.61635525584418</c:v>
                      </c:pt>
                      <c:pt idx="286">
                        <c:v>-24.61635525584418</c:v>
                      </c:pt>
                      <c:pt idx="287">
                        <c:v>-24.61635525584418</c:v>
                      </c:pt>
                      <c:pt idx="288">
                        <c:v>-24.61635525584418</c:v>
                      </c:pt>
                      <c:pt idx="289">
                        <c:v>-24.61635525584418</c:v>
                      </c:pt>
                      <c:pt idx="290">
                        <c:v>-24.61635525584418</c:v>
                      </c:pt>
                      <c:pt idx="291">
                        <c:v>-24.61635525584418</c:v>
                      </c:pt>
                      <c:pt idx="292">
                        <c:v>-24.61635525584418</c:v>
                      </c:pt>
                      <c:pt idx="293">
                        <c:v>-12.336097139716117</c:v>
                      </c:pt>
                      <c:pt idx="294">
                        <c:v>-12.336097139716117</c:v>
                      </c:pt>
                      <c:pt idx="295">
                        <c:v>-12.336097139716117</c:v>
                      </c:pt>
                      <c:pt idx="296">
                        <c:v>-12.336097139716117</c:v>
                      </c:pt>
                      <c:pt idx="297">
                        <c:v>-12.336097139716117</c:v>
                      </c:pt>
                      <c:pt idx="298">
                        <c:v>-12.336097139716117</c:v>
                      </c:pt>
                      <c:pt idx="299">
                        <c:v>-12.336097139716117</c:v>
                      </c:pt>
                      <c:pt idx="300">
                        <c:v>-12.336097139716117</c:v>
                      </c:pt>
                      <c:pt idx="301">
                        <c:v>-12.336097139716117</c:v>
                      </c:pt>
                      <c:pt idx="302">
                        <c:v>-12.336097139716117</c:v>
                      </c:pt>
                      <c:pt idx="303">
                        <c:v>-12.336097139716117</c:v>
                      </c:pt>
                      <c:pt idx="304">
                        <c:v>-12.336097139716117</c:v>
                      </c:pt>
                      <c:pt idx="305">
                        <c:v>-12.336097139716117</c:v>
                      </c:pt>
                      <c:pt idx="306">
                        <c:v>-12.336097139716117</c:v>
                      </c:pt>
                      <c:pt idx="307">
                        <c:v>-12.336097139716117</c:v>
                      </c:pt>
                      <c:pt idx="308">
                        <c:v>-12.336097139716117</c:v>
                      </c:pt>
                      <c:pt idx="309">
                        <c:v>-12.336097139716117</c:v>
                      </c:pt>
                      <c:pt idx="310">
                        <c:v>-12.336097139716117</c:v>
                      </c:pt>
                      <c:pt idx="311">
                        <c:v>-12.336097139716117</c:v>
                      </c:pt>
                      <c:pt idx="312">
                        <c:v>-12.336097139716117</c:v>
                      </c:pt>
                      <c:pt idx="313">
                        <c:v>-12.336097139716117</c:v>
                      </c:pt>
                      <c:pt idx="314">
                        <c:v>-12.336097139716117</c:v>
                      </c:pt>
                      <c:pt idx="315">
                        <c:v>-12.336097139716117</c:v>
                      </c:pt>
                      <c:pt idx="316">
                        <c:v>-12.336097139716117</c:v>
                      </c:pt>
                      <c:pt idx="317">
                        <c:v>-12.336097139716117</c:v>
                      </c:pt>
                      <c:pt idx="318">
                        <c:v>-12.336097139716117</c:v>
                      </c:pt>
                      <c:pt idx="319">
                        <c:v>-12.336097139716117</c:v>
                      </c:pt>
                      <c:pt idx="320">
                        <c:v>-12.336097139716117</c:v>
                      </c:pt>
                      <c:pt idx="321">
                        <c:v>-12.336097139716117</c:v>
                      </c:pt>
                      <c:pt idx="322">
                        <c:v>-12.336097139716117</c:v>
                      </c:pt>
                      <c:pt idx="323">
                        <c:v>-12.336097139716117</c:v>
                      </c:pt>
                      <c:pt idx="324">
                        <c:v>-12.336097139716117</c:v>
                      </c:pt>
                      <c:pt idx="325">
                        <c:v>-12.336097139716117</c:v>
                      </c:pt>
                      <c:pt idx="326">
                        <c:v>-12.336097139716117</c:v>
                      </c:pt>
                      <c:pt idx="327">
                        <c:v>-12.336097139716117</c:v>
                      </c:pt>
                      <c:pt idx="328">
                        <c:v>-12.336097139716117</c:v>
                      </c:pt>
                      <c:pt idx="329">
                        <c:v>-12.336097139716117</c:v>
                      </c:pt>
                      <c:pt idx="330">
                        <c:v>-12.336097139716117</c:v>
                      </c:pt>
                      <c:pt idx="331">
                        <c:v>-12.336097139716117</c:v>
                      </c:pt>
                      <c:pt idx="332">
                        <c:v>-12.336097139716117</c:v>
                      </c:pt>
                      <c:pt idx="333">
                        <c:v>-12.336097139716117</c:v>
                      </c:pt>
                      <c:pt idx="334">
                        <c:v>-12.336097139716117</c:v>
                      </c:pt>
                      <c:pt idx="335">
                        <c:v>-12.336097139716117</c:v>
                      </c:pt>
                      <c:pt idx="336">
                        <c:v>-12.336097139716117</c:v>
                      </c:pt>
                      <c:pt idx="337">
                        <c:v>-12.336097139716117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6D3-488A-8C85-54516AF87DFC}"/>
                  </c:ext>
                </c:extLst>
              </c15:ser>
            </c15:filteredLineSeries>
          </c:ext>
        </c:extLst>
      </c:lineChart>
      <c:catAx>
        <c:axId val="560900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7360"/>
        <c:crosses val="autoZero"/>
        <c:auto val="1"/>
        <c:lblAlgn val="ctr"/>
        <c:lblOffset val="100"/>
        <c:noMultiLvlLbl val="0"/>
      </c:catAx>
      <c:valAx>
        <c:axId val="5609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1278262.3339335066</c:v>
                </c:pt>
                <c:pt idx="1">
                  <c:v>1278262.3339335066</c:v>
                </c:pt>
                <c:pt idx="2">
                  <c:v>1278262.3339335066</c:v>
                </c:pt>
                <c:pt idx="3">
                  <c:v>1278262.3339335066</c:v>
                </c:pt>
                <c:pt idx="4">
                  <c:v>1278262.3339335066</c:v>
                </c:pt>
                <c:pt idx="5">
                  <c:v>1278262.3339335066</c:v>
                </c:pt>
                <c:pt idx="6">
                  <c:v>1278262.3339335066</c:v>
                </c:pt>
                <c:pt idx="7">
                  <c:v>1278262.3339335066</c:v>
                </c:pt>
                <c:pt idx="8">
                  <c:v>1278262.3339335066</c:v>
                </c:pt>
                <c:pt idx="9">
                  <c:v>1278262.3339335066</c:v>
                </c:pt>
                <c:pt idx="10">
                  <c:v>1278262.3339335066</c:v>
                </c:pt>
                <c:pt idx="11">
                  <c:v>1278262.3339335066</c:v>
                </c:pt>
                <c:pt idx="12">
                  <c:v>1278262.3339335066</c:v>
                </c:pt>
                <c:pt idx="13">
                  <c:v>1278262.3339335066</c:v>
                </c:pt>
                <c:pt idx="14">
                  <c:v>1278262.3339335066</c:v>
                </c:pt>
                <c:pt idx="15">
                  <c:v>1278262.3339335066</c:v>
                </c:pt>
                <c:pt idx="16">
                  <c:v>1278262.3339335066</c:v>
                </c:pt>
                <c:pt idx="17">
                  <c:v>1278262.3339335066</c:v>
                </c:pt>
                <c:pt idx="18">
                  <c:v>1278262.3339335066</c:v>
                </c:pt>
                <c:pt idx="19">
                  <c:v>1278262.3339335066</c:v>
                </c:pt>
                <c:pt idx="20">
                  <c:v>1278262.3339335066</c:v>
                </c:pt>
                <c:pt idx="21">
                  <c:v>1278262.3339335066</c:v>
                </c:pt>
                <c:pt idx="22">
                  <c:v>1278262.3339335066</c:v>
                </c:pt>
                <c:pt idx="23">
                  <c:v>1457349.617902759</c:v>
                </c:pt>
                <c:pt idx="24">
                  <c:v>1457349.617902759</c:v>
                </c:pt>
                <c:pt idx="25">
                  <c:v>1457349.617902759</c:v>
                </c:pt>
                <c:pt idx="26">
                  <c:v>1457349.617902759</c:v>
                </c:pt>
                <c:pt idx="27">
                  <c:v>1457349.617902759</c:v>
                </c:pt>
                <c:pt idx="28">
                  <c:v>1457349.617902759</c:v>
                </c:pt>
                <c:pt idx="29">
                  <c:v>1457349.617902759</c:v>
                </c:pt>
                <c:pt idx="30">
                  <c:v>1457349.617902759</c:v>
                </c:pt>
                <c:pt idx="31">
                  <c:v>1457349.617902759</c:v>
                </c:pt>
                <c:pt idx="32">
                  <c:v>1457349.617902759</c:v>
                </c:pt>
                <c:pt idx="33">
                  <c:v>1457349.617902759</c:v>
                </c:pt>
                <c:pt idx="34">
                  <c:v>1457349.617902759</c:v>
                </c:pt>
                <c:pt idx="35">
                  <c:v>1457349.617902759</c:v>
                </c:pt>
                <c:pt idx="36">
                  <c:v>1457349.617902759</c:v>
                </c:pt>
                <c:pt idx="37">
                  <c:v>1457349.617902759</c:v>
                </c:pt>
                <c:pt idx="38">
                  <c:v>1457349.617902759</c:v>
                </c:pt>
                <c:pt idx="39">
                  <c:v>1457349.617902759</c:v>
                </c:pt>
                <c:pt idx="40">
                  <c:v>1457349.617902759</c:v>
                </c:pt>
                <c:pt idx="41">
                  <c:v>1457349.617902759</c:v>
                </c:pt>
                <c:pt idx="42">
                  <c:v>1457349.617902759</c:v>
                </c:pt>
                <c:pt idx="43">
                  <c:v>1457349.617902759</c:v>
                </c:pt>
                <c:pt idx="44">
                  <c:v>1457349.617902759</c:v>
                </c:pt>
                <c:pt idx="45">
                  <c:v>1457349.617902759</c:v>
                </c:pt>
                <c:pt idx="46">
                  <c:v>1457349.617902759</c:v>
                </c:pt>
                <c:pt idx="47">
                  <c:v>1457349.617902759</c:v>
                </c:pt>
                <c:pt idx="48">
                  <c:v>1457349.617902759</c:v>
                </c:pt>
                <c:pt idx="49">
                  <c:v>1457349.617902759</c:v>
                </c:pt>
                <c:pt idx="50">
                  <c:v>1457349.617902759</c:v>
                </c:pt>
                <c:pt idx="51">
                  <c:v>1457349.617902759</c:v>
                </c:pt>
                <c:pt idx="52">
                  <c:v>1457349.617902759</c:v>
                </c:pt>
                <c:pt idx="53">
                  <c:v>1457349.617902759</c:v>
                </c:pt>
                <c:pt idx="54">
                  <c:v>1457349.617902759</c:v>
                </c:pt>
                <c:pt idx="55">
                  <c:v>1457349.617902759</c:v>
                </c:pt>
                <c:pt idx="56">
                  <c:v>1457349.617902759</c:v>
                </c:pt>
                <c:pt idx="57">
                  <c:v>1457349.617902759</c:v>
                </c:pt>
                <c:pt idx="58">
                  <c:v>1457349.617902759</c:v>
                </c:pt>
                <c:pt idx="59">
                  <c:v>1457349.617902759</c:v>
                </c:pt>
                <c:pt idx="60">
                  <c:v>1457349.617902759</c:v>
                </c:pt>
                <c:pt idx="61">
                  <c:v>1457349.617902759</c:v>
                </c:pt>
                <c:pt idx="62">
                  <c:v>1457349.617902759</c:v>
                </c:pt>
                <c:pt idx="63">
                  <c:v>1457349.617902759</c:v>
                </c:pt>
                <c:pt idx="64">
                  <c:v>1457349.617902759</c:v>
                </c:pt>
                <c:pt idx="65">
                  <c:v>1457349.617902759</c:v>
                </c:pt>
                <c:pt idx="66">
                  <c:v>1457349.617902759</c:v>
                </c:pt>
                <c:pt idx="67">
                  <c:v>1457349.617902759</c:v>
                </c:pt>
                <c:pt idx="68">
                  <c:v>1594923.5396486095</c:v>
                </c:pt>
                <c:pt idx="69">
                  <c:v>1594923.5396486095</c:v>
                </c:pt>
                <c:pt idx="70">
                  <c:v>1594923.5396486095</c:v>
                </c:pt>
                <c:pt idx="71">
                  <c:v>1594923.5396486095</c:v>
                </c:pt>
                <c:pt idx="72">
                  <c:v>1594923.5396486095</c:v>
                </c:pt>
                <c:pt idx="73">
                  <c:v>1594923.5396486095</c:v>
                </c:pt>
                <c:pt idx="74">
                  <c:v>1594923.5396486095</c:v>
                </c:pt>
                <c:pt idx="75">
                  <c:v>1594923.5396486095</c:v>
                </c:pt>
                <c:pt idx="76">
                  <c:v>1594923.5396486095</c:v>
                </c:pt>
                <c:pt idx="77">
                  <c:v>1594923.5396486095</c:v>
                </c:pt>
                <c:pt idx="78">
                  <c:v>1594923.5396486095</c:v>
                </c:pt>
                <c:pt idx="79">
                  <c:v>1594923.5396486095</c:v>
                </c:pt>
                <c:pt idx="80">
                  <c:v>1594923.5396486095</c:v>
                </c:pt>
                <c:pt idx="81">
                  <c:v>1594923.5396486095</c:v>
                </c:pt>
                <c:pt idx="82">
                  <c:v>1594923.5396486095</c:v>
                </c:pt>
                <c:pt idx="83">
                  <c:v>1594923.5396486095</c:v>
                </c:pt>
                <c:pt idx="84">
                  <c:v>1594923.5396486095</c:v>
                </c:pt>
                <c:pt idx="85">
                  <c:v>1594923.5396486095</c:v>
                </c:pt>
                <c:pt idx="86">
                  <c:v>1594923.5396486095</c:v>
                </c:pt>
                <c:pt idx="87">
                  <c:v>1594923.5396486095</c:v>
                </c:pt>
                <c:pt idx="88">
                  <c:v>1594923.5396486095</c:v>
                </c:pt>
                <c:pt idx="89">
                  <c:v>1594923.5396486095</c:v>
                </c:pt>
                <c:pt idx="90">
                  <c:v>1594923.5396486095</c:v>
                </c:pt>
                <c:pt idx="91">
                  <c:v>1594923.5396486095</c:v>
                </c:pt>
                <c:pt idx="92">
                  <c:v>1594923.5396486095</c:v>
                </c:pt>
                <c:pt idx="93">
                  <c:v>1594923.5396486095</c:v>
                </c:pt>
                <c:pt idx="94">
                  <c:v>1594923.5396486095</c:v>
                </c:pt>
                <c:pt idx="95">
                  <c:v>1594923.5396486095</c:v>
                </c:pt>
                <c:pt idx="96">
                  <c:v>1594923.5396486095</c:v>
                </c:pt>
                <c:pt idx="97">
                  <c:v>1594923.5396486095</c:v>
                </c:pt>
                <c:pt idx="98">
                  <c:v>1594923.5396486095</c:v>
                </c:pt>
                <c:pt idx="99">
                  <c:v>1594923.5396486095</c:v>
                </c:pt>
                <c:pt idx="100">
                  <c:v>1594923.5396486095</c:v>
                </c:pt>
                <c:pt idx="101">
                  <c:v>1594923.5396486095</c:v>
                </c:pt>
                <c:pt idx="102">
                  <c:v>1594923.5396486095</c:v>
                </c:pt>
                <c:pt idx="103">
                  <c:v>1594923.5396486095</c:v>
                </c:pt>
                <c:pt idx="104">
                  <c:v>1594923.5396486095</c:v>
                </c:pt>
                <c:pt idx="105">
                  <c:v>1594923.5396486095</c:v>
                </c:pt>
                <c:pt idx="106">
                  <c:v>1594923.5396486095</c:v>
                </c:pt>
                <c:pt idx="107">
                  <c:v>1594923.5396486095</c:v>
                </c:pt>
                <c:pt idx="108">
                  <c:v>1594923.5396486095</c:v>
                </c:pt>
                <c:pt idx="109">
                  <c:v>1594923.5396486095</c:v>
                </c:pt>
                <c:pt idx="110">
                  <c:v>1594923.5396486095</c:v>
                </c:pt>
                <c:pt idx="111">
                  <c:v>1594923.5396486095</c:v>
                </c:pt>
                <c:pt idx="112">
                  <c:v>1594923.5396486095</c:v>
                </c:pt>
                <c:pt idx="113">
                  <c:v>1459993.7483418847</c:v>
                </c:pt>
                <c:pt idx="114">
                  <c:v>1459993.7483418847</c:v>
                </c:pt>
                <c:pt idx="115">
                  <c:v>1459993.7483418847</c:v>
                </c:pt>
                <c:pt idx="116">
                  <c:v>1459993.7483418847</c:v>
                </c:pt>
                <c:pt idx="117">
                  <c:v>1459993.7483418847</c:v>
                </c:pt>
                <c:pt idx="118">
                  <c:v>1459993.7483418847</c:v>
                </c:pt>
                <c:pt idx="119">
                  <c:v>1459993.7483418847</c:v>
                </c:pt>
                <c:pt idx="120">
                  <c:v>1459993.7483418847</c:v>
                </c:pt>
                <c:pt idx="121">
                  <c:v>1459993.7483418847</c:v>
                </c:pt>
                <c:pt idx="122">
                  <c:v>1459993.7483418847</c:v>
                </c:pt>
                <c:pt idx="123">
                  <c:v>1459993.7483418847</c:v>
                </c:pt>
                <c:pt idx="124">
                  <c:v>1459993.7483418847</c:v>
                </c:pt>
                <c:pt idx="125">
                  <c:v>1459993.7483418847</c:v>
                </c:pt>
                <c:pt idx="126">
                  <c:v>1459993.7483418847</c:v>
                </c:pt>
                <c:pt idx="127">
                  <c:v>1459993.7483418847</c:v>
                </c:pt>
                <c:pt idx="128">
                  <c:v>1459993.7483418847</c:v>
                </c:pt>
                <c:pt idx="129">
                  <c:v>1459993.7483418847</c:v>
                </c:pt>
                <c:pt idx="130">
                  <c:v>1459993.7483418847</c:v>
                </c:pt>
                <c:pt idx="131">
                  <c:v>1459993.7483418847</c:v>
                </c:pt>
                <c:pt idx="132">
                  <c:v>1459993.7483418847</c:v>
                </c:pt>
                <c:pt idx="133">
                  <c:v>1459993.7483418847</c:v>
                </c:pt>
                <c:pt idx="134">
                  <c:v>1459993.7483418847</c:v>
                </c:pt>
                <c:pt idx="135">
                  <c:v>1459993.7483418847</c:v>
                </c:pt>
                <c:pt idx="136">
                  <c:v>1459993.7483418847</c:v>
                </c:pt>
                <c:pt idx="137">
                  <c:v>1459993.7483418847</c:v>
                </c:pt>
                <c:pt idx="138">
                  <c:v>1459993.7483418847</c:v>
                </c:pt>
                <c:pt idx="139">
                  <c:v>1459993.7483418847</c:v>
                </c:pt>
                <c:pt idx="140">
                  <c:v>1459993.7483418847</c:v>
                </c:pt>
                <c:pt idx="141">
                  <c:v>1459993.7483418847</c:v>
                </c:pt>
                <c:pt idx="142">
                  <c:v>1459993.7483418847</c:v>
                </c:pt>
                <c:pt idx="143">
                  <c:v>1459993.7483418847</c:v>
                </c:pt>
                <c:pt idx="144">
                  <c:v>1459993.7483418847</c:v>
                </c:pt>
                <c:pt idx="145">
                  <c:v>1459993.7483418847</c:v>
                </c:pt>
                <c:pt idx="146">
                  <c:v>1459993.7483418847</c:v>
                </c:pt>
                <c:pt idx="147">
                  <c:v>1459993.7483418847</c:v>
                </c:pt>
                <c:pt idx="148">
                  <c:v>1459993.7483418847</c:v>
                </c:pt>
                <c:pt idx="149">
                  <c:v>1459993.7483418847</c:v>
                </c:pt>
                <c:pt idx="150">
                  <c:v>1459993.7483418847</c:v>
                </c:pt>
                <c:pt idx="151">
                  <c:v>1459993.7483418847</c:v>
                </c:pt>
                <c:pt idx="152">
                  <c:v>1459993.7483418847</c:v>
                </c:pt>
                <c:pt idx="153">
                  <c:v>1459993.7483418847</c:v>
                </c:pt>
                <c:pt idx="154">
                  <c:v>1459993.7483418847</c:v>
                </c:pt>
                <c:pt idx="155">
                  <c:v>1459993.7483418847</c:v>
                </c:pt>
                <c:pt idx="156">
                  <c:v>1459993.7483418847</c:v>
                </c:pt>
                <c:pt idx="157">
                  <c:v>1459993.7483418847</c:v>
                </c:pt>
                <c:pt idx="158">
                  <c:v>1270283.2296567312</c:v>
                </c:pt>
                <c:pt idx="159">
                  <c:v>1270283.2296567312</c:v>
                </c:pt>
                <c:pt idx="160">
                  <c:v>1270283.2296567312</c:v>
                </c:pt>
                <c:pt idx="161">
                  <c:v>1270283.2296567312</c:v>
                </c:pt>
                <c:pt idx="162">
                  <c:v>1270283.2296567312</c:v>
                </c:pt>
                <c:pt idx="163">
                  <c:v>1270283.2296567312</c:v>
                </c:pt>
                <c:pt idx="164">
                  <c:v>1270283.2296567312</c:v>
                </c:pt>
                <c:pt idx="165">
                  <c:v>1270283.2296567312</c:v>
                </c:pt>
                <c:pt idx="166">
                  <c:v>1270283.2296567312</c:v>
                </c:pt>
                <c:pt idx="167">
                  <c:v>1270283.2296567312</c:v>
                </c:pt>
                <c:pt idx="168">
                  <c:v>1270283.2296567312</c:v>
                </c:pt>
                <c:pt idx="169">
                  <c:v>1270283.2296567312</c:v>
                </c:pt>
                <c:pt idx="170">
                  <c:v>1270283.2296567312</c:v>
                </c:pt>
                <c:pt idx="171">
                  <c:v>1270283.2296567312</c:v>
                </c:pt>
                <c:pt idx="172">
                  <c:v>1270283.2296567312</c:v>
                </c:pt>
                <c:pt idx="173">
                  <c:v>1270283.2296567312</c:v>
                </c:pt>
                <c:pt idx="174">
                  <c:v>1270283.2296567312</c:v>
                </c:pt>
                <c:pt idx="175">
                  <c:v>1270283.2296567312</c:v>
                </c:pt>
                <c:pt idx="176">
                  <c:v>1270283.2296567312</c:v>
                </c:pt>
                <c:pt idx="177">
                  <c:v>1270283.2296567312</c:v>
                </c:pt>
                <c:pt idx="178">
                  <c:v>1270283.2296567312</c:v>
                </c:pt>
                <c:pt idx="179">
                  <c:v>1270283.2296567312</c:v>
                </c:pt>
                <c:pt idx="180">
                  <c:v>1270283.2296567312</c:v>
                </c:pt>
                <c:pt idx="181">
                  <c:v>1270283.2296567312</c:v>
                </c:pt>
                <c:pt idx="182">
                  <c:v>1270283.2296567312</c:v>
                </c:pt>
                <c:pt idx="183">
                  <c:v>1270283.2296567312</c:v>
                </c:pt>
                <c:pt idx="184">
                  <c:v>1270283.2296567312</c:v>
                </c:pt>
                <c:pt idx="185">
                  <c:v>1270283.2296567312</c:v>
                </c:pt>
                <c:pt idx="186">
                  <c:v>1270283.2296567312</c:v>
                </c:pt>
                <c:pt idx="187">
                  <c:v>1270283.2296567312</c:v>
                </c:pt>
                <c:pt idx="188">
                  <c:v>1270283.2296567312</c:v>
                </c:pt>
                <c:pt idx="189">
                  <c:v>1270283.2296567312</c:v>
                </c:pt>
                <c:pt idx="190">
                  <c:v>1270283.2296567312</c:v>
                </c:pt>
                <c:pt idx="191">
                  <c:v>1270283.2296567312</c:v>
                </c:pt>
                <c:pt idx="192">
                  <c:v>1270283.2296567312</c:v>
                </c:pt>
                <c:pt idx="193">
                  <c:v>1270283.2296567312</c:v>
                </c:pt>
                <c:pt idx="194">
                  <c:v>1270283.2296567312</c:v>
                </c:pt>
                <c:pt idx="195">
                  <c:v>1270283.2296567312</c:v>
                </c:pt>
                <c:pt idx="196">
                  <c:v>1270283.2296567312</c:v>
                </c:pt>
                <c:pt idx="197">
                  <c:v>1270283.2296567312</c:v>
                </c:pt>
                <c:pt idx="198">
                  <c:v>1270283.2296567312</c:v>
                </c:pt>
                <c:pt idx="199">
                  <c:v>1270283.2296567312</c:v>
                </c:pt>
                <c:pt idx="200">
                  <c:v>1270283.2296567312</c:v>
                </c:pt>
                <c:pt idx="201">
                  <c:v>1270283.2296567312</c:v>
                </c:pt>
                <c:pt idx="202">
                  <c:v>1270283.2296567312</c:v>
                </c:pt>
                <c:pt idx="203">
                  <c:v>1436760.1358406721</c:v>
                </c:pt>
                <c:pt idx="204">
                  <c:v>1436760.1358406721</c:v>
                </c:pt>
                <c:pt idx="205">
                  <c:v>1436760.1358406721</c:v>
                </c:pt>
                <c:pt idx="206">
                  <c:v>1436760.1358406721</c:v>
                </c:pt>
                <c:pt idx="207">
                  <c:v>1436760.1358406721</c:v>
                </c:pt>
                <c:pt idx="208">
                  <c:v>1436760.1358406721</c:v>
                </c:pt>
                <c:pt idx="209">
                  <c:v>1436760.1358406721</c:v>
                </c:pt>
                <c:pt idx="210">
                  <c:v>1436760.1358406721</c:v>
                </c:pt>
                <c:pt idx="211">
                  <c:v>1436760.1358406721</c:v>
                </c:pt>
                <c:pt idx="212">
                  <c:v>1436760.1358406721</c:v>
                </c:pt>
                <c:pt idx="213">
                  <c:v>1436760.1358406721</c:v>
                </c:pt>
                <c:pt idx="214">
                  <c:v>1436760.1358406721</c:v>
                </c:pt>
                <c:pt idx="215">
                  <c:v>1436760.1358406721</c:v>
                </c:pt>
                <c:pt idx="216">
                  <c:v>1436760.1358406721</c:v>
                </c:pt>
                <c:pt idx="217">
                  <c:v>1436760.1358406721</c:v>
                </c:pt>
                <c:pt idx="218">
                  <c:v>1436760.1358406721</c:v>
                </c:pt>
                <c:pt idx="219">
                  <c:v>1436760.1358406721</c:v>
                </c:pt>
                <c:pt idx="220">
                  <c:v>1436760.1358406721</c:v>
                </c:pt>
                <c:pt idx="221">
                  <c:v>1436760.1358406721</c:v>
                </c:pt>
                <c:pt idx="222">
                  <c:v>1436760.1358406721</c:v>
                </c:pt>
                <c:pt idx="223">
                  <c:v>1436760.1358406721</c:v>
                </c:pt>
                <c:pt idx="224">
                  <c:v>1436760.1358406721</c:v>
                </c:pt>
                <c:pt idx="225">
                  <c:v>1436760.1358406721</c:v>
                </c:pt>
                <c:pt idx="226">
                  <c:v>1436760.1358406721</c:v>
                </c:pt>
                <c:pt idx="227">
                  <c:v>1436760.1358406721</c:v>
                </c:pt>
                <c:pt idx="228">
                  <c:v>1436760.1358406721</c:v>
                </c:pt>
                <c:pt idx="229">
                  <c:v>1436760.1358406721</c:v>
                </c:pt>
                <c:pt idx="230">
                  <c:v>1436760.1358406721</c:v>
                </c:pt>
                <c:pt idx="231">
                  <c:v>1436760.1358406721</c:v>
                </c:pt>
                <c:pt idx="232">
                  <c:v>1436760.1358406721</c:v>
                </c:pt>
                <c:pt idx="233">
                  <c:v>1436760.1358406721</c:v>
                </c:pt>
                <c:pt idx="234">
                  <c:v>1436760.1358406721</c:v>
                </c:pt>
                <c:pt idx="235">
                  <c:v>1436760.1358406721</c:v>
                </c:pt>
                <c:pt idx="236">
                  <c:v>1436760.1358406721</c:v>
                </c:pt>
                <c:pt idx="237">
                  <c:v>1436760.1358406721</c:v>
                </c:pt>
                <c:pt idx="238">
                  <c:v>1436760.1358406721</c:v>
                </c:pt>
                <c:pt idx="239">
                  <c:v>1436760.1358406721</c:v>
                </c:pt>
                <c:pt idx="240">
                  <c:v>1436760.1358406721</c:v>
                </c:pt>
                <c:pt idx="241">
                  <c:v>1436760.1358406721</c:v>
                </c:pt>
                <c:pt idx="242">
                  <c:v>1436760.1358406721</c:v>
                </c:pt>
                <c:pt idx="243">
                  <c:v>1436760.1358406721</c:v>
                </c:pt>
                <c:pt idx="244">
                  <c:v>1436760.1358406721</c:v>
                </c:pt>
                <c:pt idx="245">
                  <c:v>1436760.1358406721</c:v>
                </c:pt>
                <c:pt idx="246">
                  <c:v>1436760.1358406721</c:v>
                </c:pt>
                <c:pt idx="247">
                  <c:v>1436760.1358406721</c:v>
                </c:pt>
                <c:pt idx="248">
                  <c:v>1592923.9311562239</c:v>
                </c:pt>
                <c:pt idx="249">
                  <c:v>1592923.9311562239</c:v>
                </c:pt>
                <c:pt idx="250">
                  <c:v>1592923.9311562239</c:v>
                </c:pt>
                <c:pt idx="251">
                  <c:v>1592923.9311562239</c:v>
                </c:pt>
                <c:pt idx="252">
                  <c:v>1592923.9311562239</c:v>
                </c:pt>
                <c:pt idx="253">
                  <c:v>1592923.9311562239</c:v>
                </c:pt>
                <c:pt idx="254">
                  <c:v>1592923.9311562239</c:v>
                </c:pt>
                <c:pt idx="255">
                  <c:v>1592923.9311562239</c:v>
                </c:pt>
                <c:pt idx="256">
                  <c:v>1592923.9311562239</c:v>
                </c:pt>
                <c:pt idx="257">
                  <c:v>1592923.9311562239</c:v>
                </c:pt>
                <c:pt idx="258">
                  <c:v>1592923.9311562239</c:v>
                </c:pt>
                <c:pt idx="259">
                  <c:v>1592923.9311562239</c:v>
                </c:pt>
                <c:pt idx="260">
                  <c:v>1592923.9311562239</c:v>
                </c:pt>
                <c:pt idx="261">
                  <c:v>1592923.9311562239</c:v>
                </c:pt>
                <c:pt idx="262">
                  <c:v>1592923.9311562239</c:v>
                </c:pt>
                <c:pt idx="263">
                  <c:v>1592923.9311562239</c:v>
                </c:pt>
                <c:pt idx="264">
                  <c:v>1592923.9311562239</c:v>
                </c:pt>
                <c:pt idx="265">
                  <c:v>1592923.9311562239</c:v>
                </c:pt>
                <c:pt idx="266">
                  <c:v>1592923.9311562239</c:v>
                </c:pt>
                <c:pt idx="267">
                  <c:v>1592923.9311562239</c:v>
                </c:pt>
                <c:pt idx="268">
                  <c:v>1592923.9311562239</c:v>
                </c:pt>
                <c:pt idx="269">
                  <c:v>1592923.9311562239</c:v>
                </c:pt>
                <c:pt idx="270">
                  <c:v>1592923.9311562239</c:v>
                </c:pt>
                <c:pt idx="271">
                  <c:v>1592923.9311562239</c:v>
                </c:pt>
                <c:pt idx="272">
                  <c:v>1592923.9311562239</c:v>
                </c:pt>
                <c:pt idx="273">
                  <c:v>1592923.9311562239</c:v>
                </c:pt>
                <c:pt idx="274">
                  <c:v>1592923.9311562239</c:v>
                </c:pt>
                <c:pt idx="275">
                  <c:v>1592923.9311562239</c:v>
                </c:pt>
                <c:pt idx="276">
                  <c:v>1592923.9311562239</c:v>
                </c:pt>
                <c:pt idx="277">
                  <c:v>1592923.9311562239</c:v>
                </c:pt>
                <c:pt idx="278">
                  <c:v>1592923.9311562239</c:v>
                </c:pt>
                <c:pt idx="279">
                  <c:v>1592923.9311562239</c:v>
                </c:pt>
                <c:pt idx="280">
                  <c:v>1592923.9311562239</c:v>
                </c:pt>
                <c:pt idx="281">
                  <c:v>1592923.9311562239</c:v>
                </c:pt>
                <c:pt idx="282">
                  <c:v>1592923.9311562239</c:v>
                </c:pt>
                <c:pt idx="283">
                  <c:v>1592923.9311562239</c:v>
                </c:pt>
                <c:pt idx="284">
                  <c:v>1592923.9311562239</c:v>
                </c:pt>
                <c:pt idx="285">
                  <c:v>1592923.9311562239</c:v>
                </c:pt>
                <c:pt idx="286">
                  <c:v>1592923.9311562239</c:v>
                </c:pt>
                <c:pt idx="287">
                  <c:v>1592923.9311562239</c:v>
                </c:pt>
                <c:pt idx="288">
                  <c:v>1592923.9311562239</c:v>
                </c:pt>
                <c:pt idx="289">
                  <c:v>1592923.9311562239</c:v>
                </c:pt>
                <c:pt idx="290">
                  <c:v>1592923.9311562239</c:v>
                </c:pt>
                <c:pt idx="291">
                  <c:v>1592923.9311562239</c:v>
                </c:pt>
                <c:pt idx="292">
                  <c:v>1592923.9311562239</c:v>
                </c:pt>
                <c:pt idx="293">
                  <c:v>1435950.0171479464</c:v>
                </c:pt>
                <c:pt idx="294">
                  <c:v>1435950.0171479464</c:v>
                </c:pt>
                <c:pt idx="295">
                  <c:v>1435950.0171479464</c:v>
                </c:pt>
                <c:pt idx="296">
                  <c:v>1435950.0171479464</c:v>
                </c:pt>
                <c:pt idx="297">
                  <c:v>1435950.0171479464</c:v>
                </c:pt>
                <c:pt idx="298">
                  <c:v>1435950.0171479464</c:v>
                </c:pt>
                <c:pt idx="299">
                  <c:v>1435950.0171479464</c:v>
                </c:pt>
                <c:pt idx="300">
                  <c:v>1435950.0171479464</c:v>
                </c:pt>
                <c:pt idx="301">
                  <c:v>1435950.0171479464</c:v>
                </c:pt>
                <c:pt idx="302">
                  <c:v>1435950.0171479464</c:v>
                </c:pt>
                <c:pt idx="303">
                  <c:v>1435950.0171479464</c:v>
                </c:pt>
                <c:pt idx="304">
                  <c:v>1435950.0171479464</c:v>
                </c:pt>
                <c:pt idx="305">
                  <c:v>1435950.0171479464</c:v>
                </c:pt>
                <c:pt idx="306">
                  <c:v>1435950.0171479464</c:v>
                </c:pt>
                <c:pt idx="307">
                  <c:v>1435950.0171479464</c:v>
                </c:pt>
                <c:pt idx="308">
                  <c:v>1435950.0171479464</c:v>
                </c:pt>
                <c:pt idx="309">
                  <c:v>1435950.0171479464</c:v>
                </c:pt>
                <c:pt idx="310">
                  <c:v>1435950.0171479464</c:v>
                </c:pt>
                <c:pt idx="311">
                  <c:v>1435950.0171479464</c:v>
                </c:pt>
                <c:pt idx="312">
                  <c:v>1435950.0171479464</c:v>
                </c:pt>
                <c:pt idx="313">
                  <c:v>1435950.0171479464</c:v>
                </c:pt>
                <c:pt idx="314">
                  <c:v>1435950.0171479464</c:v>
                </c:pt>
                <c:pt idx="315">
                  <c:v>1435950.0171479464</c:v>
                </c:pt>
                <c:pt idx="316">
                  <c:v>1435950.0171479464</c:v>
                </c:pt>
                <c:pt idx="317">
                  <c:v>1435950.0171479464</c:v>
                </c:pt>
                <c:pt idx="318">
                  <c:v>1435950.0171479464</c:v>
                </c:pt>
                <c:pt idx="319">
                  <c:v>1435950.0171479464</c:v>
                </c:pt>
                <c:pt idx="320">
                  <c:v>1435950.0171479464</c:v>
                </c:pt>
                <c:pt idx="321">
                  <c:v>1435950.0171479464</c:v>
                </c:pt>
                <c:pt idx="322">
                  <c:v>1435950.0171479464</c:v>
                </c:pt>
                <c:pt idx="323">
                  <c:v>1435950.0171479464</c:v>
                </c:pt>
                <c:pt idx="324">
                  <c:v>1435950.0171479464</c:v>
                </c:pt>
                <c:pt idx="325">
                  <c:v>1435950.0171479464</c:v>
                </c:pt>
                <c:pt idx="326">
                  <c:v>1435950.0171479464</c:v>
                </c:pt>
                <c:pt idx="327">
                  <c:v>1435950.0171479464</c:v>
                </c:pt>
                <c:pt idx="328">
                  <c:v>1435950.0171479464</c:v>
                </c:pt>
                <c:pt idx="329">
                  <c:v>1435950.0171479464</c:v>
                </c:pt>
                <c:pt idx="330">
                  <c:v>1435950.0171479464</c:v>
                </c:pt>
                <c:pt idx="331">
                  <c:v>1435950.0171479464</c:v>
                </c:pt>
                <c:pt idx="332">
                  <c:v>1435950.0171479464</c:v>
                </c:pt>
                <c:pt idx="333">
                  <c:v>1435950.0171479464</c:v>
                </c:pt>
                <c:pt idx="334">
                  <c:v>1435950.0171479464</c:v>
                </c:pt>
                <c:pt idx="335">
                  <c:v>1435950.0171479464</c:v>
                </c:pt>
                <c:pt idx="336">
                  <c:v>1435950.0171479464</c:v>
                </c:pt>
                <c:pt idx="337">
                  <c:v>1435950.0171479464</c:v>
                </c:pt>
                <c:pt idx="338">
                  <c:v>1278262.3339335066</c:v>
                </c:pt>
                <c:pt idx="339">
                  <c:v>1278262.3339335066</c:v>
                </c:pt>
                <c:pt idx="340">
                  <c:v>1278262.3339335066</c:v>
                </c:pt>
                <c:pt idx="341">
                  <c:v>1278262.3339335066</c:v>
                </c:pt>
                <c:pt idx="342">
                  <c:v>1278262.3339335066</c:v>
                </c:pt>
                <c:pt idx="343">
                  <c:v>1278262.3339335066</c:v>
                </c:pt>
                <c:pt idx="344">
                  <c:v>1278262.3339335066</c:v>
                </c:pt>
                <c:pt idx="345">
                  <c:v>1278262.3339335066</c:v>
                </c:pt>
                <c:pt idx="346">
                  <c:v>1278262.3339335066</c:v>
                </c:pt>
                <c:pt idx="347">
                  <c:v>1278262.3339335066</c:v>
                </c:pt>
                <c:pt idx="348">
                  <c:v>1278262.3339335066</c:v>
                </c:pt>
                <c:pt idx="349">
                  <c:v>1278262.3339335066</c:v>
                </c:pt>
                <c:pt idx="350">
                  <c:v>1278262.3339335066</c:v>
                </c:pt>
                <c:pt idx="351">
                  <c:v>1278262.3339335066</c:v>
                </c:pt>
                <c:pt idx="352">
                  <c:v>1278262.3339335066</c:v>
                </c:pt>
                <c:pt idx="353">
                  <c:v>1278262.3339335066</c:v>
                </c:pt>
                <c:pt idx="354">
                  <c:v>1278262.3339335066</c:v>
                </c:pt>
                <c:pt idx="355">
                  <c:v>1278262.3339335066</c:v>
                </c:pt>
                <c:pt idx="356">
                  <c:v>1278262.3339335066</c:v>
                </c:pt>
                <c:pt idx="357">
                  <c:v>1278262.3339335066</c:v>
                </c:pt>
                <c:pt idx="358">
                  <c:v>1278262.3339335066</c:v>
                </c:pt>
                <c:pt idx="359">
                  <c:v>1278262.3339335066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91-4AFD-8C9C-7AF3FA945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59368"/>
        <c:axId val="4635600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791-4AFD-8C9C-7AF3FA9452D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791-4AFD-8C9C-7AF3FA9452D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91-4AFD-8C9C-7AF3FA9452D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91-4AFD-8C9C-7AF3FA9452D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91-4AFD-8C9C-7AF3FA9452D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-14.010213648254791</c:v>
                      </c:pt>
                      <c:pt idx="24">
                        <c:v>-14.010213648254791</c:v>
                      </c:pt>
                      <c:pt idx="25">
                        <c:v>-14.010213648254791</c:v>
                      </c:pt>
                      <c:pt idx="26">
                        <c:v>-14.010213648254791</c:v>
                      </c:pt>
                      <c:pt idx="27">
                        <c:v>-14.010213648254791</c:v>
                      </c:pt>
                      <c:pt idx="28">
                        <c:v>-14.010213648254791</c:v>
                      </c:pt>
                      <c:pt idx="29">
                        <c:v>-14.010213648254791</c:v>
                      </c:pt>
                      <c:pt idx="30">
                        <c:v>-14.010213648254791</c:v>
                      </c:pt>
                      <c:pt idx="31">
                        <c:v>-14.010213648254791</c:v>
                      </c:pt>
                      <c:pt idx="32">
                        <c:v>-14.010213648254791</c:v>
                      </c:pt>
                      <c:pt idx="33">
                        <c:v>-14.010213648254791</c:v>
                      </c:pt>
                      <c:pt idx="34">
                        <c:v>-14.010213648254791</c:v>
                      </c:pt>
                      <c:pt idx="35">
                        <c:v>-14.010213648254791</c:v>
                      </c:pt>
                      <c:pt idx="36">
                        <c:v>-14.010213648254791</c:v>
                      </c:pt>
                      <c:pt idx="37">
                        <c:v>-14.010213648254791</c:v>
                      </c:pt>
                      <c:pt idx="38">
                        <c:v>-14.010213648254791</c:v>
                      </c:pt>
                      <c:pt idx="39">
                        <c:v>-14.010213648254791</c:v>
                      </c:pt>
                      <c:pt idx="40">
                        <c:v>-14.010213648254791</c:v>
                      </c:pt>
                      <c:pt idx="41">
                        <c:v>-14.010213648254791</c:v>
                      </c:pt>
                      <c:pt idx="42">
                        <c:v>-14.010213648254791</c:v>
                      </c:pt>
                      <c:pt idx="43">
                        <c:v>-14.010213648254791</c:v>
                      </c:pt>
                      <c:pt idx="44">
                        <c:v>-14.010213648254791</c:v>
                      </c:pt>
                      <c:pt idx="45">
                        <c:v>-14.010213648254791</c:v>
                      </c:pt>
                      <c:pt idx="46">
                        <c:v>-14.010213648254791</c:v>
                      </c:pt>
                      <c:pt idx="47">
                        <c:v>-14.010213648254791</c:v>
                      </c:pt>
                      <c:pt idx="48">
                        <c:v>-14.010213648254791</c:v>
                      </c:pt>
                      <c:pt idx="49">
                        <c:v>-14.010213648254791</c:v>
                      </c:pt>
                      <c:pt idx="50">
                        <c:v>-14.010213648254791</c:v>
                      </c:pt>
                      <c:pt idx="51">
                        <c:v>-14.010213648254791</c:v>
                      </c:pt>
                      <c:pt idx="52">
                        <c:v>-14.010213648254791</c:v>
                      </c:pt>
                      <c:pt idx="53">
                        <c:v>-14.010213648254791</c:v>
                      </c:pt>
                      <c:pt idx="54">
                        <c:v>-14.010213648254791</c:v>
                      </c:pt>
                      <c:pt idx="55">
                        <c:v>-14.010213648254791</c:v>
                      </c:pt>
                      <c:pt idx="56">
                        <c:v>-14.010213648254791</c:v>
                      </c:pt>
                      <c:pt idx="57">
                        <c:v>-14.010213648254791</c:v>
                      </c:pt>
                      <c:pt idx="58">
                        <c:v>-14.010213648254791</c:v>
                      </c:pt>
                      <c:pt idx="59">
                        <c:v>-14.010213648254791</c:v>
                      </c:pt>
                      <c:pt idx="60">
                        <c:v>-14.010213648254791</c:v>
                      </c:pt>
                      <c:pt idx="61">
                        <c:v>-14.010213648254791</c:v>
                      </c:pt>
                      <c:pt idx="62">
                        <c:v>-14.010213648254791</c:v>
                      </c:pt>
                      <c:pt idx="63">
                        <c:v>-14.010213648254791</c:v>
                      </c:pt>
                      <c:pt idx="64">
                        <c:v>-14.010213648254791</c:v>
                      </c:pt>
                      <c:pt idx="65">
                        <c:v>-14.010213648254791</c:v>
                      </c:pt>
                      <c:pt idx="66">
                        <c:v>-14.010213648254791</c:v>
                      </c:pt>
                      <c:pt idx="67">
                        <c:v>-14.010213648254791</c:v>
                      </c:pt>
                      <c:pt idx="68">
                        <c:v>-24.772787033524146</c:v>
                      </c:pt>
                      <c:pt idx="69">
                        <c:v>-24.772787033524146</c:v>
                      </c:pt>
                      <c:pt idx="70">
                        <c:v>-24.772787033524146</c:v>
                      </c:pt>
                      <c:pt idx="71">
                        <c:v>-24.772787033524146</c:v>
                      </c:pt>
                      <c:pt idx="72">
                        <c:v>-24.772787033524146</c:v>
                      </c:pt>
                      <c:pt idx="73">
                        <c:v>-24.772787033524146</c:v>
                      </c:pt>
                      <c:pt idx="74">
                        <c:v>-24.772787033524146</c:v>
                      </c:pt>
                      <c:pt idx="75">
                        <c:v>-24.772787033524146</c:v>
                      </c:pt>
                      <c:pt idx="76">
                        <c:v>-24.772787033524146</c:v>
                      </c:pt>
                      <c:pt idx="77">
                        <c:v>-24.772787033524146</c:v>
                      </c:pt>
                      <c:pt idx="78">
                        <c:v>-24.772787033524146</c:v>
                      </c:pt>
                      <c:pt idx="79">
                        <c:v>-24.772787033524146</c:v>
                      </c:pt>
                      <c:pt idx="80">
                        <c:v>-24.772787033524146</c:v>
                      </c:pt>
                      <c:pt idx="81">
                        <c:v>-24.772787033524146</c:v>
                      </c:pt>
                      <c:pt idx="82">
                        <c:v>-24.772787033524146</c:v>
                      </c:pt>
                      <c:pt idx="83">
                        <c:v>-24.772787033524146</c:v>
                      </c:pt>
                      <c:pt idx="84">
                        <c:v>-24.772787033524146</c:v>
                      </c:pt>
                      <c:pt idx="85">
                        <c:v>-24.772787033524146</c:v>
                      </c:pt>
                      <c:pt idx="86">
                        <c:v>-24.772787033524146</c:v>
                      </c:pt>
                      <c:pt idx="87">
                        <c:v>-24.772787033524146</c:v>
                      </c:pt>
                      <c:pt idx="88">
                        <c:v>-24.772787033524146</c:v>
                      </c:pt>
                      <c:pt idx="89">
                        <c:v>-24.772787033524146</c:v>
                      </c:pt>
                      <c:pt idx="90">
                        <c:v>-24.772787033524146</c:v>
                      </c:pt>
                      <c:pt idx="91">
                        <c:v>-24.772787033524146</c:v>
                      </c:pt>
                      <c:pt idx="92">
                        <c:v>-24.772787033524146</c:v>
                      </c:pt>
                      <c:pt idx="93">
                        <c:v>-24.772787033524146</c:v>
                      </c:pt>
                      <c:pt idx="94">
                        <c:v>-24.772787033524146</c:v>
                      </c:pt>
                      <c:pt idx="95">
                        <c:v>-24.772787033524146</c:v>
                      </c:pt>
                      <c:pt idx="96">
                        <c:v>-24.772787033524146</c:v>
                      </c:pt>
                      <c:pt idx="97">
                        <c:v>-24.772787033524146</c:v>
                      </c:pt>
                      <c:pt idx="98">
                        <c:v>-24.772787033524146</c:v>
                      </c:pt>
                      <c:pt idx="99">
                        <c:v>-24.772787033524146</c:v>
                      </c:pt>
                      <c:pt idx="100">
                        <c:v>-24.772787033524146</c:v>
                      </c:pt>
                      <c:pt idx="101">
                        <c:v>-24.772787033524146</c:v>
                      </c:pt>
                      <c:pt idx="102">
                        <c:v>-24.772787033524146</c:v>
                      </c:pt>
                      <c:pt idx="103">
                        <c:v>-24.772787033524146</c:v>
                      </c:pt>
                      <c:pt idx="104">
                        <c:v>-24.772787033524146</c:v>
                      </c:pt>
                      <c:pt idx="105">
                        <c:v>-24.772787033524146</c:v>
                      </c:pt>
                      <c:pt idx="106">
                        <c:v>-24.772787033524146</c:v>
                      </c:pt>
                      <c:pt idx="107">
                        <c:v>-24.772787033524146</c:v>
                      </c:pt>
                      <c:pt idx="108">
                        <c:v>-24.772787033524146</c:v>
                      </c:pt>
                      <c:pt idx="109">
                        <c:v>-24.772787033524146</c:v>
                      </c:pt>
                      <c:pt idx="110">
                        <c:v>-24.772787033524146</c:v>
                      </c:pt>
                      <c:pt idx="111">
                        <c:v>-24.772787033524146</c:v>
                      </c:pt>
                      <c:pt idx="112">
                        <c:v>-24.772787033524146</c:v>
                      </c:pt>
                      <c:pt idx="113">
                        <c:v>-14.217067153120972</c:v>
                      </c:pt>
                      <c:pt idx="114">
                        <c:v>-14.217067153120972</c:v>
                      </c:pt>
                      <c:pt idx="115">
                        <c:v>-14.217067153120972</c:v>
                      </c:pt>
                      <c:pt idx="116">
                        <c:v>-14.217067153120972</c:v>
                      </c:pt>
                      <c:pt idx="117">
                        <c:v>-14.217067153120972</c:v>
                      </c:pt>
                      <c:pt idx="118">
                        <c:v>-14.217067153120972</c:v>
                      </c:pt>
                      <c:pt idx="119">
                        <c:v>-14.217067153120972</c:v>
                      </c:pt>
                      <c:pt idx="120">
                        <c:v>-14.217067153120972</c:v>
                      </c:pt>
                      <c:pt idx="121">
                        <c:v>-14.217067153120972</c:v>
                      </c:pt>
                      <c:pt idx="122">
                        <c:v>-14.217067153120972</c:v>
                      </c:pt>
                      <c:pt idx="123">
                        <c:v>-14.217067153120972</c:v>
                      </c:pt>
                      <c:pt idx="124">
                        <c:v>-14.217067153120972</c:v>
                      </c:pt>
                      <c:pt idx="125">
                        <c:v>-14.217067153120972</c:v>
                      </c:pt>
                      <c:pt idx="126">
                        <c:v>-14.217067153120972</c:v>
                      </c:pt>
                      <c:pt idx="127">
                        <c:v>-14.217067153120972</c:v>
                      </c:pt>
                      <c:pt idx="128">
                        <c:v>-14.217067153120972</c:v>
                      </c:pt>
                      <c:pt idx="129">
                        <c:v>-14.217067153120972</c:v>
                      </c:pt>
                      <c:pt idx="130">
                        <c:v>-14.217067153120972</c:v>
                      </c:pt>
                      <c:pt idx="131">
                        <c:v>-14.217067153120972</c:v>
                      </c:pt>
                      <c:pt idx="132">
                        <c:v>-14.217067153120972</c:v>
                      </c:pt>
                      <c:pt idx="133">
                        <c:v>-14.217067153120972</c:v>
                      </c:pt>
                      <c:pt idx="134">
                        <c:v>-14.217067153120972</c:v>
                      </c:pt>
                      <c:pt idx="135">
                        <c:v>-14.217067153120972</c:v>
                      </c:pt>
                      <c:pt idx="136">
                        <c:v>-14.217067153120972</c:v>
                      </c:pt>
                      <c:pt idx="137">
                        <c:v>-14.217067153120972</c:v>
                      </c:pt>
                      <c:pt idx="138">
                        <c:v>-14.217067153120972</c:v>
                      </c:pt>
                      <c:pt idx="139">
                        <c:v>-14.217067153120972</c:v>
                      </c:pt>
                      <c:pt idx="140">
                        <c:v>-14.217067153120972</c:v>
                      </c:pt>
                      <c:pt idx="141">
                        <c:v>-14.217067153120972</c:v>
                      </c:pt>
                      <c:pt idx="142">
                        <c:v>-14.217067153120972</c:v>
                      </c:pt>
                      <c:pt idx="143">
                        <c:v>-14.217067153120972</c:v>
                      </c:pt>
                      <c:pt idx="144">
                        <c:v>-14.217067153120972</c:v>
                      </c:pt>
                      <c:pt idx="145">
                        <c:v>-14.217067153120972</c:v>
                      </c:pt>
                      <c:pt idx="146">
                        <c:v>-14.217067153120972</c:v>
                      </c:pt>
                      <c:pt idx="147">
                        <c:v>-14.217067153120972</c:v>
                      </c:pt>
                      <c:pt idx="148">
                        <c:v>-14.217067153120972</c:v>
                      </c:pt>
                      <c:pt idx="149">
                        <c:v>-14.217067153120972</c:v>
                      </c:pt>
                      <c:pt idx="150">
                        <c:v>-14.217067153120972</c:v>
                      </c:pt>
                      <c:pt idx="151">
                        <c:v>-14.217067153120972</c:v>
                      </c:pt>
                      <c:pt idx="152">
                        <c:v>-14.217067153120972</c:v>
                      </c:pt>
                      <c:pt idx="153">
                        <c:v>-14.217067153120972</c:v>
                      </c:pt>
                      <c:pt idx="154">
                        <c:v>-14.217067153120972</c:v>
                      </c:pt>
                      <c:pt idx="155">
                        <c:v>-14.217067153120972</c:v>
                      </c:pt>
                      <c:pt idx="156">
                        <c:v>-14.217067153120972</c:v>
                      </c:pt>
                      <c:pt idx="157">
                        <c:v>-14.217067153120972</c:v>
                      </c:pt>
                      <c:pt idx="158">
                        <c:v>0.62421492560309177</c:v>
                      </c:pt>
                      <c:pt idx="159">
                        <c:v>0.62421492560309177</c:v>
                      </c:pt>
                      <c:pt idx="160">
                        <c:v>0.62421492560309177</c:v>
                      </c:pt>
                      <c:pt idx="161">
                        <c:v>0.62421492560309177</c:v>
                      </c:pt>
                      <c:pt idx="162">
                        <c:v>0.62421492560309177</c:v>
                      </c:pt>
                      <c:pt idx="163">
                        <c:v>0.62421492560309177</c:v>
                      </c:pt>
                      <c:pt idx="164">
                        <c:v>0.62421492560309177</c:v>
                      </c:pt>
                      <c:pt idx="165">
                        <c:v>0.62421492560309177</c:v>
                      </c:pt>
                      <c:pt idx="166">
                        <c:v>0.62421492560309177</c:v>
                      </c:pt>
                      <c:pt idx="167">
                        <c:v>0.62421492560309177</c:v>
                      </c:pt>
                      <c:pt idx="168">
                        <c:v>0.62421492560309177</c:v>
                      </c:pt>
                      <c:pt idx="169">
                        <c:v>0.62421492560309177</c:v>
                      </c:pt>
                      <c:pt idx="170">
                        <c:v>0.62421492560309177</c:v>
                      </c:pt>
                      <c:pt idx="171">
                        <c:v>0.62421492560309177</c:v>
                      </c:pt>
                      <c:pt idx="172">
                        <c:v>0.62421492560309177</c:v>
                      </c:pt>
                      <c:pt idx="173">
                        <c:v>0.62421492560309177</c:v>
                      </c:pt>
                      <c:pt idx="174">
                        <c:v>0.62421492560309177</c:v>
                      </c:pt>
                      <c:pt idx="175">
                        <c:v>0.62421492560309177</c:v>
                      </c:pt>
                      <c:pt idx="176">
                        <c:v>0.62421492560309177</c:v>
                      </c:pt>
                      <c:pt idx="177">
                        <c:v>0.62421492560309177</c:v>
                      </c:pt>
                      <c:pt idx="178">
                        <c:v>0.62421492560309177</c:v>
                      </c:pt>
                      <c:pt idx="179">
                        <c:v>0.62421492560309177</c:v>
                      </c:pt>
                      <c:pt idx="180">
                        <c:v>0.62421492560309177</c:v>
                      </c:pt>
                      <c:pt idx="181">
                        <c:v>0.62421492560309177</c:v>
                      </c:pt>
                      <c:pt idx="182">
                        <c:v>0.62421492560309177</c:v>
                      </c:pt>
                      <c:pt idx="183">
                        <c:v>0.62421492560309177</c:v>
                      </c:pt>
                      <c:pt idx="184">
                        <c:v>0.62421492560309177</c:v>
                      </c:pt>
                      <c:pt idx="185">
                        <c:v>0.62421492560309177</c:v>
                      </c:pt>
                      <c:pt idx="186">
                        <c:v>0.62421492560309177</c:v>
                      </c:pt>
                      <c:pt idx="187">
                        <c:v>0.62421492560309177</c:v>
                      </c:pt>
                      <c:pt idx="188">
                        <c:v>0.62421492560309177</c:v>
                      </c:pt>
                      <c:pt idx="189">
                        <c:v>0.62421492560309177</c:v>
                      </c:pt>
                      <c:pt idx="190">
                        <c:v>0.62421492560309177</c:v>
                      </c:pt>
                      <c:pt idx="191">
                        <c:v>0.62421492560309177</c:v>
                      </c:pt>
                      <c:pt idx="192">
                        <c:v>0.62421492560309177</c:v>
                      </c:pt>
                      <c:pt idx="193">
                        <c:v>0.62421492560309177</c:v>
                      </c:pt>
                      <c:pt idx="194">
                        <c:v>0.62421492560309177</c:v>
                      </c:pt>
                      <c:pt idx="195">
                        <c:v>0.62421492560309177</c:v>
                      </c:pt>
                      <c:pt idx="196">
                        <c:v>0.62421492560309177</c:v>
                      </c:pt>
                      <c:pt idx="197">
                        <c:v>0.62421492560309177</c:v>
                      </c:pt>
                      <c:pt idx="198">
                        <c:v>0.62421492560309177</c:v>
                      </c:pt>
                      <c:pt idx="199">
                        <c:v>0.62421492560309177</c:v>
                      </c:pt>
                      <c:pt idx="200">
                        <c:v>0.62421492560309177</c:v>
                      </c:pt>
                      <c:pt idx="201">
                        <c:v>0.62421492560309177</c:v>
                      </c:pt>
                      <c:pt idx="202">
                        <c:v>0.62421492560309177</c:v>
                      </c:pt>
                      <c:pt idx="203">
                        <c:v>-12.399473699536411</c:v>
                      </c:pt>
                      <c:pt idx="204">
                        <c:v>-12.399473699536411</c:v>
                      </c:pt>
                      <c:pt idx="205">
                        <c:v>-12.399473699536411</c:v>
                      </c:pt>
                      <c:pt idx="206">
                        <c:v>-12.399473699536411</c:v>
                      </c:pt>
                      <c:pt idx="207">
                        <c:v>-12.399473699536411</c:v>
                      </c:pt>
                      <c:pt idx="208">
                        <c:v>-12.399473699536411</c:v>
                      </c:pt>
                      <c:pt idx="209">
                        <c:v>-12.399473699536411</c:v>
                      </c:pt>
                      <c:pt idx="210">
                        <c:v>-12.399473699536411</c:v>
                      </c:pt>
                      <c:pt idx="211">
                        <c:v>-12.399473699536411</c:v>
                      </c:pt>
                      <c:pt idx="212">
                        <c:v>-12.399473699536411</c:v>
                      </c:pt>
                      <c:pt idx="213">
                        <c:v>-12.399473699536411</c:v>
                      </c:pt>
                      <c:pt idx="214">
                        <c:v>-12.399473699536411</c:v>
                      </c:pt>
                      <c:pt idx="215">
                        <c:v>-12.399473699536411</c:v>
                      </c:pt>
                      <c:pt idx="216">
                        <c:v>-12.399473699536411</c:v>
                      </c:pt>
                      <c:pt idx="217">
                        <c:v>-12.399473699536411</c:v>
                      </c:pt>
                      <c:pt idx="218">
                        <c:v>-12.399473699536411</c:v>
                      </c:pt>
                      <c:pt idx="219">
                        <c:v>-12.399473699536411</c:v>
                      </c:pt>
                      <c:pt idx="220">
                        <c:v>-12.399473699536411</c:v>
                      </c:pt>
                      <c:pt idx="221">
                        <c:v>-12.399473699536411</c:v>
                      </c:pt>
                      <c:pt idx="222">
                        <c:v>-12.399473699536411</c:v>
                      </c:pt>
                      <c:pt idx="223">
                        <c:v>-12.399473699536411</c:v>
                      </c:pt>
                      <c:pt idx="224">
                        <c:v>-12.399473699536411</c:v>
                      </c:pt>
                      <c:pt idx="225">
                        <c:v>-12.399473699536411</c:v>
                      </c:pt>
                      <c:pt idx="226">
                        <c:v>-12.399473699536411</c:v>
                      </c:pt>
                      <c:pt idx="227">
                        <c:v>-12.399473699536411</c:v>
                      </c:pt>
                      <c:pt idx="228">
                        <c:v>-12.399473699536411</c:v>
                      </c:pt>
                      <c:pt idx="229">
                        <c:v>-12.399473699536411</c:v>
                      </c:pt>
                      <c:pt idx="230">
                        <c:v>-12.399473699536411</c:v>
                      </c:pt>
                      <c:pt idx="231">
                        <c:v>-12.399473699536411</c:v>
                      </c:pt>
                      <c:pt idx="232">
                        <c:v>-12.399473699536411</c:v>
                      </c:pt>
                      <c:pt idx="233">
                        <c:v>-12.399473699536411</c:v>
                      </c:pt>
                      <c:pt idx="234">
                        <c:v>-12.399473699536411</c:v>
                      </c:pt>
                      <c:pt idx="235">
                        <c:v>-12.399473699536411</c:v>
                      </c:pt>
                      <c:pt idx="236">
                        <c:v>-12.399473699536411</c:v>
                      </c:pt>
                      <c:pt idx="237">
                        <c:v>-12.399473699536411</c:v>
                      </c:pt>
                      <c:pt idx="238">
                        <c:v>-12.399473699536411</c:v>
                      </c:pt>
                      <c:pt idx="239">
                        <c:v>-12.399473699536411</c:v>
                      </c:pt>
                      <c:pt idx="240">
                        <c:v>-12.399473699536411</c:v>
                      </c:pt>
                      <c:pt idx="241">
                        <c:v>-12.399473699536411</c:v>
                      </c:pt>
                      <c:pt idx="242">
                        <c:v>-12.399473699536411</c:v>
                      </c:pt>
                      <c:pt idx="243">
                        <c:v>-12.399473699536411</c:v>
                      </c:pt>
                      <c:pt idx="244">
                        <c:v>-12.399473699536411</c:v>
                      </c:pt>
                      <c:pt idx="245">
                        <c:v>-12.399473699536411</c:v>
                      </c:pt>
                      <c:pt idx="246">
                        <c:v>-12.399473699536411</c:v>
                      </c:pt>
                      <c:pt idx="247">
                        <c:v>-12.399473699536411</c:v>
                      </c:pt>
                      <c:pt idx="248">
                        <c:v>-24.61635525584418</c:v>
                      </c:pt>
                      <c:pt idx="249">
                        <c:v>-24.61635525584418</c:v>
                      </c:pt>
                      <c:pt idx="250">
                        <c:v>-24.61635525584418</c:v>
                      </c:pt>
                      <c:pt idx="251">
                        <c:v>-24.61635525584418</c:v>
                      </c:pt>
                      <c:pt idx="252">
                        <c:v>-24.61635525584418</c:v>
                      </c:pt>
                      <c:pt idx="253">
                        <c:v>-24.61635525584418</c:v>
                      </c:pt>
                      <c:pt idx="254">
                        <c:v>-24.61635525584418</c:v>
                      </c:pt>
                      <c:pt idx="255">
                        <c:v>-24.61635525584418</c:v>
                      </c:pt>
                      <c:pt idx="256">
                        <c:v>-24.61635525584418</c:v>
                      </c:pt>
                      <c:pt idx="257">
                        <c:v>-24.61635525584418</c:v>
                      </c:pt>
                      <c:pt idx="258">
                        <c:v>-24.61635525584418</c:v>
                      </c:pt>
                      <c:pt idx="259">
                        <c:v>-24.61635525584418</c:v>
                      </c:pt>
                      <c:pt idx="260">
                        <c:v>-24.61635525584418</c:v>
                      </c:pt>
                      <c:pt idx="261">
                        <c:v>-24.61635525584418</c:v>
                      </c:pt>
                      <c:pt idx="262">
                        <c:v>-24.61635525584418</c:v>
                      </c:pt>
                      <c:pt idx="263">
                        <c:v>-24.61635525584418</c:v>
                      </c:pt>
                      <c:pt idx="264">
                        <c:v>-24.61635525584418</c:v>
                      </c:pt>
                      <c:pt idx="265">
                        <c:v>-24.61635525584418</c:v>
                      </c:pt>
                      <c:pt idx="266">
                        <c:v>-24.61635525584418</c:v>
                      </c:pt>
                      <c:pt idx="267">
                        <c:v>-24.61635525584418</c:v>
                      </c:pt>
                      <c:pt idx="268">
                        <c:v>-24.61635525584418</c:v>
                      </c:pt>
                      <c:pt idx="269">
                        <c:v>-24.61635525584418</c:v>
                      </c:pt>
                      <c:pt idx="270">
                        <c:v>-24.61635525584418</c:v>
                      </c:pt>
                      <c:pt idx="271">
                        <c:v>-24.61635525584418</c:v>
                      </c:pt>
                      <c:pt idx="272">
                        <c:v>-24.61635525584418</c:v>
                      </c:pt>
                      <c:pt idx="273">
                        <c:v>-24.61635525584418</c:v>
                      </c:pt>
                      <c:pt idx="274">
                        <c:v>-24.61635525584418</c:v>
                      </c:pt>
                      <c:pt idx="275">
                        <c:v>-24.61635525584418</c:v>
                      </c:pt>
                      <c:pt idx="276">
                        <c:v>-24.61635525584418</c:v>
                      </c:pt>
                      <c:pt idx="277">
                        <c:v>-24.61635525584418</c:v>
                      </c:pt>
                      <c:pt idx="278">
                        <c:v>-24.61635525584418</c:v>
                      </c:pt>
                      <c:pt idx="279">
                        <c:v>-24.61635525584418</c:v>
                      </c:pt>
                      <c:pt idx="280">
                        <c:v>-24.61635525584418</c:v>
                      </c:pt>
                      <c:pt idx="281">
                        <c:v>-24.61635525584418</c:v>
                      </c:pt>
                      <c:pt idx="282">
                        <c:v>-24.61635525584418</c:v>
                      </c:pt>
                      <c:pt idx="283">
                        <c:v>-24.61635525584418</c:v>
                      </c:pt>
                      <c:pt idx="284">
                        <c:v>-24.61635525584418</c:v>
                      </c:pt>
                      <c:pt idx="285">
                        <c:v>-24.61635525584418</c:v>
                      </c:pt>
                      <c:pt idx="286">
                        <c:v>-24.61635525584418</c:v>
                      </c:pt>
                      <c:pt idx="287">
                        <c:v>-24.61635525584418</c:v>
                      </c:pt>
                      <c:pt idx="288">
                        <c:v>-24.61635525584418</c:v>
                      </c:pt>
                      <c:pt idx="289">
                        <c:v>-24.61635525584418</c:v>
                      </c:pt>
                      <c:pt idx="290">
                        <c:v>-24.61635525584418</c:v>
                      </c:pt>
                      <c:pt idx="291">
                        <c:v>-24.61635525584418</c:v>
                      </c:pt>
                      <c:pt idx="292">
                        <c:v>-24.61635525584418</c:v>
                      </c:pt>
                      <c:pt idx="293">
                        <c:v>-12.336097139716117</c:v>
                      </c:pt>
                      <c:pt idx="294">
                        <c:v>-12.336097139716117</c:v>
                      </c:pt>
                      <c:pt idx="295">
                        <c:v>-12.336097139716117</c:v>
                      </c:pt>
                      <c:pt idx="296">
                        <c:v>-12.336097139716117</c:v>
                      </c:pt>
                      <c:pt idx="297">
                        <c:v>-12.336097139716117</c:v>
                      </c:pt>
                      <c:pt idx="298">
                        <c:v>-12.336097139716117</c:v>
                      </c:pt>
                      <c:pt idx="299">
                        <c:v>-12.336097139716117</c:v>
                      </c:pt>
                      <c:pt idx="300">
                        <c:v>-12.336097139716117</c:v>
                      </c:pt>
                      <c:pt idx="301">
                        <c:v>-12.336097139716117</c:v>
                      </c:pt>
                      <c:pt idx="302">
                        <c:v>-12.336097139716117</c:v>
                      </c:pt>
                      <c:pt idx="303">
                        <c:v>-12.336097139716117</c:v>
                      </c:pt>
                      <c:pt idx="304">
                        <c:v>-12.336097139716117</c:v>
                      </c:pt>
                      <c:pt idx="305">
                        <c:v>-12.336097139716117</c:v>
                      </c:pt>
                      <c:pt idx="306">
                        <c:v>-12.336097139716117</c:v>
                      </c:pt>
                      <c:pt idx="307">
                        <c:v>-12.336097139716117</c:v>
                      </c:pt>
                      <c:pt idx="308">
                        <c:v>-12.336097139716117</c:v>
                      </c:pt>
                      <c:pt idx="309">
                        <c:v>-12.336097139716117</c:v>
                      </c:pt>
                      <c:pt idx="310">
                        <c:v>-12.336097139716117</c:v>
                      </c:pt>
                      <c:pt idx="311">
                        <c:v>-12.336097139716117</c:v>
                      </c:pt>
                      <c:pt idx="312">
                        <c:v>-12.336097139716117</c:v>
                      </c:pt>
                      <c:pt idx="313">
                        <c:v>-12.336097139716117</c:v>
                      </c:pt>
                      <c:pt idx="314">
                        <c:v>-12.336097139716117</c:v>
                      </c:pt>
                      <c:pt idx="315">
                        <c:v>-12.336097139716117</c:v>
                      </c:pt>
                      <c:pt idx="316">
                        <c:v>-12.336097139716117</c:v>
                      </c:pt>
                      <c:pt idx="317">
                        <c:v>-12.336097139716117</c:v>
                      </c:pt>
                      <c:pt idx="318">
                        <c:v>-12.336097139716117</c:v>
                      </c:pt>
                      <c:pt idx="319">
                        <c:v>-12.336097139716117</c:v>
                      </c:pt>
                      <c:pt idx="320">
                        <c:v>-12.336097139716117</c:v>
                      </c:pt>
                      <c:pt idx="321">
                        <c:v>-12.336097139716117</c:v>
                      </c:pt>
                      <c:pt idx="322">
                        <c:v>-12.336097139716117</c:v>
                      </c:pt>
                      <c:pt idx="323">
                        <c:v>-12.336097139716117</c:v>
                      </c:pt>
                      <c:pt idx="324">
                        <c:v>-12.336097139716117</c:v>
                      </c:pt>
                      <c:pt idx="325">
                        <c:v>-12.336097139716117</c:v>
                      </c:pt>
                      <c:pt idx="326">
                        <c:v>-12.336097139716117</c:v>
                      </c:pt>
                      <c:pt idx="327">
                        <c:v>-12.336097139716117</c:v>
                      </c:pt>
                      <c:pt idx="328">
                        <c:v>-12.336097139716117</c:v>
                      </c:pt>
                      <c:pt idx="329">
                        <c:v>-12.336097139716117</c:v>
                      </c:pt>
                      <c:pt idx="330">
                        <c:v>-12.336097139716117</c:v>
                      </c:pt>
                      <c:pt idx="331">
                        <c:v>-12.336097139716117</c:v>
                      </c:pt>
                      <c:pt idx="332">
                        <c:v>-12.336097139716117</c:v>
                      </c:pt>
                      <c:pt idx="333">
                        <c:v>-12.336097139716117</c:v>
                      </c:pt>
                      <c:pt idx="334">
                        <c:v>-12.336097139716117</c:v>
                      </c:pt>
                      <c:pt idx="335">
                        <c:v>-12.336097139716117</c:v>
                      </c:pt>
                      <c:pt idx="336">
                        <c:v>-12.336097139716117</c:v>
                      </c:pt>
                      <c:pt idx="337">
                        <c:v>-12.336097139716117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91-4AFD-8C9C-7AF3FA9452D8}"/>
                  </c:ext>
                </c:extLst>
              </c15:ser>
            </c15:filteredLineSeries>
          </c:ext>
        </c:extLst>
      </c:lineChart>
      <c:catAx>
        <c:axId val="463559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0024"/>
        <c:crosses val="autoZero"/>
        <c:auto val="1"/>
        <c:lblAlgn val="ctr"/>
        <c:lblOffset val="100"/>
        <c:noMultiLvlLbl val="0"/>
      </c:catAx>
      <c:valAx>
        <c:axId val="46356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5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212833831.6830937</c:v>
                </c:pt>
                <c:pt idx="1">
                  <c:v>212833831.6830937</c:v>
                </c:pt>
                <c:pt idx="2">
                  <c:v>212914759.60093826</c:v>
                </c:pt>
                <c:pt idx="3">
                  <c:v>213139539.8999415</c:v>
                </c:pt>
                <c:pt idx="4">
                  <c:v>213139539.8999415</c:v>
                </c:pt>
                <c:pt idx="5">
                  <c:v>212833831.6830937</c:v>
                </c:pt>
                <c:pt idx="6">
                  <c:v>213327770.9759773</c:v>
                </c:pt>
                <c:pt idx="7">
                  <c:v>213327770.9759773</c:v>
                </c:pt>
                <c:pt idx="8">
                  <c:v>212914759.60093826</c:v>
                </c:pt>
                <c:pt idx="9">
                  <c:v>213220467.81778604</c:v>
                </c:pt>
                <c:pt idx="10">
                  <c:v>213139539.8999415</c:v>
                </c:pt>
                <c:pt idx="11">
                  <c:v>213408698.89382195</c:v>
                </c:pt>
                <c:pt idx="12">
                  <c:v>213220467.81778604</c:v>
                </c:pt>
                <c:pt idx="13">
                  <c:v>213327770.9759773</c:v>
                </c:pt>
                <c:pt idx="14">
                  <c:v>212914759.60093826</c:v>
                </c:pt>
                <c:pt idx="15">
                  <c:v>213408698.89382195</c:v>
                </c:pt>
                <c:pt idx="16">
                  <c:v>213220467.81778604</c:v>
                </c:pt>
                <c:pt idx="17">
                  <c:v>213408698.89382195</c:v>
                </c:pt>
                <c:pt idx="18">
                  <c:v>216030884.31526622</c:v>
                </c:pt>
                <c:pt idx="19">
                  <c:v>216111812.23311076</c:v>
                </c:pt>
                <c:pt idx="20">
                  <c:v>216030884.31526622</c:v>
                </c:pt>
                <c:pt idx="21">
                  <c:v>216336592.53211403</c:v>
                </c:pt>
                <c:pt idx="22">
                  <c:v>216111812.23311076</c:v>
                </c:pt>
                <c:pt idx="23">
                  <c:v>216417520.44995862</c:v>
                </c:pt>
                <c:pt idx="24">
                  <c:v>216524823.60814989</c:v>
                </c:pt>
                <c:pt idx="25">
                  <c:v>216336592.53211403</c:v>
                </c:pt>
                <c:pt idx="26">
                  <c:v>216605751.52599448</c:v>
                </c:pt>
                <c:pt idx="27">
                  <c:v>216417520.44995862</c:v>
                </c:pt>
                <c:pt idx="28">
                  <c:v>216030884.31526622</c:v>
                </c:pt>
                <c:pt idx="29">
                  <c:v>216111812.23311076</c:v>
                </c:pt>
                <c:pt idx="30">
                  <c:v>216524823.60814989</c:v>
                </c:pt>
                <c:pt idx="31">
                  <c:v>216605751.52599448</c:v>
                </c:pt>
                <c:pt idx="32">
                  <c:v>216336592.53211403</c:v>
                </c:pt>
                <c:pt idx="33">
                  <c:v>216417520.44995862</c:v>
                </c:pt>
                <c:pt idx="34">
                  <c:v>216524823.60814989</c:v>
                </c:pt>
                <c:pt idx="35">
                  <c:v>216605751.52599448</c:v>
                </c:pt>
                <c:pt idx="36">
                  <c:v>216650534.70271435</c:v>
                </c:pt>
                <c:pt idx="37">
                  <c:v>216650534.70271435</c:v>
                </c:pt>
                <c:pt idx="38">
                  <c:v>216731462.62055889</c:v>
                </c:pt>
                <c:pt idx="39">
                  <c:v>216731462.62055889</c:v>
                </c:pt>
                <c:pt idx="40">
                  <c:v>216956242.91956219</c:v>
                </c:pt>
                <c:pt idx="41">
                  <c:v>216956242.91956219</c:v>
                </c:pt>
                <c:pt idx="42">
                  <c:v>217037170.83740678</c:v>
                </c:pt>
                <c:pt idx="43">
                  <c:v>217037170.83740678</c:v>
                </c:pt>
                <c:pt idx="44">
                  <c:v>216650534.70271435</c:v>
                </c:pt>
                <c:pt idx="45">
                  <c:v>217144473.99559802</c:v>
                </c:pt>
                <c:pt idx="46">
                  <c:v>217144473.99559802</c:v>
                </c:pt>
                <c:pt idx="47">
                  <c:v>216731462.62055889</c:v>
                </c:pt>
                <c:pt idx="48">
                  <c:v>217225401.91344261</c:v>
                </c:pt>
                <c:pt idx="49">
                  <c:v>217225401.91344261</c:v>
                </c:pt>
                <c:pt idx="50">
                  <c:v>216956242.91956219</c:v>
                </c:pt>
                <c:pt idx="51">
                  <c:v>217037170.83740678</c:v>
                </c:pt>
                <c:pt idx="52">
                  <c:v>217144473.99559802</c:v>
                </c:pt>
                <c:pt idx="53">
                  <c:v>217225401.91344261</c:v>
                </c:pt>
                <c:pt idx="54">
                  <c:v>220275491.91938761</c:v>
                </c:pt>
                <c:pt idx="55">
                  <c:v>220275491.91938761</c:v>
                </c:pt>
                <c:pt idx="56">
                  <c:v>220356419.8372322</c:v>
                </c:pt>
                <c:pt idx="57">
                  <c:v>220356419.8372322</c:v>
                </c:pt>
                <c:pt idx="58">
                  <c:v>219847587.33488694</c:v>
                </c:pt>
                <c:pt idx="59">
                  <c:v>219847587.33488694</c:v>
                </c:pt>
                <c:pt idx="60">
                  <c:v>220581200.13623542</c:v>
                </c:pt>
                <c:pt idx="61">
                  <c:v>220581200.13623542</c:v>
                </c:pt>
                <c:pt idx="62">
                  <c:v>220662128.05408001</c:v>
                </c:pt>
                <c:pt idx="63">
                  <c:v>219928515.25273144</c:v>
                </c:pt>
                <c:pt idx="64">
                  <c:v>220662128.05408001</c:v>
                </c:pt>
                <c:pt idx="65">
                  <c:v>220153295.55173475</c:v>
                </c:pt>
                <c:pt idx="66">
                  <c:v>220275491.91938761</c:v>
                </c:pt>
                <c:pt idx="67">
                  <c:v>220153295.55173475</c:v>
                </c:pt>
                <c:pt idx="68">
                  <c:v>220769431.21227127</c:v>
                </c:pt>
                <c:pt idx="69">
                  <c:v>220234223.46957934</c:v>
                </c:pt>
                <c:pt idx="70">
                  <c:v>220356419.8372322</c:v>
                </c:pt>
                <c:pt idx="71">
                  <c:v>220769431.21227127</c:v>
                </c:pt>
                <c:pt idx="72">
                  <c:v>220850359.13011584</c:v>
                </c:pt>
                <c:pt idx="73">
                  <c:v>219847587.33488694</c:v>
                </c:pt>
                <c:pt idx="74">
                  <c:v>220850359.13011584</c:v>
                </c:pt>
                <c:pt idx="75">
                  <c:v>220341526.62777054</c:v>
                </c:pt>
                <c:pt idx="76">
                  <c:v>220341526.62777054</c:v>
                </c:pt>
                <c:pt idx="77">
                  <c:v>219928515.25273144</c:v>
                </c:pt>
                <c:pt idx="78">
                  <c:v>220422454.54561511</c:v>
                </c:pt>
                <c:pt idx="79">
                  <c:v>220422454.54561511</c:v>
                </c:pt>
                <c:pt idx="80">
                  <c:v>220581200.13623542</c:v>
                </c:pt>
                <c:pt idx="81">
                  <c:v>220662128.05408001</c:v>
                </c:pt>
                <c:pt idx="82">
                  <c:v>220153295.55173475</c:v>
                </c:pt>
                <c:pt idx="83">
                  <c:v>220769431.21227127</c:v>
                </c:pt>
                <c:pt idx="84">
                  <c:v>220234223.46957934</c:v>
                </c:pt>
                <c:pt idx="85">
                  <c:v>220850359.13011584</c:v>
                </c:pt>
                <c:pt idx="86">
                  <c:v>220341526.62777054</c:v>
                </c:pt>
                <c:pt idx="87">
                  <c:v>219928515.25273144</c:v>
                </c:pt>
                <c:pt idx="88">
                  <c:v>220422454.54561511</c:v>
                </c:pt>
                <c:pt idx="89">
                  <c:v>220234223.46957934</c:v>
                </c:pt>
                <c:pt idx="90">
                  <c:v>224092194.93900833</c:v>
                </c:pt>
                <c:pt idx="91">
                  <c:v>224092194.93900833</c:v>
                </c:pt>
                <c:pt idx="92">
                  <c:v>224173122.85685286</c:v>
                </c:pt>
                <c:pt idx="93">
                  <c:v>224173122.85685286</c:v>
                </c:pt>
                <c:pt idx="94">
                  <c:v>224397903.15585613</c:v>
                </c:pt>
                <c:pt idx="95">
                  <c:v>224397903.15585613</c:v>
                </c:pt>
                <c:pt idx="96">
                  <c:v>224478831.07370067</c:v>
                </c:pt>
                <c:pt idx="97">
                  <c:v>224478831.07370067</c:v>
                </c:pt>
                <c:pt idx="98">
                  <c:v>224092194.93900833</c:v>
                </c:pt>
                <c:pt idx="99">
                  <c:v>224586134.2318919</c:v>
                </c:pt>
                <c:pt idx="100">
                  <c:v>224586134.2318919</c:v>
                </c:pt>
                <c:pt idx="101">
                  <c:v>224173122.85685286</c:v>
                </c:pt>
                <c:pt idx="102">
                  <c:v>224667062.14973652</c:v>
                </c:pt>
                <c:pt idx="103">
                  <c:v>224667062.14973652</c:v>
                </c:pt>
                <c:pt idx="104">
                  <c:v>225240602.71588498</c:v>
                </c:pt>
                <c:pt idx="105">
                  <c:v>225240602.71588498</c:v>
                </c:pt>
                <c:pt idx="106">
                  <c:v>225321530.63372949</c:v>
                </c:pt>
                <c:pt idx="107">
                  <c:v>225321530.63372949</c:v>
                </c:pt>
                <c:pt idx="108">
                  <c:v>224397903.15585613</c:v>
                </c:pt>
                <c:pt idx="109">
                  <c:v>224478831.07370067</c:v>
                </c:pt>
                <c:pt idx="110">
                  <c:v>225546310.93273282</c:v>
                </c:pt>
                <c:pt idx="111">
                  <c:v>225546310.93273282</c:v>
                </c:pt>
                <c:pt idx="112">
                  <c:v>224586134.2318919</c:v>
                </c:pt>
                <c:pt idx="113">
                  <c:v>225627238.85057735</c:v>
                </c:pt>
                <c:pt idx="114">
                  <c:v>225627238.85057735</c:v>
                </c:pt>
                <c:pt idx="115">
                  <c:v>224667062.14973652</c:v>
                </c:pt>
                <c:pt idx="116">
                  <c:v>225240602.71588498</c:v>
                </c:pt>
                <c:pt idx="117">
                  <c:v>225734542.00876862</c:v>
                </c:pt>
                <c:pt idx="118">
                  <c:v>225734542.00876862</c:v>
                </c:pt>
                <c:pt idx="119">
                  <c:v>225321530.63372949</c:v>
                </c:pt>
                <c:pt idx="120">
                  <c:v>225815469.92661318</c:v>
                </c:pt>
                <c:pt idx="121">
                  <c:v>225815469.92661318</c:v>
                </c:pt>
                <c:pt idx="122">
                  <c:v>225546310.93273282</c:v>
                </c:pt>
                <c:pt idx="123">
                  <c:v>225627238.85057735</c:v>
                </c:pt>
                <c:pt idx="124">
                  <c:v>225734542.00876862</c:v>
                </c:pt>
                <c:pt idx="125">
                  <c:v>225815469.92661318</c:v>
                </c:pt>
                <c:pt idx="126">
                  <c:v>228826249.99240556</c:v>
                </c:pt>
                <c:pt idx="127">
                  <c:v>228907177.91025016</c:v>
                </c:pt>
                <c:pt idx="128">
                  <c:v>228826249.99240556</c:v>
                </c:pt>
                <c:pt idx="129">
                  <c:v>229131958.20925334</c:v>
                </c:pt>
                <c:pt idx="130">
                  <c:v>228907177.91025016</c:v>
                </c:pt>
                <c:pt idx="131">
                  <c:v>229212886.12709793</c:v>
                </c:pt>
                <c:pt idx="132">
                  <c:v>229320189.2852892</c:v>
                </c:pt>
                <c:pt idx="133">
                  <c:v>229131958.20925334</c:v>
                </c:pt>
                <c:pt idx="134">
                  <c:v>229401117.20313376</c:v>
                </c:pt>
                <c:pt idx="135">
                  <c:v>229212886.12709793</c:v>
                </c:pt>
                <c:pt idx="136">
                  <c:v>228826249.99240556</c:v>
                </c:pt>
                <c:pt idx="137">
                  <c:v>229320189.2852892</c:v>
                </c:pt>
                <c:pt idx="138">
                  <c:v>229057305.73550561</c:v>
                </c:pt>
                <c:pt idx="139">
                  <c:v>228907177.91025016</c:v>
                </c:pt>
                <c:pt idx="140">
                  <c:v>229401117.20313376</c:v>
                </c:pt>
                <c:pt idx="141">
                  <c:v>229138233.6533502</c:v>
                </c:pt>
                <c:pt idx="142">
                  <c:v>229641065.22428393</c:v>
                </c:pt>
                <c:pt idx="143">
                  <c:v>229641065.22428393</c:v>
                </c:pt>
                <c:pt idx="144">
                  <c:v>229131958.20925334</c:v>
                </c:pt>
                <c:pt idx="145">
                  <c:v>229057305.73550561</c:v>
                </c:pt>
                <c:pt idx="146">
                  <c:v>229363013.95235348</c:v>
                </c:pt>
                <c:pt idx="147">
                  <c:v>229212886.12709793</c:v>
                </c:pt>
                <c:pt idx="148">
                  <c:v>229138233.6533502</c:v>
                </c:pt>
                <c:pt idx="149">
                  <c:v>229443941.87019804</c:v>
                </c:pt>
                <c:pt idx="150">
                  <c:v>229320189.2852892</c:v>
                </c:pt>
                <c:pt idx="151">
                  <c:v>229721993.14212844</c:v>
                </c:pt>
                <c:pt idx="152">
                  <c:v>229946773.44113174</c:v>
                </c:pt>
                <c:pt idx="153">
                  <c:v>229551245.02838928</c:v>
                </c:pt>
                <c:pt idx="154">
                  <c:v>229401117.20313376</c:v>
                </c:pt>
                <c:pt idx="155">
                  <c:v>229946773.44113174</c:v>
                </c:pt>
                <c:pt idx="156">
                  <c:v>229363013.95235348</c:v>
                </c:pt>
                <c:pt idx="157">
                  <c:v>229632172.9462339</c:v>
                </c:pt>
                <c:pt idx="158">
                  <c:v>229641065.22428393</c:v>
                </c:pt>
                <c:pt idx="159">
                  <c:v>229443941.87019804</c:v>
                </c:pt>
                <c:pt idx="160">
                  <c:v>230135004.51716754</c:v>
                </c:pt>
                <c:pt idx="161">
                  <c:v>229721993.14212844</c:v>
                </c:pt>
                <c:pt idx="162">
                  <c:v>230135004.51716754</c:v>
                </c:pt>
                <c:pt idx="163">
                  <c:v>229057305.73550561</c:v>
                </c:pt>
                <c:pt idx="164">
                  <c:v>230215932.43501213</c:v>
                </c:pt>
                <c:pt idx="165">
                  <c:v>230027701.35897633</c:v>
                </c:pt>
                <c:pt idx="166">
                  <c:v>229551245.02838928</c:v>
                </c:pt>
                <c:pt idx="167">
                  <c:v>229138233.6533502</c:v>
                </c:pt>
                <c:pt idx="168">
                  <c:v>229632172.9462339</c:v>
                </c:pt>
                <c:pt idx="169">
                  <c:v>229946773.44113174</c:v>
                </c:pt>
                <c:pt idx="170">
                  <c:v>230027701.35897633</c:v>
                </c:pt>
                <c:pt idx="171">
                  <c:v>229363013.95235348</c:v>
                </c:pt>
                <c:pt idx="172">
                  <c:v>229443941.87019804</c:v>
                </c:pt>
                <c:pt idx="173">
                  <c:v>230135004.51716754</c:v>
                </c:pt>
                <c:pt idx="174">
                  <c:v>229721993.14212844</c:v>
                </c:pt>
                <c:pt idx="175">
                  <c:v>230215932.43501213</c:v>
                </c:pt>
                <c:pt idx="176">
                  <c:v>229551245.02838928</c:v>
                </c:pt>
                <c:pt idx="177">
                  <c:v>229632172.9462339</c:v>
                </c:pt>
                <c:pt idx="178">
                  <c:v>230027701.35897633</c:v>
                </c:pt>
                <c:pt idx="179">
                  <c:v>230215932.43501213</c:v>
                </c:pt>
                <c:pt idx="180">
                  <c:v>232838117.85645643</c:v>
                </c:pt>
                <c:pt idx="181">
                  <c:v>232919045.77430102</c:v>
                </c:pt>
                <c:pt idx="182">
                  <c:v>232642953.01202628</c:v>
                </c:pt>
                <c:pt idx="183">
                  <c:v>232642953.01202628</c:v>
                </c:pt>
                <c:pt idx="184">
                  <c:v>232838117.85645643</c:v>
                </c:pt>
                <c:pt idx="185">
                  <c:v>233143826.0733043</c:v>
                </c:pt>
                <c:pt idx="186">
                  <c:v>232919045.77430102</c:v>
                </c:pt>
                <c:pt idx="187">
                  <c:v>233224753.99114886</c:v>
                </c:pt>
                <c:pt idx="188">
                  <c:v>232723880.92987081</c:v>
                </c:pt>
                <c:pt idx="189">
                  <c:v>232948661.22887406</c:v>
                </c:pt>
                <c:pt idx="190">
                  <c:v>233332057.14934012</c:v>
                </c:pt>
                <c:pt idx="191">
                  <c:v>232948661.22887406</c:v>
                </c:pt>
                <c:pt idx="192">
                  <c:v>233143826.0733043</c:v>
                </c:pt>
                <c:pt idx="193">
                  <c:v>233412985.06718472</c:v>
                </c:pt>
                <c:pt idx="194">
                  <c:v>233224753.99114886</c:v>
                </c:pt>
                <c:pt idx="195">
                  <c:v>233136892.30490991</c:v>
                </c:pt>
                <c:pt idx="196">
                  <c:v>232642953.01202628</c:v>
                </c:pt>
                <c:pt idx="197">
                  <c:v>232838117.85645643</c:v>
                </c:pt>
                <c:pt idx="198">
                  <c:v>232723880.92987081</c:v>
                </c:pt>
                <c:pt idx="199">
                  <c:v>233136892.30490991</c:v>
                </c:pt>
                <c:pt idx="200">
                  <c:v>233332057.14934012</c:v>
                </c:pt>
                <c:pt idx="201">
                  <c:v>233029589.14671868</c:v>
                </c:pt>
                <c:pt idx="202">
                  <c:v>232919045.77430102</c:v>
                </c:pt>
                <c:pt idx="203">
                  <c:v>233412985.06718472</c:v>
                </c:pt>
                <c:pt idx="204">
                  <c:v>233217820.22275442</c:v>
                </c:pt>
                <c:pt idx="205">
                  <c:v>232948661.22887406</c:v>
                </c:pt>
                <c:pt idx="206">
                  <c:v>233143826.0733043</c:v>
                </c:pt>
                <c:pt idx="207">
                  <c:v>233029589.14671868</c:v>
                </c:pt>
                <c:pt idx="208">
                  <c:v>233224753.99114886</c:v>
                </c:pt>
                <c:pt idx="209">
                  <c:v>233136892.30490991</c:v>
                </c:pt>
                <c:pt idx="210">
                  <c:v>232723880.92987081</c:v>
                </c:pt>
                <c:pt idx="211">
                  <c:v>233332057.14934012</c:v>
                </c:pt>
                <c:pt idx="212">
                  <c:v>233217820.22275442</c:v>
                </c:pt>
                <c:pt idx="213">
                  <c:v>233412985.06718472</c:v>
                </c:pt>
                <c:pt idx="214">
                  <c:v>233457768.24390462</c:v>
                </c:pt>
                <c:pt idx="215">
                  <c:v>233457768.24390462</c:v>
                </c:pt>
                <c:pt idx="216">
                  <c:v>233538696.16174915</c:v>
                </c:pt>
                <c:pt idx="217">
                  <c:v>233538696.16174915</c:v>
                </c:pt>
                <c:pt idx="218">
                  <c:v>233029589.14671868</c:v>
                </c:pt>
                <c:pt idx="219">
                  <c:v>233763476.46075243</c:v>
                </c:pt>
                <c:pt idx="220">
                  <c:v>233763476.46075243</c:v>
                </c:pt>
                <c:pt idx="221">
                  <c:v>233844404.37859693</c:v>
                </c:pt>
                <c:pt idx="222">
                  <c:v>233217820.22275442</c:v>
                </c:pt>
                <c:pt idx="223">
                  <c:v>233844404.37859693</c:v>
                </c:pt>
                <c:pt idx="224">
                  <c:v>233951707.53678823</c:v>
                </c:pt>
                <c:pt idx="225">
                  <c:v>233457768.24390462</c:v>
                </c:pt>
                <c:pt idx="226">
                  <c:v>233951707.53678823</c:v>
                </c:pt>
                <c:pt idx="227">
                  <c:v>234032635.45463276</c:v>
                </c:pt>
                <c:pt idx="228">
                  <c:v>233538696.16174915</c:v>
                </c:pt>
                <c:pt idx="229">
                  <c:v>234032635.45463276</c:v>
                </c:pt>
                <c:pt idx="230">
                  <c:v>233763476.46075243</c:v>
                </c:pt>
                <c:pt idx="231">
                  <c:v>233844404.37859693</c:v>
                </c:pt>
                <c:pt idx="232">
                  <c:v>233951707.53678823</c:v>
                </c:pt>
                <c:pt idx="233">
                  <c:v>234032635.45463276</c:v>
                </c:pt>
                <c:pt idx="234">
                  <c:v>237082725.46057785</c:v>
                </c:pt>
                <c:pt idx="235">
                  <c:v>237082725.46057785</c:v>
                </c:pt>
                <c:pt idx="236">
                  <c:v>237163653.37842241</c:v>
                </c:pt>
                <c:pt idx="237">
                  <c:v>236654820.87607715</c:v>
                </c:pt>
                <c:pt idx="238">
                  <c:v>237163653.37842241</c:v>
                </c:pt>
                <c:pt idx="239">
                  <c:v>236654820.87607715</c:v>
                </c:pt>
                <c:pt idx="240">
                  <c:v>236735748.79392168</c:v>
                </c:pt>
                <c:pt idx="241">
                  <c:v>236735748.79392168</c:v>
                </c:pt>
                <c:pt idx="242">
                  <c:v>237388433.67742562</c:v>
                </c:pt>
                <c:pt idx="243">
                  <c:v>237388433.67742562</c:v>
                </c:pt>
                <c:pt idx="244">
                  <c:v>237469361.59527016</c:v>
                </c:pt>
                <c:pt idx="245">
                  <c:v>236960529.09292492</c:v>
                </c:pt>
                <c:pt idx="246">
                  <c:v>237469361.59527016</c:v>
                </c:pt>
                <c:pt idx="247">
                  <c:v>236960529.09292492</c:v>
                </c:pt>
                <c:pt idx="248">
                  <c:v>237576664.75346151</c:v>
                </c:pt>
                <c:pt idx="249">
                  <c:v>237082725.46057785</c:v>
                </c:pt>
                <c:pt idx="250">
                  <c:v>237041457.01076946</c:v>
                </c:pt>
                <c:pt idx="251">
                  <c:v>237576664.75346151</c:v>
                </c:pt>
                <c:pt idx="252">
                  <c:v>237041457.01076946</c:v>
                </c:pt>
                <c:pt idx="253">
                  <c:v>237657592.67130601</c:v>
                </c:pt>
                <c:pt idx="254">
                  <c:v>237163653.37842241</c:v>
                </c:pt>
                <c:pt idx="255">
                  <c:v>237148760.16896078</c:v>
                </c:pt>
                <c:pt idx="256">
                  <c:v>237657592.67130601</c:v>
                </c:pt>
                <c:pt idx="257">
                  <c:v>236654820.87607715</c:v>
                </c:pt>
                <c:pt idx="258">
                  <c:v>237148760.16896078</c:v>
                </c:pt>
                <c:pt idx="259">
                  <c:v>237229688.08680537</c:v>
                </c:pt>
                <c:pt idx="260">
                  <c:v>236735748.79392168</c:v>
                </c:pt>
                <c:pt idx="261">
                  <c:v>237229688.08680537</c:v>
                </c:pt>
                <c:pt idx="262">
                  <c:v>237388433.67742562</c:v>
                </c:pt>
                <c:pt idx="263">
                  <c:v>237469361.59527016</c:v>
                </c:pt>
                <c:pt idx="264">
                  <c:v>236960529.09292492</c:v>
                </c:pt>
                <c:pt idx="265">
                  <c:v>237576664.75346151</c:v>
                </c:pt>
                <c:pt idx="266">
                  <c:v>237041457.01076946</c:v>
                </c:pt>
                <c:pt idx="267">
                  <c:v>237657592.67130601</c:v>
                </c:pt>
                <c:pt idx="268">
                  <c:v>237148760.16896078</c:v>
                </c:pt>
                <c:pt idx="269">
                  <c:v>237229688.08680537</c:v>
                </c:pt>
                <c:pt idx="270">
                  <c:v>240899428.48019856</c:v>
                </c:pt>
                <c:pt idx="271">
                  <c:v>240899428.48019856</c:v>
                </c:pt>
                <c:pt idx="272">
                  <c:v>240980356.39804313</c:v>
                </c:pt>
                <c:pt idx="273">
                  <c:v>241205136.69704637</c:v>
                </c:pt>
                <c:pt idx="274">
                  <c:v>240980356.39804313</c:v>
                </c:pt>
                <c:pt idx="275">
                  <c:v>241393367.77308214</c:v>
                </c:pt>
                <c:pt idx="276">
                  <c:v>241205136.69704637</c:v>
                </c:pt>
                <c:pt idx="277">
                  <c:v>241286064.61489087</c:v>
                </c:pt>
                <c:pt idx="278">
                  <c:v>241286064.61489087</c:v>
                </c:pt>
                <c:pt idx="279">
                  <c:v>240899428.48019856</c:v>
                </c:pt>
                <c:pt idx="280">
                  <c:v>241393367.77308214</c:v>
                </c:pt>
                <c:pt idx="281">
                  <c:v>241474295.69092673</c:v>
                </c:pt>
                <c:pt idx="282">
                  <c:v>242047836.25707519</c:v>
                </c:pt>
                <c:pt idx="283">
                  <c:v>240980356.39804313</c:v>
                </c:pt>
                <c:pt idx="284">
                  <c:v>241474295.69092673</c:v>
                </c:pt>
                <c:pt idx="285">
                  <c:v>242047836.25707519</c:v>
                </c:pt>
                <c:pt idx="286">
                  <c:v>242128764.17491972</c:v>
                </c:pt>
                <c:pt idx="287">
                  <c:v>242128764.17491972</c:v>
                </c:pt>
                <c:pt idx="288">
                  <c:v>241205136.69704637</c:v>
                </c:pt>
                <c:pt idx="289">
                  <c:v>242353544.47392303</c:v>
                </c:pt>
                <c:pt idx="290">
                  <c:v>241286064.61489087</c:v>
                </c:pt>
                <c:pt idx="291">
                  <c:v>242353544.47392303</c:v>
                </c:pt>
                <c:pt idx="292">
                  <c:v>242434472.39176756</c:v>
                </c:pt>
                <c:pt idx="293">
                  <c:v>241393367.77308214</c:v>
                </c:pt>
                <c:pt idx="294">
                  <c:v>242434472.39176756</c:v>
                </c:pt>
                <c:pt idx="295">
                  <c:v>242541775.5499588</c:v>
                </c:pt>
                <c:pt idx="296">
                  <c:v>241474295.69092673</c:v>
                </c:pt>
                <c:pt idx="297">
                  <c:v>242047836.25707519</c:v>
                </c:pt>
                <c:pt idx="298">
                  <c:v>242541775.5499588</c:v>
                </c:pt>
                <c:pt idx="299">
                  <c:v>242622703.46780339</c:v>
                </c:pt>
                <c:pt idx="300">
                  <c:v>242128764.17491972</c:v>
                </c:pt>
                <c:pt idx="301">
                  <c:v>242622703.46780339</c:v>
                </c:pt>
                <c:pt idx="302">
                  <c:v>242353544.47392303</c:v>
                </c:pt>
                <c:pt idx="303">
                  <c:v>242434472.39176756</c:v>
                </c:pt>
                <c:pt idx="304">
                  <c:v>242541775.5499588</c:v>
                </c:pt>
                <c:pt idx="305">
                  <c:v>242622703.46780339</c:v>
                </c:pt>
                <c:pt idx="306">
                  <c:v>245009225.21228129</c:v>
                </c:pt>
                <c:pt idx="307">
                  <c:v>245090153.13012591</c:v>
                </c:pt>
                <c:pt idx="308">
                  <c:v>245009225.21228129</c:v>
                </c:pt>
                <c:pt idx="309">
                  <c:v>245314933.42912915</c:v>
                </c:pt>
                <c:pt idx="310">
                  <c:v>245090153.13012591</c:v>
                </c:pt>
                <c:pt idx="311">
                  <c:v>245395861.34697372</c:v>
                </c:pt>
                <c:pt idx="312">
                  <c:v>245503164.50516501</c:v>
                </c:pt>
                <c:pt idx="313">
                  <c:v>245314933.42912915</c:v>
                </c:pt>
                <c:pt idx="314">
                  <c:v>245584092.42300954</c:v>
                </c:pt>
                <c:pt idx="315">
                  <c:v>245395861.34697372</c:v>
                </c:pt>
                <c:pt idx="316">
                  <c:v>245009225.21228129</c:v>
                </c:pt>
                <c:pt idx="317">
                  <c:v>245503164.50516501</c:v>
                </c:pt>
                <c:pt idx="318">
                  <c:v>245090153.13012591</c:v>
                </c:pt>
                <c:pt idx="319">
                  <c:v>245584092.42300954</c:v>
                </c:pt>
                <c:pt idx="320">
                  <c:v>245314933.42912915</c:v>
                </c:pt>
                <c:pt idx="321">
                  <c:v>245395861.34697372</c:v>
                </c:pt>
                <c:pt idx="322">
                  <c:v>245503164.50516501</c:v>
                </c:pt>
                <c:pt idx="323">
                  <c:v>245584092.42300954</c:v>
                </c:pt>
                <c:pt idx="324">
                  <c:v>245633483.5335958</c:v>
                </c:pt>
                <c:pt idx="325">
                  <c:v>245714411.45144027</c:v>
                </c:pt>
                <c:pt idx="326">
                  <c:v>245633483.5335958</c:v>
                </c:pt>
                <c:pt idx="327">
                  <c:v>245939191.75044361</c:v>
                </c:pt>
                <c:pt idx="328">
                  <c:v>245714411.45144027</c:v>
                </c:pt>
                <c:pt idx="329">
                  <c:v>246020119.6682882</c:v>
                </c:pt>
                <c:pt idx="330">
                  <c:v>246127422.82647949</c:v>
                </c:pt>
                <c:pt idx="331">
                  <c:v>245939191.75044361</c:v>
                </c:pt>
                <c:pt idx="332">
                  <c:v>246208350.74432403</c:v>
                </c:pt>
                <c:pt idx="333">
                  <c:v>246020119.6682882</c:v>
                </c:pt>
                <c:pt idx="334">
                  <c:v>245633483.5335958</c:v>
                </c:pt>
                <c:pt idx="335">
                  <c:v>246127422.82647949</c:v>
                </c:pt>
                <c:pt idx="336">
                  <c:v>245864539.27669585</c:v>
                </c:pt>
                <c:pt idx="337">
                  <c:v>245714411.45144027</c:v>
                </c:pt>
                <c:pt idx="338">
                  <c:v>246208350.74432403</c:v>
                </c:pt>
                <c:pt idx="339">
                  <c:v>245945467.19454038</c:v>
                </c:pt>
                <c:pt idx="340">
                  <c:v>245864539.27669585</c:v>
                </c:pt>
                <c:pt idx="341">
                  <c:v>245939191.75044361</c:v>
                </c:pt>
                <c:pt idx="342">
                  <c:v>246170247.49354368</c:v>
                </c:pt>
                <c:pt idx="343">
                  <c:v>245945467.19454038</c:v>
                </c:pt>
                <c:pt idx="344">
                  <c:v>246020119.6682882</c:v>
                </c:pt>
                <c:pt idx="345">
                  <c:v>246251175.41138828</c:v>
                </c:pt>
                <c:pt idx="346">
                  <c:v>246127422.82647949</c:v>
                </c:pt>
                <c:pt idx="347">
                  <c:v>246358478.56957951</c:v>
                </c:pt>
                <c:pt idx="348">
                  <c:v>246208350.74432403</c:v>
                </c:pt>
                <c:pt idx="349">
                  <c:v>246170247.49354368</c:v>
                </c:pt>
                <c:pt idx="350">
                  <c:v>246439406.48742405</c:v>
                </c:pt>
                <c:pt idx="351">
                  <c:v>246251175.41138828</c:v>
                </c:pt>
                <c:pt idx="352">
                  <c:v>246358478.56957951</c:v>
                </c:pt>
                <c:pt idx="353">
                  <c:v>245864539.27669585</c:v>
                </c:pt>
                <c:pt idx="354">
                  <c:v>246439406.48742405</c:v>
                </c:pt>
                <c:pt idx="355">
                  <c:v>245945467.19454038</c:v>
                </c:pt>
                <c:pt idx="356">
                  <c:v>246170247.49354368</c:v>
                </c:pt>
                <c:pt idx="357">
                  <c:v>246251175.41138828</c:v>
                </c:pt>
                <c:pt idx="358">
                  <c:v>248206277.84445384</c:v>
                </c:pt>
                <c:pt idx="359">
                  <c:v>246358478.56957951</c:v>
                </c:pt>
                <c:pt idx="360">
                  <c:v>248206277.84445384</c:v>
                </c:pt>
                <c:pt idx="361">
                  <c:v>248287205.76229846</c:v>
                </c:pt>
                <c:pt idx="362">
                  <c:v>246439406.48742405</c:v>
                </c:pt>
                <c:pt idx="363">
                  <c:v>248287205.76229846</c:v>
                </c:pt>
                <c:pt idx="364">
                  <c:v>248511986.06130171</c:v>
                </c:pt>
                <c:pt idx="365">
                  <c:v>248511986.06130171</c:v>
                </c:pt>
                <c:pt idx="366">
                  <c:v>248592913.9791463</c:v>
                </c:pt>
                <c:pt idx="367">
                  <c:v>248592913.9791463</c:v>
                </c:pt>
                <c:pt idx="368">
                  <c:v>248700217.13733754</c:v>
                </c:pt>
                <c:pt idx="369">
                  <c:v>248206277.84445384</c:v>
                </c:pt>
                <c:pt idx="370">
                  <c:v>248700217.13733754</c:v>
                </c:pt>
                <c:pt idx="371">
                  <c:v>248781145.05518213</c:v>
                </c:pt>
                <c:pt idx="372">
                  <c:v>248287205.76229846</c:v>
                </c:pt>
                <c:pt idx="373">
                  <c:v>248781145.05518213</c:v>
                </c:pt>
                <c:pt idx="374">
                  <c:v>248511986.06130171</c:v>
                </c:pt>
                <c:pt idx="375">
                  <c:v>248592913.9791463</c:v>
                </c:pt>
                <c:pt idx="376">
                  <c:v>248700217.13733754</c:v>
                </c:pt>
                <c:pt idx="377">
                  <c:v>248781145.05518213</c:v>
                </c:pt>
                <c:pt idx="378">
                  <c:v>248825928.23190206</c:v>
                </c:pt>
                <c:pt idx="379">
                  <c:v>248825928.23190206</c:v>
                </c:pt>
                <c:pt idx="380">
                  <c:v>248906856.1497466</c:v>
                </c:pt>
                <c:pt idx="381">
                  <c:v>249131636.44874987</c:v>
                </c:pt>
                <c:pt idx="382">
                  <c:v>249131636.44874987</c:v>
                </c:pt>
                <c:pt idx="383">
                  <c:v>249319867.52478573</c:v>
                </c:pt>
                <c:pt idx="384">
                  <c:v>248825928.23190206</c:v>
                </c:pt>
                <c:pt idx="385">
                  <c:v>248906856.1497466</c:v>
                </c:pt>
                <c:pt idx="386">
                  <c:v>249319867.52478573</c:v>
                </c:pt>
                <c:pt idx="387">
                  <c:v>249212564.36659443</c:v>
                </c:pt>
                <c:pt idx="388">
                  <c:v>249400795.44263026</c:v>
                </c:pt>
                <c:pt idx="389">
                  <c:v>249131636.44874987</c:v>
                </c:pt>
                <c:pt idx="390">
                  <c:v>249212564.36659443</c:v>
                </c:pt>
                <c:pt idx="391">
                  <c:v>249319867.52478573</c:v>
                </c:pt>
                <c:pt idx="392">
                  <c:v>248906856.1497466</c:v>
                </c:pt>
                <c:pt idx="393">
                  <c:v>249400795.44263026</c:v>
                </c:pt>
                <c:pt idx="394">
                  <c:v>249212564.36659443</c:v>
                </c:pt>
                <c:pt idx="395">
                  <c:v>249450186.55321646</c:v>
                </c:pt>
                <c:pt idx="396">
                  <c:v>249450186.55321646</c:v>
                </c:pt>
                <c:pt idx="397">
                  <c:v>249531114.47106111</c:v>
                </c:pt>
                <c:pt idx="398">
                  <c:v>249400795.44263026</c:v>
                </c:pt>
                <c:pt idx="399">
                  <c:v>249755894.77006432</c:v>
                </c:pt>
                <c:pt idx="400">
                  <c:v>249755894.77006432</c:v>
                </c:pt>
                <c:pt idx="401">
                  <c:v>249836822.68790886</c:v>
                </c:pt>
                <c:pt idx="402">
                  <c:v>249836822.68790886</c:v>
                </c:pt>
                <c:pt idx="403">
                  <c:v>249944125.84610009</c:v>
                </c:pt>
                <c:pt idx="404">
                  <c:v>249531114.47106111</c:v>
                </c:pt>
                <c:pt idx="405">
                  <c:v>249944125.84610009</c:v>
                </c:pt>
                <c:pt idx="406">
                  <c:v>249450186.55321646</c:v>
                </c:pt>
                <c:pt idx="407">
                  <c:v>250025053.76394463</c:v>
                </c:pt>
                <c:pt idx="408">
                  <c:v>250025053.76394463</c:v>
                </c:pt>
                <c:pt idx="409">
                  <c:v>249755894.77006432</c:v>
                </c:pt>
                <c:pt idx="410">
                  <c:v>249836822.68790886</c:v>
                </c:pt>
                <c:pt idx="411">
                  <c:v>249944125.84610009</c:v>
                </c:pt>
                <c:pt idx="412">
                  <c:v>249531114.47106111</c:v>
                </c:pt>
                <c:pt idx="413">
                  <c:v>250025053.76394463</c:v>
                </c:pt>
                <c:pt idx="414">
                  <c:v>252450885.44857532</c:v>
                </c:pt>
                <c:pt idx="415">
                  <c:v>252531813.36641979</c:v>
                </c:pt>
                <c:pt idx="416">
                  <c:v>252022980.86407462</c:v>
                </c:pt>
                <c:pt idx="417">
                  <c:v>252103908.78191912</c:v>
                </c:pt>
                <c:pt idx="418">
                  <c:v>252450885.44857532</c:v>
                </c:pt>
                <c:pt idx="419">
                  <c:v>252756593.66542307</c:v>
                </c:pt>
                <c:pt idx="420">
                  <c:v>252531813.36641979</c:v>
                </c:pt>
                <c:pt idx="421">
                  <c:v>252837521.58326766</c:v>
                </c:pt>
                <c:pt idx="422">
                  <c:v>252022980.86407462</c:v>
                </c:pt>
                <c:pt idx="423">
                  <c:v>252328689.08092237</c:v>
                </c:pt>
                <c:pt idx="424">
                  <c:v>252103908.78191912</c:v>
                </c:pt>
                <c:pt idx="425">
                  <c:v>252944824.74145895</c:v>
                </c:pt>
                <c:pt idx="426">
                  <c:v>252409616.99876696</c:v>
                </c:pt>
                <c:pt idx="427">
                  <c:v>252756593.66542307</c:v>
                </c:pt>
                <c:pt idx="428">
                  <c:v>253025752.65930349</c:v>
                </c:pt>
                <c:pt idx="429">
                  <c:v>252516920.15695825</c:v>
                </c:pt>
                <c:pt idx="430">
                  <c:v>252837521.58326766</c:v>
                </c:pt>
                <c:pt idx="431">
                  <c:v>252328689.08092237</c:v>
                </c:pt>
                <c:pt idx="432">
                  <c:v>252597848.07480279</c:v>
                </c:pt>
                <c:pt idx="433">
                  <c:v>252450885.44857532</c:v>
                </c:pt>
                <c:pt idx="434">
                  <c:v>252944824.74145895</c:v>
                </c:pt>
                <c:pt idx="435">
                  <c:v>252409616.99876696</c:v>
                </c:pt>
                <c:pt idx="436">
                  <c:v>252531813.36641979</c:v>
                </c:pt>
                <c:pt idx="437">
                  <c:v>253025752.65930349</c:v>
                </c:pt>
                <c:pt idx="438">
                  <c:v>252022980.86407462</c:v>
                </c:pt>
                <c:pt idx="439">
                  <c:v>252516920.15695825</c:v>
                </c:pt>
                <c:pt idx="440">
                  <c:v>252103908.78191912</c:v>
                </c:pt>
                <c:pt idx="441">
                  <c:v>252597848.07480279</c:v>
                </c:pt>
                <c:pt idx="442">
                  <c:v>252756593.66542307</c:v>
                </c:pt>
                <c:pt idx="443">
                  <c:v>252837521.58326766</c:v>
                </c:pt>
                <c:pt idx="444">
                  <c:v>252328689.08092237</c:v>
                </c:pt>
                <c:pt idx="445">
                  <c:v>252944824.74145895</c:v>
                </c:pt>
                <c:pt idx="446">
                  <c:v>252409616.99876696</c:v>
                </c:pt>
                <c:pt idx="447">
                  <c:v>253025752.65930349</c:v>
                </c:pt>
                <c:pt idx="448">
                  <c:v>252516920.15695825</c:v>
                </c:pt>
                <c:pt idx="449">
                  <c:v>252597848.07480279</c:v>
                </c:pt>
                <c:pt idx="450">
                  <c:v>256267588.46819595</c:v>
                </c:pt>
                <c:pt idx="451">
                  <c:v>256267588.46819595</c:v>
                </c:pt>
                <c:pt idx="452">
                  <c:v>256348516.38604051</c:v>
                </c:pt>
                <c:pt idx="453">
                  <c:v>256348516.38604051</c:v>
                </c:pt>
                <c:pt idx="454">
                  <c:v>256573296.68504384</c:v>
                </c:pt>
                <c:pt idx="455">
                  <c:v>256573296.68504384</c:v>
                </c:pt>
                <c:pt idx="456">
                  <c:v>256654224.60288826</c:v>
                </c:pt>
                <c:pt idx="457">
                  <c:v>256654224.60288826</c:v>
                </c:pt>
                <c:pt idx="458">
                  <c:v>256761527.76107958</c:v>
                </c:pt>
                <c:pt idx="459">
                  <c:v>256267588.46819595</c:v>
                </c:pt>
                <c:pt idx="460">
                  <c:v>256761527.76107958</c:v>
                </c:pt>
                <c:pt idx="461">
                  <c:v>256842455.6789242</c:v>
                </c:pt>
                <c:pt idx="462">
                  <c:v>256348516.38604051</c:v>
                </c:pt>
                <c:pt idx="463">
                  <c:v>256842455.6789242</c:v>
                </c:pt>
                <c:pt idx="464">
                  <c:v>257415996.24507263</c:v>
                </c:pt>
                <c:pt idx="465">
                  <c:v>256573296.68504384</c:v>
                </c:pt>
                <c:pt idx="466">
                  <c:v>257496924.16291723</c:v>
                </c:pt>
                <c:pt idx="467">
                  <c:v>256654224.60288826</c:v>
                </c:pt>
                <c:pt idx="468">
                  <c:v>256761527.76107958</c:v>
                </c:pt>
                <c:pt idx="469">
                  <c:v>257415996.24507263</c:v>
                </c:pt>
                <c:pt idx="470">
                  <c:v>256842455.6789242</c:v>
                </c:pt>
                <c:pt idx="471">
                  <c:v>257721704.46192044</c:v>
                </c:pt>
                <c:pt idx="472">
                  <c:v>257496924.16291723</c:v>
                </c:pt>
                <c:pt idx="473">
                  <c:v>257802632.37976503</c:v>
                </c:pt>
                <c:pt idx="474">
                  <c:v>257909935.53795627</c:v>
                </c:pt>
                <c:pt idx="475">
                  <c:v>257721704.46192044</c:v>
                </c:pt>
                <c:pt idx="476">
                  <c:v>257990863.45580086</c:v>
                </c:pt>
                <c:pt idx="477">
                  <c:v>257802632.37976503</c:v>
                </c:pt>
                <c:pt idx="478">
                  <c:v>257415996.24507263</c:v>
                </c:pt>
                <c:pt idx="479">
                  <c:v>257909935.53795627</c:v>
                </c:pt>
                <c:pt idx="480">
                  <c:v>257496924.16291723</c:v>
                </c:pt>
                <c:pt idx="481">
                  <c:v>257990863.45580086</c:v>
                </c:pt>
                <c:pt idx="482">
                  <c:v>257721704.46192044</c:v>
                </c:pt>
                <c:pt idx="483">
                  <c:v>257802632.37976503</c:v>
                </c:pt>
                <c:pt idx="484">
                  <c:v>257909935.53795627</c:v>
                </c:pt>
                <c:pt idx="485">
                  <c:v>257990863.45580086</c:v>
                </c:pt>
                <c:pt idx="486">
                  <c:v>261001643.52159321</c:v>
                </c:pt>
                <c:pt idx="487">
                  <c:v>261001643.52159321</c:v>
                </c:pt>
                <c:pt idx="488">
                  <c:v>261082571.43943781</c:v>
                </c:pt>
                <c:pt idx="489">
                  <c:v>261082571.43943781</c:v>
                </c:pt>
                <c:pt idx="490">
                  <c:v>261307351.73844099</c:v>
                </c:pt>
                <c:pt idx="491">
                  <c:v>261307351.73844099</c:v>
                </c:pt>
                <c:pt idx="492">
                  <c:v>261388279.65628558</c:v>
                </c:pt>
                <c:pt idx="493">
                  <c:v>261388279.65628558</c:v>
                </c:pt>
                <c:pt idx="494">
                  <c:v>261495582.81447688</c:v>
                </c:pt>
                <c:pt idx="495">
                  <c:v>261495582.81447688</c:v>
                </c:pt>
                <c:pt idx="496">
                  <c:v>261001643.52159321</c:v>
                </c:pt>
                <c:pt idx="497">
                  <c:v>261576510.73232141</c:v>
                </c:pt>
                <c:pt idx="498">
                  <c:v>261576510.73232141</c:v>
                </c:pt>
                <c:pt idx="499">
                  <c:v>261082571.43943781</c:v>
                </c:pt>
                <c:pt idx="500">
                  <c:v>261232699.26469335</c:v>
                </c:pt>
                <c:pt idx="501">
                  <c:v>261232699.26469335</c:v>
                </c:pt>
                <c:pt idx="502">
                  <c:v>261313627.18253782</c:v>
                </c:pt>
                <c:pt idx="503">
                  <c:v>261307351.73844099</c:v>
                </c:pt>
                <c:pt idx="504">
                  <c:v>261313627.18253782</c:v>
                </c:pt>
                <c:pt idx="505">
                  <c:v>261388279.65628558</c:v>
                </c:pt>
                <c:pt idx="506">
                  <c:v>261495582.81447688</c:v>
                </c:pt>
                <c:pt idx="507">
                  <c:v>261538407.4815411</c:v>
                </c:pt>
                <c:pt idx="508">
                  <c:v>261576510.73232141</c:v>
                </c:pt>
                <c:pt idx="509">
                  <c:v>261538407.4815411</c:v>
                </c:pt>
                <c:pt idx="510">
                  <c:v>261619335.39938569</c:v>
                </c:pt>
                <c:pt idx="511">
                  <c:v>261619335.39938569</c:v>
                </c:pt>
                <c:pt idx="512">
                  <c:v>261726638.55757698</c:v>
                </c:pt>
                <c:pt idx="513">
                  <c:v>261726638.55757698</c:v>
                </c:pt>
                <c:pt idx="514">
                  <c:v>261232699.26469335</c:v>
                </c:pt>
                <c:pt idx="515">
                  <c:v>261807566.47542158</c:v>
                </c:pt>
                <c:pt idx="516">
                  <c:v>261807566.47542158</c:v>
                </c:pt>
                <c:pt idx="517">
                  <c:v>261313627.18253782</c:v>
                </c:pt>
                <c:pt idx="518">
                  <c:v>261538407.4815411</c:v>
                </c:pt>
                <c:pt idx="519">
                  <c:v>261619335.39938569</c:v>
                </c:pt>
                <c:pt idx="520">
                  <c:v>261726638.55757698</c:v>
                </c:pt>
                <c:pt idx="521">
                  <c:v>261807566.47542158</c:v>
                </c:pt>
                <c:pt idx="522">
                  <c:v>264818346.5412139</c:v>
                </c:pt>
                <c:pt idx="523">
                  <c:v>264899274.45905852</c:v>
                </c:pt>
                <c:pt idx="524">
                  <c:v>264818346.5412139</c:v>
                </c:pt>
                <c:pt idx="525">
                  <c:v>265124054.75806174</c:v>
                </c:pt>
                <c:pt idx="526">
                  <c:v>264899274.45905852</c:v>
                </c:pt>
                <c:pt idx="527">
                  <c:v>265204982.67590627</c:v>
                </c:pt>
                <c:pt idx="528">
                  <c:v>265312285.83409753</c:v>
                </c:pt>
                <c:pt idx="529">
                  <c:v>265393213.75194213</c:v>
                </c:pt>
                <c:pt idx="530">
                  <c:v>265124054.75806174</c:v>
                </c:pt>
                <c:pt idx="531">
                  <c:v>265204982.67590627</c:v>
                </c:pt>
                <c:pt idx="532">
                  <c:v>265312285.83409753</c:v>
                </c:pt>
                <c:pt idx="533">
                  <c:v>264818346.5412139</c:v>
                </c:pt>
                <c:pt idx="534">
                  <c:v>265393213.75194213</c:v>
                </c:pt>
                <c:pt idx="535">
                  <c:v>264899274.45905852</c:v>
                </c:pt>
                <c:pt idx="536">
                  <c:v>265124054.75806174</c:v>
                </c:pt>
                <c:pt idx="537">
                  <c:v>265204982.67590627</c:v>
                </c:pt>
                <c:pt idx="538">
                  <c:v>265312285.83409753</c:v>
                </c:pt>
                <c:pt idx="539">
                  <c:v>265393213.75194213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B-40A9-B7B4-848105DE6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715496"/>
        <c:axId val="4597158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B4B-40A9-B7B4-848105DE64F1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B4B-40A9-B7B4-848105DE64F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B4B-40A9-B7B4-848105DE64F1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B4B-40A9-B7B4-848105DE64F1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B4B-40A9-B7B4-848105DE64F1}"/>
                  </c:ext>
                </c:extLst>
              </c15:ser>
            </c15:filteredLineSeries>
          </c:ext>
        </c:extLst>
      </c:lineChart>
      <c:catAx>
        <c:axId val="459715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5824"/>
        <c:crosses val="autoZero"/>
        <c:auto val="1"/>
        <c:lblAlgn val="ctr"/>
        <c:lblOffset val="100"/>
        <c:noMultiLvlLbl val="0"/>
      </c:catAx>
      <c:valAx>
        <c:axId val="45971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1864.4983467036595</c:v>
                </c:pt>
                <c:pt idx="1">
                  <c:v>1864.9169467036595</c:v>
                </c:pt>
                <c:pt idx="2">
                  <c:v>1867.0413510940309</c:v>
                </c:pt>
                <c:pt idx="3">
                  <c:v>1867.0750273470883</c:v>
                </c:pt>
                <c:pt idx="4">
                  <c:v>1867.4936273470882</c:v>
                </c:pt>
                <c:pt idx="5">
                  <c:v>1868.4543467036594</c:v>
                </c:pt>
                <c:pt idx="6">
                  <c:v>1868.6640891417048</c:v>
                </c:pt>
                <c:pt idx="7">
                  <c:v>1869.0826891417048</c:v>
                </c:pt>
                <c:pt idx="8">
                  <c:v>1869.3421510940309</c:v>
                </c:pt>
                <c:pt idx="9">
                  <c:v>1869.6180317374594</c:v>
                </c:pt>
                <c:pt idx="10">
                  <c:v>1871.0310273470884</c:v>
                </c:pt>
                <c:pt idx="11">
                  <c:v>1871.2070935320767</c:v>
                </c:pt>
                <c:pt idx="12">
                  <c:v>1871.9188317374594</c:v>
                </c:pt>
                <c:pt idx="13">
                  <c:v>1872.6200891417047</c:v>
                </c:pt>
                <c:pt idx="14">
                  <c:v>1873.0333510940309</c:v>
                </c:pt>
                <c:pt idx="15">
                  <c:v>1873.5078935320767</c:v>
                </c:pt>
                <c:pt idx="16">
                  <c:v>1875.6100317374594</c:v>
                </c:pt>
                <c:pt idx="17">
                  <c:v>1877.1990935320766</c:v>
                </c:pt>
                <c:pt idx="18">
                  <c:v>1893.397747471764</c:v>
                </c:pt>
                <c:pt idx="19">
                  <c:v>1894.0767518621351</c:v>
                </c:pt>
                <c:pt idx="20">
                  <c:v>1895.6985474717642</c:v>
                </c:pt>
                <c:pt idx="21">
                  <c:v>1895.9744281151927</c:v>
                </c:pt>
                <c:pt idx="22">
                  <c:v>1896.3775518621351</c:v>
                </c:pt>
                <c:pt idx="23">
                  <c:v>1896.6534325055643</c:v>
                </c:pt>
                <c:pt idx="24">
                  <c:v>1897.5634899098097</c:v>
                </c:pt>
                <c:pt idx="25">
                  <c:v>1898.2752281151927</c:v>
                </c:pt>
                <c:pt idx="26">
                  <c:v>1898.2424943001811</c:v>
                </c:pt>
                <c:pt idx="27">
                  <c:v>1898.9542325055643</c:v>
                </c:pt>
                <c:pt idx="28">
                  <c:v>1899.3897474717642</c:v>
                </c:pt>
                <c:pt idx="29">
                  <c:v>1900.0687518621351</c:v>
                </c:pt>
                <c:pt idx="30">
                  <c:v>1899.8642899098099</c:v>
                </c:pt>
                <c:pt idx="31">
                  <c:v>1900.5432943001811</c:v>
                </c:pt>
                <c:pt idx="32">
                  <c:v>1901.9664281151927</c:v>
                </c:pt>
                <c:pt idx="33">
                  <c:v>1902.6454325055643</c:v>
                </c:pt>
                <c:pt idx="34">
                  <c:v>1903.5554899098099</c:v>
                </c:pt>
                <c:pt idx="35">
                  <c:v>1904.234494300181</c:v>
                </c:pt>
                <c:pt idx="36">
                  <c:v>1904.8264384156498</c:v>
                </c:pt>
                <c:pt idx="37">
                  <c:v>1905.28143841565</c:v>
                </c:pt>
                <c:pt idx="38">
                  <c:v>1905.5054428060209</c:v>
                </c:pt>
                <c:pt idx="39">
                  <c:v>1905.9604428060209</c:v>
                </c:pt>
                <c:pt idx="40">
                  <c:v>1907.403119059079</c:v>
                </c:pt>
                <c:pt idx="41">
                  <c:v>1907.8581190590789</c:v>
                </c:pt>
                <c:pt idx="42">
                  <c:v>1908.0821234494506</c:v>
                </c:pt>
                <c:pt idx="43">
                  <c:v>1908.5371234494505</c:v>
                </c:pt>
                <c:pt idx="44">
                  <c:v>1909.12643841565</c:v>
                </c:pt>
                <c:pt idx="45">
                  <c:v>1908.9921808536956</c:v>
                </c:pt>
                <c:pt idx="46">
                  <c:v>1909.4471808536957</c:v>
                </c:pt>
                <c:pt idx="47">
                  <c:v>1909.8054428060209</c:v>
                </c:pt>
                <c:pt idx="48">
                  <c:v>1909.6711852440669</c:v>
                </c:pt>
                <c:pt idx="49">
                  <c:v>1910.1261852440668</c:v>
                </c:pt>
                <c:pt idx="50">
                  <c:v>1911.703119059079</c:v>
                </c:pt>
                <c:pt idx="51">
                  <c:v>1912.3821234494505</c:v>
                </c:pt>
                <c:pt idx="52">
                  <c:v>1913.2921808536955</c:v>
                </c:pt>
                <c:pt idx="53">
                  <c:v>1913.9711852440669</c:v>
                </c:pt>
                <c:pt idx="54">
                  <c:v>1930.391449506109</c:v>
                </c:pt>
                <c:pt idx="55">
                  <c:v>1930.8282495061089</c:v>
                </c:pt>
                <c:pt idx="56">
                  <c:v>1931.0704538964803</c:v>
                </c:pt>
                <c:pt idx="57">
                  <c:v>1931.5072538964803</c:v>
                </c:pt>
                <c:pt idx="58">
                  <c:v>1931.8618391837549</c:v>
                </c:pt>
                <c:pt idx="59">
                  <c:v>1932.3168391837548</c:v>
                </c:pt>
                <c:pt idx="60">
                  <c:v>1932.9681301495375</c:v>
                </c:pt>
                <c:pt idx="61">
                  <c:v>1933.4049301495377</c:v>
                </c:pt>
                <c:pt idx="62">
                  <c:v>1933.6471345399091</c:v>
                </c:pt>
                <c:pt idx="63">
                  <c:v>1934.4048435741256</c:v>
                </c:pt>
                <c:pt idx="64">
                  <c:v>1934.083934539909</c:v>
                </c:pt>
                <c:pt idx="65">
                  <c:v>1934.4385198271834</c:v>
                </c:pt>
                <c:pt idx="66">
                  <c:v>1934.5194495061089</c:v>
                </c:pt>
                <c:pt idx="67">
                  <c:v>1934.8935198271836</c:v>
                </c:pt>
                <c:pt idx="68">
                  <c:v>1934.5571919441545</c:v>
                </c:pt>
                <c:pt idx="69">
                  <c:v>1935.117524217555</c:v>
                </c:pt>
                <c:pt idx="70">
                  <c:v>1935.1984538964803</c:v>
                </c:pt>
                <c:pt idx="71">
                  <c:v>1934.9939919441545</c:v>
                </c:pt>
                <c:pt idx="72">
                  <c:v>1935.2361963345256</c:v>
                </c:pt>
                <c:pt idx="73">
                  <c:v>1936.1618391837549</c:v>
                </c:pt>
                <c:pt idx="74">
                  <c:v>1935.6729963345256</c:v>
                </c:pt>
                <c:pt idx="75">
                  <c:v>1936.0275816218002</c:v>
                </c:pt>
                <c:pt idx="76">
                  <c:v>1936.4825816218001</c:v>
                </c:pt>
                <c:pt idx="77">
                  <c:v>1936.7420435741255</c:v>
                </c:pt>
                <c:pt idx="78">
                  <c:v>1936.7065860121713</c:v>
                </c:pt>
                <c:pt idx="79">
                  <c:v>1937.1615860121713</c:v>
                </c:pt>
                <c:pt idx="80">
                  <c:v>1937.0961301495377</c:v>
                </c:pt>
                <c:pt idx="81">
                  <c:v>1937.7751345399092</c:v>
                </c:pt>
                <c:pt idx="82">
                  <c:v>1938.7385198271834</c:v>
                </c:pt>
                <c:pt idx="83">
                  <c:v>1938.6851919441544</c:v>
                </c:pt>
                <c:pt idx="84">
                  <c:v>1939.318724217555</c:v>
                </c:pt>
                <c:pt idx="85">
                  <c:v>1939.3641963345256</c:v>
                </c:pt>
                <c:pt idx="86">
                  <c:v>1940.3275816218002</c:v>
                </c:pt>
                <c:pt idx="87">
                  <c:v>1940.7408435741256</c:v>
                </c:pt>
                <c:pt idx="88">
                  <c:v>1941.0065860121713</c:v>
                </c:pt>
                <c:pt idx="89">
                  <c:v>1943.317524217555</c:v>
                </c:pt>
                <c:pt idx="90">
                  <c:v>1970.7195412180997</c:v>
                </c:pt>
                <c:pt idx="91">
                  <c:v>1971.1927412180999</c:v>
                </c:pt>
                <c:pt idx="92">
                  <c:v>1971.3985456084706</c:v>
                </c:pt>
                <c:pt idx="93">
                  <c:v>1971.8717456084707</c:v>
                </c:pt>
                <c:pt idx="94">
                  <c:v>1973.2962218615285</c:v>
                </c:pt>
                <c:pt idx="95">
                  <c:v>1973.7694218615284</c:v>
                </c:pt>
                <c:pt idx="96">
                  <c:v>1973.9752262518996</c:v>
                </c:pt>
                <c:pt idx="97">
                  <c:v>1974.4484262518995</c:v>
                </c:pt>
                <c:pt idx="98">
                  <c:v>1975.1915412180999</c:v>
                </c:pt>
                <c:pt idx="99">
                  <c:v>1974.8852836561446</c:v>
                </c:pt>
                <c:pt idx="100">
                  <c:v>1975.3584836561447</c:v>
                </c:pt>
                <c:pt idx="101">
                  <c:v>1975.8705456084706</c:v>
                </c:pt>
                <c:pt idx="102">
                  <c:v>1975.5642880465161</c:v>
                </c:pt>
                <c:pt idx="103">
                  <c:v>1976.0374880465163</c:v>
                </c:pt>
                <c:pt idx="104">
                  <c:v>1975.6678177602535</c:v>
                </c:pt>
                <c:pt idx="105">
                  <c:v>1976.1228177602534</c:v>
                </c:pt>
                <c:pt idx="106">
                  <c:v>1976.3468221506243</c:v>
                </c:pt>
                <c:pt idx="107">
                  <c:v>1976.8018221506243</c:v>
                </c:pt>
                <c:pt idx="108">
                  <c:v>1977.7682218615284</c:v>
                </c:pt>
                <c:pt idx="109">
                  <c:v>1978.4472262518996</c:v>
                </c:pt>
                <c:pt idx="110">
                  <c:v>1978.2444984036824</c:v>
                </c:pt>
                <c:pt idx="111">
                  <c:v>1978.6994984036826</c:v>
                </c:pt>
                <c:pt idx="112">
                  <c:v>1979.3572836561445</c:v>
                </c:pt>
                <c:pt idx="113">
                  <c:v>1978.9235027940538</c:v>
                </c:pt>
                <c:pt idx="114">
                  <c:v>1979.3785027940537</c:v>
                </c:pt>
                <c:pt idx="115">
                  <c:v>1980.0362880465161</c:v>
                </c:pt>
                <c:pt idx="116">
                  <c:v>1979.9678177602534</c:v>
                </c:pt>
                <c:pt idx="117">
                  <c:v>1979.8335601982988</c:v>
                </c:pt>
                <c:pt idx="118">
                  <c:v>1980.2885601982987</c:v>
                </c:pt>
                <c:pt idx="119">
                  <c:v>1980.6468221506243</c:v>
                </c:pt>
                <c:pt idx="120">
                  <c:v>1980.5125645886703</c:v>
                </c:pt>
                <c:pt idx="121">
                  <c:v>1980.9675645886703</c:v>
                </c:pt>
                <c:pt idx="122">
                  <c:v>1982.5444984036824</c:v>
                </c:pt>
                <c:pt idx="123">
                  <c:v>1983.2235027940537</c:v>
                </c:pt>
                <c:pt idx="124">
                  <c:v>1984.1335601982987</c:v>
                </c:pt>
                <c:pt idx="125">
                  <c:v>1984.8125645886703</c:v>
                </c:pt>
                <c:pt idx="126">
                  <c:v>2007.3607807812584</c:v>
                </c:pt>
                <c:pt idx="127">
                  <c:v>2008.0397851716298</c:v>
                </c:pt>
                <c:pt idx="128">
                  <c:v>2009.6979807812584</c:v>
                </c:pt>
                <c:pt idx="129">
                  <c:v>2009.9374614246869</c:v>
                </c:pt>
                <c:pt idx="130">
                  <c:v>2010.3769851716297</c:v>
                </c:pt>
                <c:pt idx="131">
                  <c:v>2010.6164658150587</c:v>
                </c:pt>
                <c:pt idx="132">
                  <c:v>2011.5265232193042</c:v>
                </c:pt>
                <c:pt idx="133">
                  <c:v>2012.2746614246869</c:v>
                </c:pt>
                <c:pt idx="134">
                  <c:v>2012.2055276096751</c:v>
                </c:pt>
                <c:pt idx="135">
                  <c:v>2012.9536658150587</c:v>
                </c:pt>
                <c:pt idx="136">
                  <c:v>2013.6967807812584</c:v>
                </c:pt>
                <c:pt idx="137">
                  <c:v>2013.8637232193041</c:v>
                </c:pt>
                <c:pt idx="138">
                  <c:v>2014.1319094722435</c:v>
                </c:pt>
                <c:pt idx="139">
                  <c:v>2014.3757851716296</c:v>
                </c:pt>
                <c:pt idx="140">
                  <c:v>2014.5427276096752</c:v>
                </c:pt>
                <c:pt idx="141">
                  <c:v>2014.8109138626151</c:v>
                </c:pt>
                <c:pt idx="142">
                  <c:v>2015.1466668235778</c:v>
                </c:pt>
                <c:pt idx="143">
                  <c:v>2015.6198668235779</c:v>
                </c:pt>
                <c:pt idx="144">
                  <c:v>2016.273461424687</c:v>
                </c:pt>
                <c:pt idx="145">
                  <c:v>2016.4873094722436</c:v>
                </c:pt>
                <c:pt idx="146">
                  <c:v>2016.7085901156729</c:v>
                </c:pt>
                <c:pt idx="147">
                  <c:v>2016.9524658150588</c:v>
                </c:pt>
                <c:pt idx="148">
                  <c:v>2017.1663138626152</c:v>
                </c:pt>
                <c:pt idx="149">
                  <c:v>2017.3875945060443</c:v>
                </c:pt>
                <c:pt idx="150">
                  <c:v>2017.8625232193042</c:v>
                </c:pt>
                <c:pt idx="151">
                  <c:v>2017.6896712139489</c:v>
                </c:pt>
                <c:pt idx="152">
                  <c:v>2017.723347467007</c:v>
                </c:pt>
                <c:pt idx="153">
                  <c:v>2018.2976519102892</c:v>
                </c:pt>
                <c:pt idx="154">
                  <c:v>2018.5415276096751</c:v>
                </c:pt>
                <c:pt idx="155">
                  <c:v>2018.1965474670069</c:v>
                </c:pt>
                <c:pt idx="156">
                  <c:v>2019.0639901156728</c:v>
                </c:pt>
                <c:pt idx="157">
                  <c:v>2018.9766563006613</c:v>
                </c:pt>
                <c:pt idx="158">
                  <c:v>2019.6186668235778</c:v>
                </c:pt>
                <c:pt idx="159">
                  <c:v>2019.7429945060442</c:v>
                </c:pt>
                <c:pt idx="160">
                  <c:v>2019.3124092616235</c:v>
                </c:pt>
                <c:pt idx="161">
                  <c:v>2020.0450712139489</c:v>
                </c:pt>
                <c:pt idx="162">
                  <c:v>2019.7856092616237</c:v>
                </c:pt>
                <c:pt idx="163">
                  <c:v>2020.6399094722435</c:v>
                </c:pt>
                <c:pt idx="164">
                  <c:v>2019.9914136519951</c:v>
                </c:pt>
                <c:pt idx="165">
                  <c:v>2020.2663518573786</c:v>
                </c:pt>
                <c:pt idx="166">
                  <c:v>2020.6530519102894</c:v>
                </c:pt>
                <c:pt idx="167">
                  <c:v>2021.3189138626151</c:v>
                </c:pt>
                <c:pt idx="168">
                  <c:v>2021.3320563006614</c:v>
                </c:pt>
                <c:pt idx="169">
                  <c:v>2022.195347467007</c:v>
                </c:pt>
                <c:pt idx="170">
                  <c:v>2022.6217518573785</c:v>
                </c:pt>
                <c:pt idx="171">
                  <c:v>2023.2165901156727</c:v>
                </c:pt>
                <c:pt idx="172">
                  <c:v>2023.8955945060441</c:v>
                </c:pt>
                <c:pt idx="173">
                  <c:v>2023.7844092616235</c:v>
                </c:pt>
                <c:pt idx="174">
                  <c:v>2024.197671213949</c:v>
                </c:pt>
                <c:pt idx="175">
                  <c:v>2024.2108136519953</c:v>
                </c:pt>
                <c:pt idx="176">
                  <c:v>2024.8056519102893</c:v>
                </c:pt>
                <c:pt idx="177">
                  <c:v>2025.4846563006613</c:v>
                </c:pt>
                <c:pt idx="178">
                  <c:v>2026.7743518573784</c:v>
                </c:pt>
                <c:pt idx="179">
                  <c:v>2028.3634136519952</c:v>
                </c:pt>
                <c:pt idx="180">
                  <c:v>2044.0460675916825</c:v>
                </c:pt>
                <c:pt idx="181">
                  <c:v>2044.725071982054</c:v>
                </c:pt>
                <c:pt idx="182">
                  <c:v>2045.8248724932494</c:v>
                </c:pt>
                <c:pt idx="183">
                  <c:v>2046.3162724932495</c:v>
                </c:pt>
                <c:pt idx="184">
                  <c:v>2046.4014675916824</c:v>
                </c:pt>
                <c:pt idx="185">
                  <c:v>2046.6227482351114</c:v>
                </c:pt>
                <c:pt idx="186">
                  <c:v>2047.080471982054</c:v>
                </c:pt>
                <c:pt idx="187">
                  <c:v>2047.3017526254828</c:v>
                </c:pt>
                <c:pt idx="188">
                  <c:v>2048.3678768836203</c:v>
                </c:pt>
                <c:pt idx="189">
                  <c:v>2048.4015531366776</c:v>
                </c:pt>
                <c:pt idx="190">
                  <c:v>2048.211810029728</c:v>
                </c:pt>
                <c:pt idx="191">
                  <c:v>2048.8929531366775</c:v>
                </c:pt>
                <c:pt idx="192">
                  <c:v>2048.9781482351113</c:v>
                </c:pt>
                <c:pt idx="193">
                  <c:v>2048.8908144200996</c:v>
                </c:pt>
                <c:pt idx="194">
                  <c:v>2049.6571526254829</c:v>
                </c:pt>
                <c:pt idx="195">
                  <c:v>2049.9906149312951</c:v>
                </c:pt>
                <c:pt idx="196">
                  <c:v>2050.4688724932494</c:v>
                </c:pt>
                <c:pt idx="197">
                  <c:v>2050.5540675916823</c:v>
                </c:pt>
                <c:pt idx="198">
                  <c:v>2050.7414768836202</c:v>
                </c:pt>
                <c:pt idx="199">
                  <c:v>2050.482014931295</c:v>
                </c:pt>
                <c:pt idx="200">
                  <c:v>2050.5672100297284</c:v>
                </c:pt>
                <c:pt idx="201">
                  <c:v>2050.9445575270497</c:v>
                </c:pt>
                <c:pt idx="202">
                  <c:v>2051.2330719820538</c:v>
                </c:pt>
                <c:pt idx="203">
                  <c:v>2051.2462144200999</c:v>
                </c:pt>
                <c:pt idx="204">
                  <c:v>2052.5336193216654</c:v>
                </c:pt>
                <c:pt idx="205">
                  <c:v>2053.0455531366779</c:v>
                </c:pt>
                <c:pt idx="206">
                  <c:v>2053.1307482351117</c:v>
                </c:pt>
                <c:pt idx="207">
                  <c:v>2053.3181575270496</c:v>
                </c:pt>
                <c:pt idx="208">
                  <c:v>2053.8097526254828</c:v>
                </c:pt>
                <c:pt idx="209">
                  <c:v>2054.6346149312949</c:v>
                </c:pt>
                <c:pt idx="210">
                  <c:v>2055.0478768836201</c:v>
                </c:pt>
                <c:pt idx="211">
                  <c:v>2054.7198100297283</c:v>
                </c:pt>
                <c:pt idx="212">
                  <c:v>2054.9072193216657</c:v>
                </c:pt>
                <c:pt idx="213">
                  <c:v>2055.3988144200998</c:v>
                </c:pt>
                <c:pt idx="214">
                  <c:v>2055.4747585355685</c:v>
                </c:pt>
                <c:pt idx="215">
                  <c:v>2055.9843585355688</c:v>
                </c:pt>
                <c:pt idx="216">
                  <c:v>2056.1537629259401</c:v>
                </c:pt>
                <c:pt idx="217">
                  <c:v>2056.66336292594</c:v>
                </c:pt>
                <c:pt idx="218">
                  <c:v>2057.62455752705</c:v>
                </c:pt>
                <c:pt idx="219">
                  <c:v>2058.0514391789975</c:v>
                </c:pt>
                <c:pt idx="220">
                  <c:v>2058.5610391789974</c:v>
                </c:pt>
                <c:pt idx="221">
                  <c:v>2058.7304435693682</c:v>
                </c:pt>
                <c:pt idx="222">
                  <c:v>2059.2136193216656</c:v>
                </c:pt>
                <c:pt idx="223">
                  <c:v>2059.2400435693685</c:v>
                </c:pt>
                <c:pt idx="224">
                  <c:v>2059.6405009736141</c:v>
                </c:pt>
                <c:pt idx="225">
                  <c:v>2060.2907585355688</c:v>
                </c:pt>
                <c:pt idx="226">
                  <c:v>2060.1501009736139</c:v>
                </c:pt>
                <c:pt idx="227">
                  <c:v>2060.3195053639852</c:v>
                </c:pt>
                <c:pt idx="228">
                  <c:v>2060.9697629259399</c:v>
                </c:pt>
                <c:pt idx="229">
                  <c:v>2060.8291053639855</c:v>
                </c:pt>
                <c:pt idx="230">
                  <c:v>2062.8674391789973</c:v>
                </c:pt>
                <c:pt idx="231">
                  <c:v>2063.5464435693684</c:v>
                </c:pt>
                <c:pt idx="232">
                  <c:v>2064.4565009736139</c:v>
                </c:pt>
                <c:pt idx="233">
                  <c:v>2065.1355053639854</c:v>
                </c:pt>
                <c:pt idx="234">
                  <c:v>2081.0397696260275</c:v>
                </c:pt>
                <c:pt idx="235">
                  <c:v>2081.5311696260273</c:v>
                </c:pt>
                <c:pt idx="236">
                  <c:v>2081.718774016399</c:v>
                </c:pt>
                <c:pt idx="237">
                  <c:v>2082.5101593036734</c:v>
                </c:pt>
                <c:pt idx="238">
                  <c:v>2082.2101740163989</c:v>
                </c:pt>
                <c:pt idx="239">
                  <c:v>2083.0197593036733</c:v>
                </c:pt>
                <c:pt idx="240">
                  <c:v>2083.1891636940445</c:v>
                </c:pt>
                <c:pt idx="241">
                  <c:v>2083.6987636940444</c:v>
                </c:pt>
                <c:pt idx="242">
                  <c:v>2083.616450269456</c:v>
                </c:pt>
                <c:pt idx="243">
                  <c:v>2084.1078502694559</c:v>
                </c:pt>
                <c:pt idx="244">
                  <c:v>2084.2954546598271</c:v>
                </c:pt>
                <c:pt idx="245">
                  <c:v>2085.0868399471015</c:v>
                </c:pt>
                <c:pt idx="246">
                  <c:v>2084.7868546598274</c:v>
                </c:pt>
                <c:pt idx="247">
                  <c:v>2085.5964399471018</c:v>
                </c:pt>
                <c:pt idx="248">
                  <c:v>2085.2055120640734</c:v>
                </c:pt>
                <c:pt idx="249">
                  <c:v>2085.6837696260272</c:v>
                </c:pt>
                <c:pt idx="250">
                  <c:v>2085.7658443374726</c:v>
                </c:pt>
                <c:pt idx="251">
                  <c:v>2085.6969120640733</c:v>
                </c:pt>
                <c:pt idx="252">
                  <c:v>2086.2754443374729</c:v>
                </c:pt>
                <c:pt idx="253">
                  <c:v>2085.8845164544441</c:v>
                </c:pt>
                <c:pt idx="254">
                  <c:v>2086.3627740163988</c:v>
                </c:pt>
                <c:pt idx="255">
                  <c:v>2086.6759017417185</c:v>
                </c:pt>
                <c:pt idx="256">
                  <c:v>2086.375916454444</c:v>
                </c:pt>
                <c:pt idx="257">
                  <c:v>2087.3261593036732</c:v>
                </c:pt>
                <c:pt idx="258">
                  <c:v>2087.1855017417183</c:v>
                </c:pt>
                <c:pt idx="259">
                  <c:v>2087.35490613209</c:v>
                </c:pt>
                <c:pt idx="260">
                  <c:v>2088.0051636940443</c:v>
                </c:pt>
                <c:pt idx="261">
                  <c:v>2087.8645061320899</c:v>
                </c:pt>
                <c:pt idx="262">
                  <c:v>2088.2604502694558</c:v>
                </c:pt>
                <c:pt idx="263">
                  <c:v>2088.9394546598273</c:v>
                </c:pt>
                <c:pt idx="264">
                  <c:v>2089.9028399471017</c:v>
                </c:pt>
                <c:pt idx="265">
                  <c:v>2089.8495120640732</c:v>
                </c:pt>
                <c:pt idx="266">
                  <c:v>2090.5818443374728</c:v>
                </c:pt>
                <c:pt idx="267">
                  <c:v>2090.5285164544443</c:v>
                </c:pt>
                <c:pt idx="268">
                  <c:v>2091.4919017417187</c:v>
                </c:pt>
                <c:pt idx="269">
                  <c:v>2092.1709061320903</c:v>
                </c:pt>
                <c:pt idx="270">
                  <c:v>2119.5038613380184</c:v>
                </c:pt>
                <c:pt idx="271">
                  <c:v>2121.8956613380183</c:v>
                </c:pt>
                <c:pt idx="272">
                  <c:v>2122.0468657283895</c:v>
                </c:pt>
                <c:pt idx="273">
                  <c:v>2122.0805419814469</c:v>
                </c:pt>
                <c:pt idx="274">
                  <c:v>2122.5746657283898</c:v>
                </c:pt>
                <c:pt idx="275">
                  <c:v>2123.6696037760635</c:v>
                </c:pt>
                <c:pt idx="276">
                  <c:v>2124.4723419814468</c:v>
                </c:pt>
                <c:pt idx="277">
                  <c:v>2124.6235463718181</c:v>
                </c:pt>
                <c:pt idx="278">
                  <c:v>2125.1513463718179</c:v>
                </c:pt>
                <c:pt idx="279">
                  <c:v>2126.3558613380183</c:v>
                </c:pt>
                <c:pt idx="280">
                  <c:v>2126.0614037760633</c:v>
                </c:pt>
                <c:pt idx="281">
                  <c:v>2126.2126081664351</c:v>
                </c:pt>
                <c:pt idx="282">
                  <c:v>2126.3161378801719</c:v>
                </c:pt>
                <c:pt idx="283">
                  <c:v>2127.0348657283898</c:v>
                </c:pt>
                <c:pt idx="284">
                  <c:v>2126.7404081664349</c:v>
                </c:pt>
                <c:pt idx="285">
                  <c:v>2126.8257378801718</c:v>
                </c:pt>
                <c:pt idx="286">
                  <c:v>2126.9951422705431</c:v>
                </c:pt>
                <c:pt idx="287">
                  <c:v>2127.5047422705429</c:v>
                </c:pt>
                <c:pt idx="288">
                  <c:v>2128.9325419814468</c:v>
                </c:pt>
                <c:pt idx="289">
                  <c:v>2128.8928185236009</c:v>
                </c:pt>
                <c:pt idx="290">
                  <c:v>2129.6115463718179</c:v>
                </c:pt>
                <c:pt idx="291">
                  <c:v>2129.4024185236012</c:v>
                </c:pt>
                <c:pt idx="292">
                  <c:v>2129.571822913972</c:v>
                </c:pt>
                <c:pt idx="293">
                  <c:v>2130.5216037760633</c:v>
                </c:pt>
                <c:pt idx="294">
                  <c:v>2130.0814229139723</c:v>
                </c:pt>
                <c:pt idx="295">
                  <c:v>2130.4818803182175</c:v>
                </c:pt>
                <c:pt idx="296">
                  <c:v>2131.2006081664349</c:v>
                </c:pt>
                <c:pt idx="297">
                  <c:v>2131.1321378801722</c:v>
                </c:pt>
                <c:pt idx="298">
                  <c:v>2130.9914803182173</c:v>
                </c:pt>
                <c:pt idx="299">
                  <c:v>2131.160884708589</c:v>
                </c:pt>
                <c:pt idx="300">
                  <c:v>2131.8111422705433</c:v>
                </c:pt>
                <c:pt idx="301">
                  <c:v>2131.6704847085889</c:v>
                </c:pt>
                <c:pt idx="302">
                  <c:v>2133.7088185236012</c:v>
                </c:pt>
                <c:pt idx="303">
                  <c:v>2134.3878229139723</c:v>
                </c:pt>
                <c:pt idx="304">
                  <c:v>2135.2978803182173</c:v>
                </c:pt>
                <c:pt idx="305">
                  <c:v>2135.9768847085888</c:v>
                </c:pt>
                <c:pt idx="306">
                  <c:v>2145.4403172935563</c:v>
                </c:pt>
                <c:pt idx="307">
                  <c:v>2146.1193216839283</c:v>
                </c:pt>
                <c:pt idx="308">
                  <c:v>2147.7957172935562</c:v>
                </c:pt>
                <c:pt idx="309">
                  <c:v>2148.0169979369848</c:v>
                </c:pt>
                <c:pt idx="310">
                  <c:v>2148.4747216839287</c:v>
                </c:pt>
                <c:pt idx="311">
                  <c:v>2148.6960023273564</c:v>
                </c:pt>
                <c:pt idx="312">
                  <c:v>2149.6060597316027</c:v>
                </c:pt>
                <c:pt idx="313">
                  <c:v>2150.3723979369852</c:v>
                </c:pt>
                <c:pt idx="314">
                  <c:v>2150.2850641219734</c:v>
                </c:pt>
                <c:pt idx="315">
                  <c:v>2151.0514023273563</c:v>
                </c:pt>
                <c:pt idx="316">
                  <c:v>2151.9483172935561</c:v>
                </c:pt>
                <c:pt idx="317">
                  <c:v>2151.9614597316026</c:v>
                </c:pt>
                <c:pt idx="318">
                  <c:v>2152.6273216839286</c:v>
                </c:pt>
                <c:pt idx="319">
                  <c:v>2152.6404641219733</c:v>
                </c:pt>
                <c:pt idx="320">
                  <c:v>2154.5249979369851</c:v>
                </c:pt>
                <c:pt idx="321">
                  <c:v>2155.2040023273562</c:v>
                </c:pt>
                <c:pt idx="322">
                  <c:v>2156.1140597316025</c:v>
                </c:pt>
                <c:pt idx="323">
                  <c:v>2156.7930641219737</c:v>
                </c:pt>
                <c:pt idx="324">
                  <c:v>2158.0091009011776</c:v>
                </c:pt>
                <c:pt idx="325">
                  <c:v>2158.6881052915478</c:v>
                </c:pt>
                <c:pt idx="326">
                  <c:v>2160.4009009011775</c:v>
                </c:pt>
                <c:pt idx="327">
                  <c:v>2160.5857815446057</c:v>
                </c:pt>
                <c:pt idx="328">
                  <c:v>2161.0799052915477</c:v>
                </c:pt>
                <c:pt idx="329">
                  <c:v>2161.2647859349777</c:v>
                </c:pt>
                <c:pt idx="330">
                  <c:v>2162.1748433392231</c:v>
                </c:pt>
                <c:pt idx="331">
                  <c:v>2162.9775815446055</c:v>
                </c:pt>
                <c:pt idx="332">
                  <c:v>2162.8538477295942</c:v>
                </c:pt>
                <c:pt idx="333">
                  <c:v>2163.6565859349776</c:v>
                </c:pt>
                <c:pt idx="334">
                  <c:v>2164.8611009011775</c:v>
                </c:pt>
                <c:pt idx="335">
                  <c:v>2164.566643339223</c:v>
                </c:pt>
                <c:pt idx="336">
                  <c:v>2164.780229592162</c:v>
                </c:pt>
                <c:pt idx="337">
                  <c:v>2165.5401052915477</c:v>
                </c:pt>
                <c:pt idx="338">
                  <c:v>2165.2456477295941</c:v>
                </c:pt>
                <c:pt idx="339">
                  <c:v>2165.4592339825335</c:v>
                </c:pt>
                <c:pt idx="340">
                  <c:v>2167.1902295921623</c:v>
                </c:pt>
                <c:pt idx="341">
                  <c:v>2167.4377815446055</c:v>
                </c:pt>
                <c:pt idx="342">
                  <c:v>2167.3569102355914</c:v>
                </c:pt>
                <c:pt idx="343">
                  <c:v>2167.8692339825334</c:v>
                </c:pt>
                <c:pt idx="344">
                  <c:v>2168.1167859349775</c:v>
                </c:pt>
                <c:pt idx="345">
                  <c:v>2168.0359146259634</c:v>
                </c:pt>
                <c:pt idx="346">
                  <c:v>2169.026843339223</c:v>
                </c:pt>
                <c:pt idx="347">
                  <c:v>2168.9459720302079</c:v>
                </c:pt>
                <c:pt idx="348">
                  <c:v>2169.7058477295941</c:v>
                </c:pt>
                <c:pt idx="349">
                  <c:v>2169.7669102355912</c:v>
                </c:pt>
                <c:pt idx="350">
                  <c:v>2169.6249764205791</c:v>
                </c:pt>
                <c:pt idx="351">
                  <c:v>2170.4459146259633</c:v>
                </c:pt>
                <c:pt idx="352">
                  <c:v>2171.3559720302082</c:v>
                </c:pt>
                <c:pt idx="353">
                  <c:v>2171.8042295921623</c:v>
                </c:pt>
                <c:pt idx="354">
                  <c:v>2172.0349764205789</c:v>
                </c:pt>
                <c:pt idx="355">
                  <c:v>2172.4832339825334</c:v>
                </c:pt>
                <c:pt idx="356">
                  <c:v>2174.3809102355913</c:v>
                </c:pt>
                <c:pt idx="357">
                  <c:v>2175.0599146259633</c:v>
                </c:pt>
                <c:pt idx="358">
                  <c:v>2174.3397180616607</c:v>
                </c:pt>
                <c:pt idx="359">
                  <c:v>2175.9699720302083</c:v>
                </c:pt>
                <c:pt idx="360">
                  <c:v>2174.8311180616606</c:v>
                </c:pt>
                <c:pt idx="361">
                  <c:v>2175.0187224520328</c:v>
                </c:pt>
                <c:pt idx="362">
                  <c:v>2176.6489764205789</c:v>
                </c:pt>
                <c:pt idx="363">
                  <c:v>2175.5101224520326</c:v>
                </c:pt>
                <c:pt idx="364">
                  <c:v>2176.9163987050902</c:v>
                </c:pt>
                <c:pt idx="365">
                  <c:v>2177.40779870509</c:v>
                </c:pt>
                <c:pt idx="366">
                  <c:v>2177.5954030954617</c:v>
                </c:pt>
                <c:pt idx="367">
                  <c:v>2178.0868030954616</c:v>
                </c:pt>
                <c:pt idx="368">
                  <c:v>2178.5054604997067</c:v>
                </c:pt>
                <c:pt idx="369">
                  <c:v>2178.983718061661</c:v>
                </c:pt>
                <c:pt idx="370">
                  <c:v>2178.9968604997066</c:v>
                </c:pt>
                <c:pt idx="371">
                  <c:v>2179.1844648900787</c:v>
                </c:pt>
                <c:pt idx="372">
                  <c:v>2179.6627224520325</c:v>
                </c:pt>
                <c:pt idx="373">
                  <c:v>2179.6758648900786</c:v>
                </c:pt>
                <c:pt idx="374">
                  <c:v>2181.5603987050899</c:v>
                </c:pt>
                <c:pt idx="375">
                  <c:v>2182.239403095462</c:v>
                </c:pt>
                <c:pt idx="376">
                  <c:v>2183.1494604997069</c:v>
                </c:pt>
                <c:pt idx="377">
                  <c:v>2183.8284648900785</c:v>
                </c:pt>
                <c:pt idx="378">
                  <c:v>2183.9044090055477</c:v>
                </c:pt>
                <c:pt idx="379">
                  <c:v>2184.4140090055475</c:v>
                </c:pt>
                <c:pt idx="380">
                  <c:v>2186.4474133959188</c:v>
                </c:pt>
                <c:pt idx="381">
                  <c:v>2186.4810896489757</c:v>
                </c:pt>
                <c:pt idx="382">
                  <c:v>2186.9906896489761</c:v>
                </c:pt>
                <c:pt idx="383">
                  <c:v>2188.0701514435932</c:v>
                </c:pt>
                <c:pt idx="384">
                  <c:v>2188.7204090055475</c:v>
                </c:pt>
                <c:pt idx="385">
                  <c:v>2188.8392133959187</c:v>
                </c:pt>
                <c:pt idx="386">
                  <c:v>2188.5797514435931</c:v>
                </c:pt>
                <c:pt idx="387">
                  <c:v>2189.0240940393478</c:v>
                </c:pt>
                <c:pt idx="388">
                  <c:v>2190.6131558339644</c:v>
                </c:pt>
                <c:pt idx="389">
                  <c:v>2191.297089648976</c:v>
                </c:pt>
                <c:pt idx="390">
                  <c:v>2191.4158940393477</c:v>
                </c:pt>
                <c:pt idx="391">
                  <c:v>2192.886151443593</c:v>
                </c:pt>
                <c:pt idx="392">
                  <c:v>2193.2994133959187</c:v>
                </c:pt>
                <c:pt idx="393">
                  <c:v>2193.0049558339642</c:v>
                </c:pt>
                <c:pt idx="394">
                  <c:v>2195.8760940393477</c:v>
                </c:pt>
                <c:pt idx="395">
                  <c:v>2196.4731926131676</c:v>
                </c:pt>
                <c:pt idx="396">
                  <c:v>2197.0191926131679</c:v>
                </c:pt>
                <c:pt idx="397">
                  <c:v>2197.1521970035396</c:v>
                </c:pt>
                <c:pt idx="398">
                  <c:v>2197.4651558339642</c:v>
                </c:pt>
                <c:pt idx="399">
                  <c:v>2199.0498732565966</c:v>
                </c:pt>
                <c:pt idx="400">
                  <c:v>2199.5958732565964</c:v>
                </c:pt>
                <c:pt idx="401">
                  <c:v>2199.7288776469677</c:v>
                </c:pt>
                <c:pt idx="402">
                  <c:v>2200.274877646968</c:v>
                </c:pt>
                <c:pt idx="403">
                  <c:v>2200.6389350512127</c:v>
                </c:pt>
                <c:pt idx="404">
                  <c:v>2201.4443970035395</c:v>
                </c:pt>
                <c:pt idx="405">
                  <c:v>2201.184935051213</c:v>
                </c:pt>
                <c:pt idx="406">
                  <c:v>2201.6331926131679</c:v>
                </c:pt>
                <c:pt idx="407">
                  <c:v>2201.3179394415843</c:v>
                </c:pt>
                <c:pt idx="408">
                  <c:v>2201.8639394415841</c:v>
                </c:pt>
                <c:pt idx="409">
                  <c:v>2204.2098732565964</c:v>
                </c:pt>
                <c:pt idx="410">
                  <c:v>2204.888877646968</c:v>
                </c:pt>
                <c:pt idx="411">
                  <c:v>2205.798935051213</c:v>
                </c:pt>
                <c:pt idx="412">
                  <c:v>2206.2121970035396</c:v>
                </c:pt>
                <c:pt idx="413">
                  <c:v>2206.4779394415841</c:v>
                </c:pt>
                <c:pt idx="414">
                  <c:v>2211.3334200960062</c:v>
                </c:pt>
                <c:pt idx="415">
                  <c:v>2212.0124244863773</c:v>
                </c:pt>
                <c:pt idx="416">
                  <c:v>2212.8038097736521</c:v>
                </c:pt>
                <c:pt idx="417">
                  <c:v>2213.4828141640228</c:v>
                </c:pt>
                <c:pt idx="418">
                  <c:v>2213.7070200960065</c:v>
                </c:pt>
                <c:pt idx="419">
                  <c:v>2213.9101007394347</c:v>
                </c:pt>
                <c:pt idx="420">
                  <c:v>2214.3860244863772</c:v>
                </c:pt>
                <c:pt idx="421">
                  <c:v>2214.5891051298067</c:v>
                </c:pt>
                <c:pt idx="422">
                  <c:v>2215.195609773652</c:v>
                </c:pt>
                <c:pt idx="423">
                  <c:v>2215.3804904170802</c:v>
                </c:pt>
                <c:pt idx="424">
                  <c:v>2215.8746141640231</c:v>
                </c:pt>
                <c:pt idx="425">
                  <c:v>2215.4991625340517</c:v>
                </c:pt>
                <c:pt idx="426">
                  <c:v>2216.0594948074522</c:v>
                </c:pt>
                <c:pt idx="427">
                  <c:v>2216.2837007394346</c:v>
                </c:pt>
                <c:pt idx="428">
                  <c:v>2216.1781669244233</c:v>
                </c:pt>
                <c:pt idx="429">
                  <c:v>2216.9695522116976</c:v>
                </c:pt>
                <c:pt idx="430">
                  <c:v>2216.9627051298066</c:v>
                </c:pt>
                <c:pt idx="431">
                  <c:v>2217.7722904170805</c:v>
                </c:pt>
                <c:pt idx="432">
                  <c:v>2217.6485566020688</c:v>
                </c:pt>
                <c:pt idx="433">
                  <c:v>2218.0134200960065</c:v>
                </c:pt>
                <c:pt idx="434">
                  <c:v>2217.8727625340521</c:v>
                </c:pt>
                <c:pt idx="435">
                  <c:v>2218.4512948074521</c:v>
                </c:pt>
                <c:pt idx="436">
                  <c:v>2218.6924244863771</c:v>
                </c:pt>
                <c:pt idx="437">
                  <c:v>2218.5517669244232</c:v>
                </c:pt>
                <c:pt idx="438">
                  <c:v>2219.655809773652</c:v>
                </c:pt>
                <c:pt idx="439">
                  <c:v>2219.3613522116975</c:v>
                </c:pt>
                <c:pt idx="440">
                  <c:v>2220.3348141640231</c:v>
                </c:pt>
                <c:pt idx="441">
                  <c:v>2220.0403566020691</c:v>
                </c:pt>
                <c:pt idx="442">
                  <c:v>2220.5901007394345</c:v>
                </c:pt>
                <c:pt idx="443">
                  <c:v>2221.2691051298066</c:v>
                </c:pt>
                <c:pt idx="444">
                  <c:v>2222.2324904170805</c:v>
                </c:pt>
                <c:pt idx="445">
                  <c:v>2222.179162534052</c:v>
                </c:pt>
                <c:pt idx="446">
                  <c:v>2222.9114948074521</c:v>
                </c:pt>
                <c:pt idx="447">
                  <c:v>2222.8581669244231</c:v>
                </c:pt>
                <c:pt idx="448">
                  <c:v>2223.8215522116975</c:v>
                </c:pt>
                <c:pt idx="449">
                  <c:v>2224.5005566020691</c:v>
                </c:pt>
                <c:pt idx="450">
                  <c:v>2249.7975118079967</c:v>
                </c:pt>
                <c:pt idx="451">
                  <c:v>2250.325311807997</c:v>
                </c:pt>
                <c:pt idx="452">
                  <c:v>2250.4765161983682</c:v>
                </c:pt>
                <c:pt idx="453">
                  <c:v>2251.0043161983681</c:v>
                </c:pt>
                <c:pt idx="454">
                  <c:v>2252.3741924514256</c:v>
                </c:pt>
                <c:pt idx="455">
                  <c:v>2252.9019924514255</c:v>
                </c:pt>
                <c:pt idx="456">
                  <c:v>2253.0531968417959</c:v>
                </c:pt>
                <c:pt idx="457">
                  <c:v>2253.5809968417957</c:v>
                </c:pt>
                <c:pt idx="458">
                  <c:v>2253.9632542460417</c:v>
                </c:pt>
                <c:pt idx="459">
                  <c:v>2254.785511807997</c:v>
                </c:pt>
                <c:pt idx="460">
                  <c:v>2254.4910542460416</c:v>
                </c:pt>
                <c:pt idx="461">
                  <c:v>2254.6422586364138</c:v>
                </c:pt>
                <c:pt idx="462">
                  <c:v>2255.4645161983681</c:v>
                </c:pt>
                <c:pt idx="463">
                  <c:v>2255.1700586364136</c:v>
                </c:pt>
                <c:pt idx="464">
                  <c:v>2256.6097883501507</c:v>
                </c:pt>
                <c:pt idx="465">
                  <c:v>2257.3621924514255</c:v>
                </c:pt>
                <c:pt idx="466">
                  <c:v>2257.2887927405222</c:v>
                </c:pt>
                <c:pt idx="467">
                  <c:v>2258.0411968417961</c:v>
                </c:pt>
                <c:pt idx="468">
                  <c:v>2258.9512542460416</c:v>
                </c:pt>
                <c:pt idx="469">
                  <c:v>2259.0015883501505</c:v>
                </c:pt>
                <c:pt idx="470">
                  <c:v>2259.6302586364136</c:v>
                </c:pt>
                <c:pt idx="471">
                  <c:v>2259.1864689935792</c:v>
                </c:pt>
                <c:pt idx="472">
                  <c:v>2259.6805927405226</c:v>
                </c:pt>
                <c:pt idx="473">
                  <c:v>2259.8654733839508</c:v>
                </c:pt>
                <c:pt idx="474">
                  <c:v>2260.7755307881962</c:v>
                </c:pt>
                <c:pt idx="475">
                  <c:v>2261.5782689935795</c:v>
                </c:pt>
                <c:pt idx="476">
                  <c:v>2261.4545351785678</c:v>
                </c:pt>
                <c:pt idx="477">
                  <c:v>2262.2572733839506</c:v>
                </c:pt>
                <c:pt idx="478">
                  <c:v>2263.4617883501505</c:v>
                </c:pt>
                <c:pt idx="479">
                  <c:v>2263.1673307881961</c:v>
                </c:pt>
                <c:pt idx="480">
                  <c:v>2264.1407927405226</c:v>
                </c:pt>
                <c:pt idx="481">
                  <c:v>2263.8463351785681</c:v>
                </c:pt>
                <c:pt idx="482">
                  <c:v>2266.0384689935795</c:v>
                </c:pt>
                <c:pt idx="483">
                  <c:v>2266.7174733839506</c:v>
                </c:pt>
                <c:pt idx="484">
                  <c:v>2267.6275307881961</c:v>
                </c:pt>
                <c:pt idx="485">
                  <c:v>2268.3065351785681</c:v>
                </c:pt>
                <c:pt idx="486">
                  <c:v>2288.3027513711559</c:v>
                </c:pt>
                <c:pt idx="487">
                  <c:v>2288.8305513711557</c:v>
                </c:pt>
                <c:pt idx="488">
                  <c:v>2288.981755761527</c:v>
                </c:pt>
                <c:pt idx="489">
                  <c:v>2289.5095557615273</c:v>
                </c:pt>
                <c:pt idx="490">
                  <c:v>2290.8794320145839</c:v>
                </c:pt>
                <c:pt idx="491">
                  <c:v>2291.4072320145842</c:v>
                </c:pt>
                <c:pt idx="492">
                  <c:v>2291.558436404956</c:v>
                </c:pt>
                <c:pt idx="493">
                  <c:v>2292.0862364049558</c:v>
                </c:pt>
                <c:pt idx="494">
                  <c:v>2292.4684938092014</c:v>
                </c:pt>
                <c:pt idx="495">
                  <c:v>2292.9962938092012</c:v>
                </c:pt>
                <c:pt idx="496">
                  <c:v>2293.2907513711557</c:v>
                </c:pt>
                <c:pt idx="497">
                  <c:v>2293.1474981995721</c:v>
                </c:pt>
                <c:pt idx="498">
                  <c:v>2293.6752981995719</c:v>
                </c:pt>
                <c:pt idx="499">
                  <c:v>2293.9697557615273</c:v>
                </c:pt>
                <c:pt idx="500">
                  <c:v>2295.0738800621416</c:v>
                </c:pt>
                <c:pt idx="501">
                  <c:v>2295.6198800621414</c:v>
                </c:pt>
                <c:pt idx="502">
                  <c:v>2295.7528844525118</c:v>
                </c:pt>
                <c:pt idx="503">
                  <c:v>2295.8674320145842</c:v>
                </c:pt>
                <c:pt idx="504">
                  <c:v>2296.2988844525116</c:v>
                </c:pt>
                <c:pt idx="505">
                  <c:v>2296.5464364049558</c:v>
                </c:pt>
                <c:pt idx="506">
                  <c:v>2297.4564938092012</c:v>
                </c:pt>
                <c:pt idx="507">
                  <c:v>2297.6505607055697</c:v>
                </c:pt>
                <c:pt idx="508">
                  <c:v>2298.1354981995719</c:v>
                </c:pt>
                <c:pt idx="509">
                  <c:v>2298.1965607055699</c:v>
                </c:pt>
                <c:pt idx="510">
                  <c:v>2298.3295650959412</c:v>
                </c:pt>
                <c:pt idx="511">
                  <c:v>2298.8755650959411</c:v>
                </c:pt>
                <c:pt idx="512">
                  <c:v>2299.2396225001871</c:v>
                </c:pt>
                <c:pt idx="513">
                  <c:v>2299.7856225001869</c:v>
                </c:pt>
                <c:pt idx="514">
                  <c:v>2300.2338800621415</c:v>
                </c:pt>
                <c:pt idx="515">
                  <c:v>2299.9186268905582</c:v>
                </c:pt>
                <c:pt idx="516">
                  <c:v>2300.4646268905581</c:v>
                </c:pt>
                <c:pt idx="517">
                  <c:v>2300.9128844525117</c:v>
                </c:pt>
                <c:pt idx="518">
                  <c:v>2302.81056070557</c:v>
                </c:pt>
                <c:pt idx="519">
                  <c:v>2303.4895650959411</c:v>
                </c:pt>
                <c:pt idx="520">
                  <c:v>2304.399622500187</c:v>
                </c:pt>
                <c:pt idx="521">
                  <c:v>2305.0786268905581</c:v>
                </c:pt>
                <c:pt idx="522">
                  <c:v>2326.7668430831454</c:v>
                </c:pt>
                <c:pt idx="523">
                  <c:v>2327.4458474735179</c:v>
                </c:pt>
                <c:pt idx="524">
                  <c:v>2329.1950430831457</c:v>
                </c:pt>
                <c:pt idx="525">
                  <c:v>2329.3435237265753</c:v>
                </c:pt>
                <c:pt idx="526">
                  <c:v>2329.8740474735177</c:v>
                </c:pt>
                <c:pt idx="527">
                  <c:v>2330.0225281169464</c:v>
                </c:pt>
                <c:pt idx="528">
                  <c:v>2330.9325855211914</c:v>
                </c:pt>
                <c:pt idx="529">
                  <c:v>2331.6115899115634</c:v>
                </c:pt>
                <c:pt idx="530">
                  <c:v>2331.7717237265756</c:v>
                </c:pt>
                <c:pt idx="531">
                  <c:v>2332.4507281169463</c:v>
                </c:pt>
                <c:pt idx="532">
                  <c:v>2333.3607855211917</c:v>
                </c:pt>
                <c:pt idx="533">
                  <c:v>2333.9628430831458</c:v>
                </c:pt>
                <c:pt idx="534">
                  <c:v>2334.0397899115633</c:v>
                </c:pt>
                <c:pt idx="535">
                  <c:v>2334.6418474735178</c:v>
                </c:pt>
                <c:pt idx="536">
                  <c:v>2336.5395237265752</c:v>
                </c:pt>
                <c:pt idx="537">
                  <c:v>2337.2185281169463</c:v>
                </c:pt>
                <c:pt idx="538">
                  <c:v>2338.1285855211918</c:v>
                </c:pt>
                <c:pt idx="539">
                  <c:v>2338.8075899115634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D6-417C-9F7F-19508D5F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468376"/>
        <c:axId val="454462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4D6-417C-9F7F-19508D5F189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4D6-417C-9F7F-19508D5F189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4D6-417C-9F7F-19508D5F189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4D6-417C-9F7F-19508D5F189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4D6-417C-9F7F-19508D5F1899}"/>
                  </c:ext>
                </c:extLst>
              </c15:ser>
            </c15:filteredLineSeries>
          </c:ext>
        </c:extLst>
      </c:lineChart>
      <c:catAx>
        <c:axId val="454468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62472"/>
        <c:crosses val="autoZero"/>
        <c:auto val="1"/>
        <c:lblAlgn val="ctr"/>
        <c:lblOffset val="100"/>
        <c:noMultiLvlLbl val="0"/>
      </c:catAx>
      <c:valAx>
        <c:axId val="454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6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17696.634753196246</c:v>
                </c:pt>
                <c:pt idx="1">
                  <c:v>17696.634753196246</c:v>
                </c:pt>
                <c:pt idx="2">
                  <c:v>17703.347056222781</c:v>
                </c:pt>
                <c:pt idx="3">
                  <c:v>17722.206863541513</c:v>
                </c:pt>
                <c:pt idx="4">
                  <c:v>17722.206863541513</c:v>
                </c:pt>
                <c:pt idx="5">
                  <c:v>17696.634753196246</c:v>
                </c:pt>
                <c:pt idx="6">
                  <c:v>17737.499569334668</c:v>
                </c:pt>
                <c:pt idx="7">
                  <c:v>17737.499569334668</c:v>
                </c:pt>
                <c:pt idx="8">
                  <c:v>17703.347056222781</c:v>
                </c:pt>
                <c:pt idx="9">
                  <c:v>17728.919166568041</c:v>
                </c:pt>
                <c:pt idx="10">
                  <c:v>17722.206863541513</c:v>
                </c:pt>
                <c:pt idx="11">
                  <c:v>17744.211872361215</c:v>
                </c:pt>
                <c:pt idx="12">
                  <c:v>17728.919166568041</c:v>
                </c:pt>
                <c:pt idx="13">
                  <c:v>17737.499569334668</c:v>
                </c:pt>
                <c:pt idx="14">
                  <c:v>17703.347056222781</c:v>
                </c:pt>
                <c:pt idx="15">
                  <c:v>17744.211872361215</c:v>
                </c:pt>
                <c:pt idx="16">
                  <c:v>17728.919166568041</c:v>
                </c:pt>
                <c:pt idx="17">
                  <c:v>17744.211872361215</c:v>
                </c:pt>
                <c:pt idx="18">
                  <c:v>17962.832304251689</c:v>
                </c:pt>
                <c:pt idx="19">
                  <c:v>17969.544607278222</c:v>
                </c:pt>
                <c:pt idx="20">
                  <c:v>17962.832304251689</c:v>
                </c:pt>
                <c:pt idx="21">
                  <c:v>17988.404414596953</c:v>
                </c:pt>
                <c:pt idx="22">
                  <c:v>17969.544607278222</c:v>
                </c:pt>
                <c:pt idx="23">
                  <c:v>17995.116717623489</c:v>
                </c:pt>
                <c:pt idx="24">
                  <c:v>18003.697120390116</c:v>
                </c:pt>
                <c:pt idx="25">
                  <c:v>17988.404414596953</c:v>
                </c:pt>
                <c:pt idx="26">
                  <c:v>18010.409423416651</c:v>
                </c:pt>
                <c:pt idx="27">
                  <c:v>17995.116717623489</c:v>
                </c:pt>
                <c:pt idx="28">
                  <c:v>17962.832304251689</c:v>
                </c:pt>
                <c:pt idx="29">
                  <c:v>17969.544607278222</c:v>
                </c:pt>
                <c:pt idx="30">
                  <c:v>18003.697120390116</c:v>
                </c:pt>
                <c:pt idx="31">
                  <c:v>18010.409423416651</c:v>
                </c:pt>
                <c:pt idx="32">
                  <c:v>17988.404414596953</c:v>
                </c:pt>
                <c:pt idx="33">
                  <c:v>17995.116717623489</c:v>
                </c:pt>
                <c:pt idx="34">
                  <c:v>18003.697120390116</c:v>
                </c:pt>
                <c:pt idx="35">
                  <c:v>18010.409423416651</c:v>
                </c:pt>
                <c:pt idx="36">
                  <c:v>18019.276658277871</c:v>
                </c:pt>
                <c:pt idx="37">
                  <c:v>18019.276658277871</c:v>
                </c:pt>
                <c:pt idx="38">
                  <c:v>18025.988961304403</c:v>
                </c:pt>
                <c:pt idx="39">
                  <c:v>18025.988961304403</c:v>
                </c:pt>
                <c:pt idx="40">
                  <c:v>18044.848768623138</c:v>
                </c:pt>
                <c:pt idx="41">
                  <c:v>18044.848768623138</c:v>
                </c:pt>
                <c:pt idx="42">
                  <c:v>18051.561071649674</c:v>
                </c:pt>
                <c:pt idx="43">
                  <c:v>18051.561071649674</c:v>
                </c:pt>
                <c:pt idx="44">
                  <c:v>18019.276658277871</c:v>
                </c:pt>
                <c:pt idx="45">
                  <c:v>18060.141474416298</c:v>
                </c:pt>
                <c:pt idx="46">
                  <c:v>18060.141474416298</c:v>
                </c:pt>
                <c:pt idx="47">
                  <c:v>18025.988961304403</c:v>
                </c:pt>
                <c:pt idx="48">
                  <c:v>18066.853777442841</c:v>
                </c:pt>
                <c:pt idx="49">
                  <c:v>18066.853777442841</c:v>
                </c:pt>
                <c:pt idx="50">
                  <c:v>18044.848768623138</c:v>
                </c:pt>
                <c:pt idx="51">
                  <c:v>18051.561071649674</c:v>
                </c:pt>
                <c:pt idx="52">
                  <c:v>18060.141474416298</c:v>
                </c:pt>
                <c:pt idx="53">
                  <c:v>18066.853777442841</c:v>
                </c:pt>
                <c:pt idx="54">
                  <c:v>18314.219905477326</c:v>
                </c:pt>
                <c:pt idx="55">
                  <c:v>18314.219905477326</c:v>
                </c:pt>
                <c:pt idx="56">
                  <c:v>18320.932208503858</c:v>
                </c:pt>
                <c:pt idx="57">
                  <c:v>18320.932208503858</c:v>
                </c:pt>
                <c:pt idx="58">
                  <c:v>18285.474209333315</c:v>
                </c:pt>
                <c:pt idx="59">
                  <c:v>18285.474209333315</c:v>
                </c:pt>
                <c:pt idx="60">
                  <c:v>18339.79201582259</c:v>
                </c:pt>
                <c:pt idx="61">
                  <c:v>18339.79201582259</c:v>
                </c:pt>
                <c:pt idx="62">
                  <c:v>18346.504318849122</c:v>
                </c:pt>
                <c:pt idx="63">
                  <c:v>18292.186512359844</c:v>
                </c:pt>
                <c:pt idx="64">
                  <c:v>18346.504318849122</c:v>
                </c:pt>
                <c:pt idx="65">
                  <c:v>18311.046319678579</c:v>
                </c:pt>
                <c:pt idx="66">
                  <c:v>18314.219905477326</c:v>
                </c:pt>
                <c:pt idx="67">
                  <c:v>18311.046319678579</c:v>
                </c:pt>
                <c:pt idx="68">
                  <c:v>18355.084721615756</c:v>
                </c:pt>
                <c:pt idx="69">
                  <c:v>18317.758622705118</c:v>
                </c:pt>
                <c:pt idx="70">
                  <c:v>18320.932208503858</c:v>
                </c:pt>
                <c:pt idx="71">
                  <c:v>18355.084721615756</c:v>
                </c:pt>
                <c:pt idx="72">
                  <c:v>18361.797024642285</c:v>
                </c:pt>
                <c:pt idx="73">
                  <c:v>18285.474209333315</c:v>
                </c:pt>
                <c:pt idx="74">
                  <c:v>18361.797024642285</c:v>
                </c:pt>
                <c:pt idx="75">
                  <c:v>18326.339025471741</c:v>
                </c:pt>
                <c:pt idx="76">
                  <c:v>18326.339025471741</c:v>
                </c:pt>
                <c:pt idx="77">
                  <c:v>18292.186512359844</c:v>
                </c:pt>
                <c:pt idx="78">
                  <c:v>18333.051328498277</c:v>
                </c:pt>
                <c:pt idx="79">
                  <c:v>18333.051328498277</c:v>
                </c:pt>
                <c:pt idx="80">
                  <c:v>18339.79201582259</c:v>
                </c:pt>
                <c:pt idx="81">
                  <c:v>18346.504318849122</c:v>
                </c:pt>
                <c:pt idx="82">
                  <c:v>18311.046319678579</c:v>
                </c:pt>
                <c:pt idx="83">
                  <c:v>18355.084721615756</c:v>
                </c:pt>
                <c:pt idx="84">
                  <c:v>18317.758622705118</c:v>
                </c:pt>
                <c:pt idx="85">
                  <c:v>18361.797024642285</c:v>
                </c:pt>
                <c:pt idx="86">
                  <c:v>18326.339025471741</c:v>
                </c:pt>
                <c:pt idx="87">
                  <c:v>18292.186512359844</c:v>
                </c:pt>
                <c:pt idx="88">
                  <c:v>18333.051328498277</c:v>
                </c:pt>
                <c:pt idx="89">
                  <c:v>18317.758622705118</c:v>
                </c:pt>
                <c:pt idx="90">
                  <c:v>18636.861810558952</c:v>
                </c:pt>
                <c:pt idx="91">
                  <c:v>18636.861810558952</c:v>
                </c:pt>
                <c:pt idx="92">
                  <c:v>18643.574113585488</c:v>
                </c:pt>
                <c:pt idx="93">
                  <c:v>18643.574113585488</c:v>
                </c:pt>
                <c:pt idx="94">
                  <c:v>18662.433920904215</c:v>
                </c:pt>
                <c:pt idx="95">
                  <c:v>18662.433920904215</c:v>
                </c:pt>
                <c:pt idx="96">
                  <c:v>18669.146223930748</c:v>
                </c:pt>
                <c:pt idx="97">
                  <c:v>18669.146223930748</c:v>
                </c:pt>
                <c:pt idx="98">
                  <c:v>18636.861810558952</c:v>
                </c:pt>
                <c:pt idx="99">
                  <c:v>18677.726626697378</c:v>
                </c:pt>
                <c:pt idx="100">
                  <c:v>18677.726626697378</c:v>
                </c:pt>
                <c:pt idx="101">
                  <c:v>18643.574113585488</c:v>
                </c:pt>
                <c:pt idx="102">
                  <c:v>18684.438929723914</c:v>
                </c:pt>
                <c:pt idx="103">
                  <c:v>18684.438929723914</c:v>
                </c:pt>
                <c:pt idx="104">
                  <c:v>18727.415272900296</c:v>
                </c:pt>
                <c:pt idx="105">
                  <c:v>18727.415272900296</c:v>
                </c:pt>
                <c:pt idx="106">
                  <c:v>18734.127575926828</c:v>
                </c:pt>
                <c:pt idx="107">
                  <c:v>18734.127575926828</c:v>
                </c:pt>
                <c:pt idx="108">
                  <c:v>18662.433920904215</c:v>
                </c:pt>
                <c:pt idx="109">
                  <c:v>18669.146223930748</c:v>
                </c:pt>
                <c:pt idx="110">
                  <c:v>18752.987383245563</c:v>
                </c:pt>
                <c:pt idx="111">
                  <c:v>18752.987383245563</c:v>
                </c:pt>
                <c:pt idx="112">
                  <c:v>18677.726626697378</c:v>
                </c:pt>
                <c:pt idx="113">
                  <c:v>18759.699686272099</c:v>
                </c:pt>
                <c:pt idx="114">
                  <c:v>18759.699686272099</c:v>
                </c:pt>
                <c:pt idx="115">
                  <c:v>18684.438929723914</c:v>
                </c:pt>
                <c:pt idx="116">
                  <c:v>18727.415272900296</c:v>
                </c:pt>
                <c:pt idx="117">
                  <c:v>18768.28008903873</c:v>
                </c:pt>
                <c:pt idx="118">
                  <c:v>18768.28008903873</c:v>
                </c:pt>
                <c:pt idx="119">
                  <c:v>18734.127575926828</c:v>
                </c:pt>
                <c:pt idx="120">
                  <c:v>18774.992392065262</c:v>
                </c:pt>
                <c:pt idx="121">
                  <c:v>18774.992392065262</c:v>
                </c:pt>
                <c:pt idx="122">
                  <c:v>18752.987383245563</c:v>
                </c:pt>
                <c:pt idx="123">
                  <c:v>18759.699686272099</c:v>
                </c:pt>
                <c:pt idx="124">
                  <c:v>18768.28008903873</c:v>
                </c:pt>
                <c:pt idx="125">
                  <c:v>18774.992392065262</c:v>
                </c:pt>
                <c:pt idx="126">
                  <c:v>19025.43547820298</c:v>
                </c:pt>
                <c:pt idx="127">
                  <c:v>19032.147781229516</c:v>
                </c:pt>
                <c:pt idx="128">
                  <c:v>19025.43547820298</c:v>
                </c:pt>
                <c:pt idx="129">
                  <c:v>19051.007588548244</c:v>
                </c:pt>
                <c:pt idx="130">
                  <c:v>19032.147781229516</c:v>
                </c:pt>
                <c:pt idx="131">
                  <c:v>19057.719891574779</c:v>
                </c:pt>
                <c:pt idx="132">
                  <c:v>19066.30029434141</c:v>
                </c:pt>
                <c:pt idx="133">
                  <c:v>19051.007588548244</c:v>
                </c:pt>
                <c:pt idx="134">
                  <c:v>19073.012597367946</c:v>
                </c:pt>
                <c:pt idx="135">
                  <c:v>19057.719891574779</c:v>
                </c:pt>
                <c:pt idx="136">
                  <c:v>19025.43547820298</c:v>
                </c:pt>
                <c:pt idx="137">
                  <c:v>19066.30029434141</c:v>
                </c:pt>
                <c:pt idx="138">
                  <c:v>19050.057177981922</c:v>
                </c:pt>
                <c:pt idx="139">
                  <c:v>19032.147781229516</c:v>
                </c:pt>
                <c:pt idx="140">
                  <c:v>19073.012597367946</c:v>
                </c:pt>
                <c:pt idx="141">
                  <c:v>19056.769481008458</c:v>
                </c:pt>
                <c:pt idx="142">
                  <c:v>19089.053730644766</c:v>
                </c:pt>
                <c:pt idx="143">
                  <c:v>19089.053730644766</c:v>
                </c:pt>
                <c:pt idx="144">
                  <c:v>19051.007588548244</c:v>
                </c:pt>
                <c:pt idx="145">
                  <c:v>19050.057177981922</c:v>
                </c:pt>
                <c:pt idx="146">
                  <c:v>19075.629288327189</c:v>
                </c:pt>
                <c:pt idx="147">
                  <c:v>19057.719891574779</c:v>
                </c:pt>
                <c:pt idx="148">
                  <c:v>19056.769481008458</c:v>
                </c:pt>
                <c:pt idx="149">
                  <c:v>19082.341591353725</c:v>
                </c:pt>
                <c:pt idx="150">
                  <c:v>19066.30029434141</c:v>
                </c:pt>
                <c:pt idx="151">
                  <c:v>19095.766033671298</c:v>
                </c:pt>
                <c:pt idx="152">
                  <c:v>19114.625840990033</c:v>
                </c:pt>
                <c:pt idx="153">
                  <c:v>19090.921994120352</c:v>
                </c:pt>
                <c:pt idx="154">
                  <c:v>19073.012597367946</c:v>
                </c:pt>
                <c:pt idx="155">
                  <c:v>19114.625840990033</c:v>
                </c:pt>
                <c:pt idx="156">
                  <c:v>19075.629288327189</c:v>
                </c:pt>
                <c:pt idx="157">
                  <c:v>19097.634297146891</c:v>
                </c:pt>
                <c:pt idx="158">
                  <c:v>19089.053730644766</c:v>
                </c:pt>
                <c:pt idx="159">
                  <c:v>19082.341591353725</c:v>
                </c:pt>
                <c:pt idx="160">
                  <c:v>19129.918546783196</c:v>
                </c:pt>
                <c:pt idx="161">
                  <c:v>19095.766033671298</c:v>
                </c:pt>
                <c:pt idx="162">
                  <c:v>19129.918546783196</c:v>
                </c:pt>
                <c:pt idx="163">
                  <c:v>19050.057177981922</c:v>
                </c:pt>
                <c:pt idx="164">
                  <c:v>19136.630849809731</c:v>
                </c:pt>
                <c:pt idx="165">
                  <c:v>19121.338144016572</c:v>
                </c:pt>
                <c:pt idx="166">
                  <c:v>19090.921994120352</c:v>
                </c:pt>
                <c:pt idx="167">
                  <c:v>19056.769481008458</c:v>
                </c:pt>
                <c:pt idx="168">
                  <c:v>19097.634297146891</c:v>
                </c:pt>
                <c:pt idx="169">
                  <c:v>19114.625840990033</c:v>
                </c:pt>
                <c:pt idx="170">
                  <c:v>19121.338144016572</c:v>
                </c:pt>
                <c:pt idx="171">
                  <c:v>19075.629288327189</c:v>
                </c:pt>
                <c:pt idx="172">
                  <c:v>19082.341591353725</c:v>
                </c:pt>
                <c:pt idx="173">
                  <c:v>19129.918546783196</c:v>
                </c:pt>
                <c:pt idx="174">
                  <c:v>19095.766033671298</c:v>
                </c:pt>
                <c:pt idx="175">
                  <c:v>19136.630849809731</c:v>
                </c:pt>
                <c:pt idx="176">
                  <c:v>19090.921994120352</c:v>
                </c:pt>
                <c:pt idx="177">
                  <c:v>19097.634297146891</c:v>
                </c:pt>
                <c:pt idx="178">
                  <c:v>19121.338144016572</c:v>
                </c:pt>
                <c:pt idx="179">
                  <c:v>19136.630849809731</c:v>
                </c:pt>
                <c:pt idx="180">
                  <c:v>19355.251281700206</c:v>
                </c:pt>
                <c:pt idx="181">
                  <c:v>19361.963584726745</c:v>
                </c:pt>
                <c:pt idx="182">
                  <c:v>19348.07738328461</c:v>
                </c:pt>
                <c:pt idx="183">
                  <c:v>19348.07738328461</c:v>
                </c:pt>
                <c:pt idx="184">
                  <c:v>19355.251281700206</c:v>
                </c:pt>
                <c:pt idx="185">
                  <c:v>19380.823392045473</c:v>
                </c:pt>
                <c:pt idx="186">
                  <c:v>19361.963584726745</c:v>
                </c:pt>
                <c:pt idx="187">
                  <c:v>19387.535695072009</c:v>
                </c:pt>
                <c:pt idx="188">
                  <c:v>19354.789686311142</c:v>
                </c:pt>
                <c:pt idx="189">
                  <c:v>19373.649493629873</c:v>
                </c:pt>
                <c:pt idx="190">
                  <c:v>19396.116097838636</c:v>
                </c:pt>
                <c:pt idx="191">
                  <c:v>19373.649493629873</c:v>
                </c:pt>
                <c:pt idx="192">
                  <c:v>19380.823392045473</c:v>
                </c:pt>
                <c:pt idx="193">
                  <c:v>19402.828400865175</c:v>
                </c:pt>
                <c:pt idx="194">
                  <c:v>19387.535695072009</c:v>
                </c:pt>
                <c:pt idx="195">
                  <c:v>19388.94219942304</c:v>
                </c:pt>
                <c:pt idx="196">
                  <c:v>19348.07738328461</c:v>
                </c:pt>
                <c:pt idx="197">
                  <c:v>19355.251281700206</c:v>
                </c:pt>
                <c:pt idx="198">
                  <c:v>19354.789686311142</c:v>
                </c:pt>
                <c:pt idx="199">
                  <c:v>19388.94219942304</c:v>
                </c:pt>
                <c:pt idx="200">
                  <c:v>19396.116097838636</c:v>
                </c:pt>
                <c:pt idx="201">
                  <c:v>19380.361796656412</c:v>
                </c:pt>
                <c:pt idx="202">
                  <c:v>19361.963584726745</c:v>
                </c:pt>
                <c:pt idx="203">
                  <c:v>19402.828400865175</c:v>
                </c:pt>
                <c:pt idx="204">
                  <c:v>19395.654502449572</c:v>
                </c:pt>
                <c:pt idx="205">
                  <c:v>19373.649493629873</c:v>
                </c:pt>
                <c:pt idx="206">
                  <c:v>19380.823392045473</c:v>
                </c:pt>
                <c:pt idx="207">
                  <c:v>19380.361796656412</c:v>
                </c:pt>
                <c:pt idx="208">
                  <c:v>19387.535695072009</c:v>
                </c:pt>
                <c:pt idx="209">
                  <c:v>19388.94219942304</c:v>
                </c:pt>
                <c:pt idx="210">
                  <c:v>19354.789686311142</c:v>
                </c:pt>
                <c:pt idx="211">
                  <c:v>19396.116097838636</c:v>
                </c:pt>
                <c:pt idx="212">
                  <c:v>19395.654502449572</c:v>
                </c:pt>
                <c:pt idx="213">
                  <c:v>19402.828400865175</c:v>
                </c:pt>
                <c:pt idx="214">
                  <c:v>19411.695635726395</c:v>
                </c:pt>
                <c:pt idx="215">
                  <c:v>19411.695635726395</c:v>
                </c:pt>
                <c:pt idx="216">
                  <c:v>19418.407938752927</c:v>
                </c:pt>
                <c:pt idx="217">
                  <c:v>19418.407938752927</c:v>
                </c:pt>
                <c:pt idx="218">
                  <c:v>19380.361796656412</c:v>
                </c:pt>
                <c:pt idx="219">
                  <c:v>19437.267746071659</c:v>
                </c:pt>
                <c:pt idx="220">
                  <c:v>19437.267746071659</c:v>
                </c:pt>
                <c:pt idx="221">
                  <c:v>19443.980049098191</c:v>
                </c:pt>
                <c:pt idx="222">
                  <c:v>19395.654502449572</c:v>
                </c:pt>
                <c:pt idx="223">
                  <c:v>19443.980049098191</c:v>
                </c:pt>
                <c:pt idx="224">
                  <c:v>19452.560451864822</c:v>
                </c:pt>
                <c:pt idx="225">
                  <c:v>19411.695635726395</c:v>
                </c:pt>
                <c:pt idx="226">
                  <c:v>19452.560451864822</c:v>
                </c:pt>
                <c:pt idx="227">
                  <c:v>19459.272754891354</c:v>
                </c:pt>
                <c:pt idx="228">
                  <c:v>19418.407938752927</c:v>
                </c:pt>
                <c:pt idx="229">
                  <c:v>19459.272754891354</c:v>
                </c:pt>
                <c:pt idx="230">
                  <c:v>19437.267746071659</c:v>
                </c:pt>
                <c:pt idx="231">
                  <c:v>19443.980049098191</c:v>
                </c:pt>
                <c:pt idx="232">
                  <c:v>19452.560451864822</c:v>
                </c:pt>
                <c:pt idx="233">
                  <c:v>19459.272754891354</c:v>
                </c:pt>
                <c:pt idx="234">
                  <c:v>19706.638882925847</c:v>
                </c:pt>
                <c:pt idx="235">
                  <c:v>19706.638882925847</c:v>
                </c:pt>
                <c:pt idx="236">
                  <c:v>19713.351185952379</c:v>
                </c:pt>
                <c:pt idx="237">
                  <c:v>19677.893186781839</c:v>
                </c:pt>
                <c:pt idx="238">
                  <c:v>19713.351185952379</c:v>
                </c:pt>
                <c:pt idx="239">
                  <c:v>19677.893186781839</c:v>
                </c:pt>
                <c:pt idx="240">
                  <c:v>19684.605489808368</c:v>
                </c:pt>
                <c:pt idx="241">
                  <c:v>19684.605489808368</c:v>
                </c:pt>
                <c:pt idx="242">
                  <c:v>19732.21099327111</c:v>
                </c:pt>
                <c:pt idx="243">
                  <c:v>19732.21099327111</c:v>
                </c:pt>
                <c:pt idx="244">
                  <c:v>19738.923296297638</c:v>
                </c:pt>
                <c:pt idx="245">
                  <c:v>19703.465297127095</c:v>
                </c:pt>
                <c:pt idx="246">
                  <c:v>19738.923296297638</c:v>
                </c:pt>
                <c:pt idx="247">
                  <c:v>19703.465297127095</c:v>
                </c:pt>
                <c:pt idx="248">
                  <c:v>19747.503699064277</c:v>
                </c:pt>
                <c:pt idx="249">
                  <c:v>19706.638882925847</c:v>
                </c:pt>
                <c:pt idx="250">
                  <c:v>19710.177600153631</c:v>
                </c:pt>
                <c:pt idx="251">
                  <c:v>19747.503699064277</c:v>
                </c:pt>
                <c:pt idx="252">
                  <c:v>19710.177600153631</c:v>
                </c:pt>
                <c:pt idx="253">
                  <c:v>19754.216002090809</c:v>
                </c:pt>
                <c:pt idx="254">
                  <c:v>19713.351185952379</c:v>
                </c:pt>
                <c:pt idx="255">
                  <c:v>19718.758002920262</c:v>
                </c:pt>
                <c:pt idx="256">
                  <c:v>19754.216002090809</c:v>
                </c:pt>
                <c:pt idx="257">
                  <c:v>19677.893186781839</c:v>
                </c:pt>
                <c:pt idx="258">
                  <c:v>19718.758002920262</c:v>
                </c:pt>
                <c:pt idx="259">
                  <c:v>19725.470305946801</c:v>
                </c:pt>
                <c:pt idx="260">
                  <c:v>19684.605489808368</c:v>
                </c:pt>
                <c:pt idx="261">
                  <c:v>19725.470305946801</c:v>
                </c:pt>
                <c:pt idx="262">
                  <c:v>19732.21099327111</c:v>
                </c:pt>
                <c:pt idx="263">
                  <c:v>19738.923296297638</c:v>
                </c:pt>
                <c:pt idx="264">
                  <c:v>19703.465297127095</c:v>
                </c:pt>
                <c:pt idx="265">
                  <c:v>19747.503699064277</c:v>
                </c:pt>
                <c:pt idx="266">
                  <c:v>19710.177600153631</c:v>
                </c:pt>
                <c:pt idx="267">
                  <c:v>19754.216002090809</c:v>
                </c:pt>
                <c:pt idx="268">
                  <c:v>19718.758002920262</c:v>
                </c:pt>
                <c:pt idx="269">
                  <c:v>19725.470305946801</c:v>
                </c:pt>
                <c:pt idx="270">
                  <c:v>20029.280788007476</c:v>
                </c:pt>
                <c:pt idx="271">
                  <c:v>20029.280788007476</c:v>
                </c:pt>
                <c:pt idx="272">
                  <c:v>20035.993091034008</c:v>
                </c:pt>
                <c:pt idx="273">
                  <c:v>20054.852898352743</c:v>
                </c:pt>
                <c:pt idx="274">
                  <c:v>20035.993091034008</c:v>
                </c:pt>
                <c:pt idx="275">
                  <c:v>20070.145604145902</c:v>
                </c:pt>
                <c:pt idx="276">
                  <c:v>20054.852898352743</c:v>
                </c:pt>
                <c:pt idx="277">
                  <c:v>20061.565201379268</c:v>
                </c:pt>
                <c:pt idx="278">
                  <c:v>20061.565201379268</c:v>
                </c:pt>
                <c:pt idx="279">
                  <c:v>20029.280788007476</c:v>
                </c:pt>
                <c:pt idx="280">
                  <c:v>20070.145604145902</c:v>
                </c:pt>
                <c:pt idx="281">
                  <c:v>20076.857907172438</c:v>
                </c:pt>
                <c:pt idx="282">
                  <c:v>20119.83425034882</c:v>
                </c:pt>
                <c:pt idx="283">
                  <c:v>20035.993091034008</c:v>
                </c:pt>
                <c:pt idx="284">
                  <c:v>20076.857907172438</c:v>
                </c:pt>
                <c:pt idx="285">
                  <c:v>20119.83425034882</c:v>
                </c:pt>
                <c:pt idx="286">
                  <c:v>20126.546553375352</c:v>
                </c:pt>
                <c:pt idx="287">
                  <c:v>20126.546553375352</c:v>
                </c:pt>
                <c:pt idx="288">
                  <c:v>20054.852898352743</c:v>
                </c:pt>
                <c:pt idx="289">
                  <c:v>20145.406360694087</c:v>
                </c:pt>
                <c:pt idx="290">
                  <c:v>20061.565201379268</c:v>
                </c:pt>
                <c:pt idx="291">
                  <c:v>20145.406360694087</c:v>
                </c:pt>
                <c:pt idx="292">
                  <c:v>20152.118663720619</c:v>
                </c:pt>
                <c:pt idx="293">
                  <c:v>20070.145604145902</c:v>
                </c:pt>
                <c:pt idx="294">
                  <c:v>20152.118663720619</c:v>
                </c:pt>
                <c:pt idx="295">
                  <c:v>20160.699066487243</c:v>
                </c:pt>
                <c:pt idx="296">
                  <c:v>20076.857907172438</c:v>
                </c:pt>
                <c:pt idx="297">
                  <c:v>20119.83425034882</c:v>
                </c:pt>
                <c:pt idx="298">
                  <c:v>20160.699066487243</c:v>
                </c:pt>
                <c:pt idx="299">
                  <c:v>20167.411369513786</c:v>
                </c:pt>
                <c:pt idx="300">
                  <c:v>20126.546553375352</c:v>
                </c:pt>
                <c:pt idx="301">
                  <c:v>20167.411369513786</c:v>
                </c:pt>
                <c:pt idx="302">
                  <c:v>20145.406360694087</c:v>
                </c:pt>
                <c:pt idx="303">
                  <c:v>20152.118663720619</c:v>
                </c:pt>
                <c:pt idx="304">
                  <c:v>20160.699066487243</c:v>
                </c:pt>
                <c:pt idx="305">
                  <c:v>20167.411369513786</c:v>
                </c:pt>
                <c:pt idx="306">
                  <c:v>20367.858991003548</c:v>
                </c:pt>
                <c:pt idx="307">
                  <c:v>20374.571294030087</c:v>
                </c:pt>
                <c:pt idx="308">
                  <c:v>20367.858991003548</c:v>
                </c:pt>
                <c:pt idx="309">
                  <c:v>20393.431101348819</c:v>
                </c:pt>
                <c:pt idx="310">
                  <c:v>20374.571294030087</c:v>
                </c:pt>
                <c:pt idx="311">
                  <c:v>20400.143404375351</c:v>
                </c:pt>
                <c:pt idx="312">
                  <c:v>20408.723807141985</c:v>
                </c:pt>
                <c:pt idx="313">
                  <c:v>20393.431101348819</c:v>
                </c:pt>
                <c:pt idx="314">
                  <c:v>20415.436110168517</c:v>
                </c:pt>
                <c:pt idx="315">
                  <c:v>20400.143404375351</c:v>
                </c:pt>
                <c:pt idx="316">
                  <c:v>20367.858991003548</c:v>
                </c:pt>
                <c:pt idx="317">
                  <c:v>20408.723807141985</c:v>
                </c:pt>
                <c:pt idx="318">
                  <c:v>20374.571294030087</c:v>
                </c:pt>
                <c:pt idx="319">
                  <c:v>20415.436110168517</c:v>
                </c:pt>
                <c:pt idx="320">
                  <c:v>20393.431101348819</c:v>
                </c:pt>
                <c:pt idx="321">
                  <c:v>20400.143404375351</c:v>
                </c:pt>
                <c:pt idx="322">
                  <c:v>20408.723807141985</c:v>
                </c:pt>
                <c:pt idx="323">
                  <c:v>20415.436110168517</c:v>
                </c:pt>
                <c:pt idx="324">
                  <c:v>20417.854455651501</c:v>
                </c:pt>
                <c:pt idx="325">
                  <c:v>20424.566758678033</c:v>
                </c:pt>
                <c:pt idx="326">
                  <c:v>20417.854455651501</c:v>
                </c:pt>
                <c:pt idx="327">
                  <c:v>20443.426565996764</c:v>
                </c:pt>
                <c:pt idx="328">
                  <c:v>20424.566758678033</c:v>
                </c:pt>
                <c:pt idx="329">
                  <c:v>20450.138869023307</c:v>
                </c:pt>
                <c:pt idx="330">
                  <c:v>20458.719271789938</c:v>
                </c:pt>
                <c:pt idx="331">
                  <c:v>20443.426565996764</c:v>
                </c:pt>
                <c:pt idx="332">
                  <c:v>20465.431574816466</c:v>
                </c:pt>
                <c:pt idx="333">
                  <c:v>20450.138869023307</c:v>
                </c:pt>
                <c:pt idx="334">
                  <c:v>20417.854455651501</c:v>
                </c:pt>
                <c:pt idx="335">
                  <c:v>20458.719271789938</c:v>
                </c:pt>
                <c:pt idx="336">
                  <c:v>20442.476155430442</c:v>
                </c:pt>
                <c:pt idx="337">
                  <c:v>20424.566758678033</c:v>
                </c:pt>
                <c:pt idx="338">
                  <c:v>20465.431574816466</c:v>
                </c:pt>
                <c:pt idx="339">
                  <c:v>20449.188458456974</c:v>
                </c:pt>
                <c:pt idx="340">
                  <c:v>20442.476155430442</c:v>
                </c:pt>
                <c:pt idx="341">
                  <c:v>20443.426565996764</c:v>
                </c:pt>
                <c:pt idx="342">
                  <c:v>20468.048265775709</c:v>
                </c:pt>
                <c:pt idx="343">
                  <c:v>20449.188458456974</c:v>
                </c:pt>
                <c:pt idx="344">
                  <c:v>20450.138869023307</c:v>
                </c:pt>
                <c:pt idx="345">
                  <c:v>20474.760568802249</c:v>
                </c:pt>
                <c:pt idx="346">
                  <c:v>20458.719271789938</c:v>
                </c:pt>
                <c:pt idx="347">
                  <c:v>20483.340971568876</c:v>
                </c:pt>
                <c:pt idx="348">
                  <c:v>20465.431574816466</c:v>
                </c:pt>
                <c:pt idx="349">
                  <c:v>20468.048265775709</c:v>
                </c:pt>
                <c:pt idx="350">
                  <c:v>20490.053274595408</c:v>
                </c:pt>
                <c:pt idx="351">
                  <c:v>20474.760568802249</c:v>
                </c:pt>
                <c:pt idx="352">
                  <c:v>20483.340971568876</c:v>
                </c:pt>
                <c:pt idx="353">
                  <c:v>20442.476155430442</c:v>
                </c:pt>
                <c:pt idx="354">
                  <c:v>20490.053274595408</c:v>
                </c:pt>
                <c:pt idx="355">
                  <c:v>20449.188458456974</c:v>
                </c:pt>
                <c:pt idx="356">
                  <c:v>20468.048265775709</c:v>
                </c:pt>
                <c:pt idx="357">
                  <c:v>20474.760568802249</c:v>
                </c:pt>
                <c:pt idx="358">
                  <c:v>20634.056542058988</c:v>
                </c:pt>
                <c:pt idx="359">
                  <c:v>20483.340971568876</c:v>
                </c:pt>
                <c:pt idx="360">
                  <c:v>20634.056542058988</c:v>
                </c:pt>
                <c:pt idx="361">
                  <c:v>20640.768845085531</c:v>
                </c:pt>
                <c:pt idx="362">
                  <c:v>20490.053274595408</c:v>
                </c:pt>
                <c:pt idx="363">
                  <c:v>20640.768845085531</c:v>
                </c:pt>
                <c:pt idx="364">
                  <c:v>20659.628652404259</c:v>
                </c:pt>
                <c:pt idx="365">
                  <c:v>20659.628652404259</c:v>
                </c:pt>
                <c:pt idx="366">
                  <c:v>20666.340955430798</c:v>
                </c:pt>
                <c:pt idx="367">
                  <c:v>20666.340955430798</c:v>
                </c:pt>
                <c:pt idx="368">
                  <c:v>20674.921358197425</c:v>
                </c:pt>
                <c:pt idx="369">
                  <c:v>20634.056542058988</c:v>
                </c:pt>
                <c:pt idx="370">
                  <c:v>20674.921358197425</c:v>
                </c:pt>
                <c:pt idx="371">
                  <c:v>20681.633661223961</c:v>
                </c:pt>
                <c:pt idx="372">
                  <c:v>20640.768845085531</c:v>
                </c:pt>
                <c:pt idx="373">
                  <c:v>20681.633661223961</c:v>
                </c:pt>
                <c:pt idx="374">
                  <c:v>20659.628652404259</c:v>
                </c:pt>
                <c:pt idx="375">
                  <c:v>20666.340955430798</c:v>
                </c:pt>
                <c:pt idx="376">
                  <c:v>20674.921358197425</c:v>
                </c:pt>
                <c:pt idx="377">
                  <c:v>20681.633661223961</c:v>
                </c:pt>
                <c:pt idx="378">
                  <c:v>20690.500896085181</c:v>
                </c:pt>
                <c:pt idx="379">
                  <c:v>20690.500896085181</c:v>
                </c:pt>
                <c:pt idx="380">
                  <c:v>20697.213199111713</c:v>
                </c:pt>
                <c:pt idx="381">
                  <c:v>20716.073006430444</c:v>
                </c:pt>
                <c:pt idx="382">
                  <c:v>20716.073006430444</c:v>
                </c:pt>
                <c:pt idx="383">
                  <c:v>20731.365712223615</c:v>
                </c:pt>
                <c:pt idx="384">
                  <c:v>20690.500896085181</c:v>
                </c:pt>
                <c:pt idx="385">
                  <c:v>20697.213199111713</c:v>
                </c:pt>
                <c:pt idx="386">
                  <c:v>20731.365712223615</c:v>
                </c:pt>
                <c:pt idx="387">
                  <c:v>20722.78530945698</c:v>
                </c:pt>
                <c:pt idx="388">
                  <c:v>20738.078015250143</c:v>
                </c:pt>
                <c:pt idx="389">
                  <c:v>20716.073006430444</c:v>
                </c:pt>
                <c:pt idx="390">
                  <c:v>20722.78530945698</c:v>
                </c:pt>
                <c:pt idx="391">
                  <c:v>20731.365712223615</c:v>
                </c:pt>
                <c:pt idx="392">
                  <c:v>20697.213199111713</c:v>
                </c:pt>
                <c:pt idx="393">
                  <c:v>20738.078015250143</c:v>
                </c:pt>
                <c:pt idx="394">
                  <c:v>20722.78530945698</c:v>
                </c:pt>
                <c:pt idx="395">
                  <c:v>20740.49636073313</c:v>
                </c:pt>
                <c:pt idx="396">
                  <c:v>20740.49636073313</c:v>
                </c:pt>
                <c:pt idx="397">
                  <c:v>20747.208663759673</c:v>
                </c:pt>
                <c:pt idx="398">
                  <c:v>20738.078015250143</c:v>
                </c:pt>
                <c:pt idx="399">
                  <c:v>20766.068471078397</c:v>
                </c:pt>
                <c:pt idx="400">
                  <c:v>20766.068471078397</c:v>
                </c:pt>
                <c:pt idx="401">
                  <c:v>20772.780774104929</c:v>
                </c:pt>
                <c:pt idx="402">
                  <c:v>20772.780774104929</c:v>
                </c:pt>
                <c:pt idx="403">
                  <c:v>20781.361176871556</c:v>
                </c:pt>
                <c:pt idx="404">
                  <c:v>20747.208663759673</c:v>
                </c:pt>
                <c:pt idx="405">
                  <c:v>20781.361176871556</c:v>
                </c:pt>
                <c:pt idx="406">
                  <c:v>20740.49636073313</c:v>
                </c:pt>
                <c:pt idx="407">
                  <c:v>20788.073479898088</c:v>
                </c:pt>
                <c:pt idx="408">
                  <c:v>20788.073479898088</c:v>
                </c:pt>
                <c:pt idx="409">
                  <c:v>20766.068471078397</c:v>
                </c:pt>
                <c:pt idx="410">
                  <c:v>20772.780774104929</c:v>
                </c:pt>
                <c:pt idx="411">
                  <c:v>20781.361176871556</c:v>
                </c:pt>
                <c:pt idx="412">
                  <c:v>20747.208663759673</c:v>
                </c:pt>
                <c:pt idx="413">
                  <c:v>20788.073479898088</c:v>
                </c:pt>
                <c:pt idx="414">
                  <c:v>20985.444143284632</c:v>
                </c:pt>
                <c:pt idx="415">
                  <c:v>20992.156446311168</c:v>
                </c:pt>
                <c:pt idx="416">
                  <c:v>20956.698447140621</c:v>
                </c:pt>
                <c:pt idx="417">
                  <c:v>20963.410750167153</c:v>
                </c:pt>
                <c:pt idx="418">
                  <c:v>20985.444143284632</c:v>
                </c:pt>
                <c:pt idx="419">
                  <c:v>21011.016253629892</c:v>
                </c:pt>
                <c:pt idx="420">
                  <c:v>20992.156446311168</c:v>
                </c:pt>
                <c:pt idx="421">
                  <c:v>21017.728556656435</c:v>
                </c:pt>
                <c:pt idx="422">
                  <c:v>20956.698447140621</c:v>
                </c:pt>
                <c:pt idx="423">
                  <c:v>20982.270557485885</c:v>
                </c:pt>
                <c:pt idx="424">
                  <c:v>20963.410750167153</c:v>
                </c:pt>
                <c:pt idx="425">
                  <c:v>21026.308959423066</c:v>
                </c:pt>
                <c:pt idx="426">
                  <c:v>20988.982860512424</c:v>
                </c:pt>
                <c:pt idx="427">
                  <c:v>21011.016253629892</c:v>
                </c:pt>
                <c:pt idx="428">
                  <c:v>21033.021262449594</c:v>
                </c:pt>
                <c:pt idx="429">
                  <c:v>20997.563263279058</c:v>
                </c:pt>
                <c:pt idx="430">
                  <c:v>21017.728556656435</c:v>
                </c:pt>
                <c:pt idx="431">
                  <c:v>20982.270557485885</c:v>
                </c:pt>
                <c:pt idx="432">
                  <c:v>21004.275566305587</c:v>
                </c:pt>
                <c:pt idx="433">
                  <c:v>20985.444143284632</c:v>
                </c:pt>
                <c:pt idx="434">
                  <c:v>21026.308959423066</c:v>
                </c:pt>
                <c:pt idx="435">
                  <c:v>20988.982860512424</c:v>
                </c:pt>
                <c:pt idx="436">
                  <c:v>20992.156446311168</c:v>
                </c:pt>
                <c:pt idx="437">
                  <c:v>21033.021262449594</c:v>
                </c:pt>
                <c:pt idx="438">
                  <c:v>20956.698447140621</c:v>
                </c:pt>
                <c:pt idx="439">
                  <c:v>20997.563263279058</c:v>
                </c:pt>
                <c:pt idx="440">
                  <c:v>20963.410750167153</c:v>
                </c:pt>
                <c:pt idx="441">
                  <c:v>21004.275566305587</c:v>
                </c:pt>
                <c:pt idx="442">
                  <c:v>21011.016253629892</c:v>
                </c:pt>
                <c:pt idx="443">
                  <c:v>21017.728556656435</c:v>
                </c:pt>
                <c:pt idx="444">
                  <c:v>20982.270557485885</c:v>
                </c:pt>
                <c:pt idx="445">
                  <c:v>21026.308959423066</c:v>
                </c:pt>
                <c:pt idx="446">
                  <c:v>20988.982860512424</c:v>
                </c:pt>
                <c:pt idx="447">
                  <c:v>21033.021262449594</c:v>
                </c:pt>
                <c:pt idx="448">
                  <c:v>20997.563263279058</c:v>
                </c:pt>
                <c:pt idx="449">
                  <c:v>21004.275566305587</c:v>
                </c:pt>
                <c:pt idx="450">
                  <c:v>21308.086048366258</c:v>
                </c:pt>
                <c:pt idx="451">
                  <c:v>21308.086048366258</c:v>
                </c:pt>
                <c:pt idx="452">
                  <c:v>21314.798351392797</c:v>
                </c:pt>
                <c:pt idx="453">
                  <c:v>21314.798351392797</c:v>
                </c:pt>
                <c:pt idx="454">
                  <c:v>21333.658158711529</c:v>
                </c:pt>
                <c:pt idx="455">
                  <c:v>21333.658158711529</c:v>
                </c:pt>
                <c:pt idx="456">
                  <c:v>21340.370461738054</c:v>
                </c:pt>
                <c:pt idx="457">
                  <c:v>21340.370461738054</c:v>
                </c:pt>
                <c:pt idx="458">
                  <c:v>21348.950864504684</c:v>
                </c:pt>
                <c:pt idx="459">
                  <c:v>21308.086048366258</c:v>
                </c:pt>
                <c:pt idx="460">
                  <c:v>21348.950864504684</c:v>
                </c:pt>
                <c:pt idx="461">
                  <c:v>21355.663167531227</c:v>
                </c:pt>
                <c:pt idx="462">
                  <c:v>21314.798351392797</c:v>
                </c:pt>
                <c:pt idx="463">
                  <c:v>21355.663167531227</c:v>
                </c:pt>
                <c:pt idx="464">
                  <c:v>21398.639510707606</c:v>
                </c:pt>
                <c:pt idx="465">
                  <c:v>21333.658158711529</c:v>
                </c:pt>
                <c:pt idx="466">
                  <c:v>21405.351813734142</c:v>
                </c:pt>
                <c:pt idx="467">
                  <c:v>21340.370461738054</c:v>
                </c:pt>
                <c:pt idx="468">
                  <c:v>21348.950864504684</c:v>
                </c:pt>
                <c:pt idx="469">
                  <c:v>21398.639510707606</c:v>
                </c:pt>
                <c:pt idx="470">
                  <c:v>21355.663167531227</c:v>
                </c:pt>
                <c:pt idx="471">
                  <c:v>21424.211621052869</c:v>
                </c:pt>
                <c:pt idx="472">
                  <c:v>21405.351813734142</c:v>
                </c:pt>
                <c:pt idx="473">
                  <c:v>21430.923924079405</c:v>
                </c:pt>
                <c:pt idx="474">
                  <c:v>21439.504326846036</c:v>
                </c:pt>
                <c:pt idx="475">
                  <c:v>21424.211621052869</c:v>
                </c:pt>
                <c:pt idx="476">
                  <c:v>21446.216629872572</c:v>
                </c:pt>
                <c:pt idx="477">
                  <c:v>21430.923924079405</c:v>
                </c:pt>
                <c:pt idx="478">
                  <c:v>21398.639510707606</c:v>
                </c:pt>
                <c:pt idx="479">
                  <c:v>21439.504326846036</c:v>
                </c:pt>
                <c:pt idx="480">
                  <c:v>21405.351813734142</c:v>
                </c:pt>
                <c:pt idx="481">
                  <c:v>21446.216629872572</c:v>
                </c:pt>
                <c:pt idx="482">
                  <c:v>21424.211621052869</c:v>
                </c:pt>
                <c:pt idx="483">
                  <c:v>21430.923924079405</c:v>
                </c:pt>
                <c:pt idx="484">
                  <c:v>21439.504326846036</c:v>
                </c:pt>
                <c:pt idx="485">
                  <c:v>21446.216629872572</c:v>
                </c:pt>
                <c:pt idx="486">
                  <c:v>21696.65971601029</c:v>
                </c:pt>
                <c:pt idx="487">
                  <c:v>21696.65971601029</c:v>
                </c:pt>
                <c:pt idx="488">
                  <c:v>21703.372019036822</c:v>
                </c:pt>
                <c:pt idx="489">
                  <c:v>21703.372019036822</c:v>
                </c:pt>
                <c:pt idx="490">
                  <c:v>21722.231826355553</c:v>
                </c:pt>
                <c:pt idx="491">
                  <c:v>21722.231826355553</c:v>
                </c:pt>
                <c:pt idx="492">
                  <c:v>21728.944129382086</c:v>
                </c:pt>
                <c:pt idx="493">
                  <c:v>21728.944129382086</c:v>
                </c:pt>
                <c:pt idx="494">
                  <c:v>21737.52453214872</c:v>
                </c:pt>
                <c:pt idx="495">
                  <c:v>21737.52453214872</c:v>
                </c:pt>
                <c:pt idx="496">
                  <c:v>21696.65971601029</c:v>
                </c:pt>
                <c:pt idx="497">
                  <c:v>21744.236835175252</c:v>
                </c:pt>
                <c:pt idx="498">
                  <c:v>21744.236835175252</c:v>
                </c:pt>
                <c:pt idx="499">
                  <c:v>21703.372019036822</c:v>
                </c:pt>
                <c:pt idx="500">
                  <c:v>21721.281415789239</c:v>
                </c:pt>
                <c:pt idx="501">
                  <c:v>21721.281415789239</c:v>
                </c:pt>
                <c:pt idx="502">
                  <c:v>21727.993718815764</c:v>
                </c:pt>
                <c:pt idx="503">
                  <c:v>21722.231826355553</c:v>
                </c:pt>
                <c:pt idx="504">
                  <c:v>21727.993718815764</c:v>
                </c:pt>
                <c:pt idx="505">
                  <c:v>21728.944129382086</c:v>
                </c:pt>
                <c:pt idx="506">
                  <c:v>21737.52453214872</c:v>
                </c:pt>
                <c:pt idx="507">
                  <c:v>21746.853526134499</c:v>
                </c:pt>
                <c:pt idx="508">
                  <c:v>21744.236835175252</c:v>
                </c:pt>
                <c:pt idx="509">
                  <c:v>21746.853526134499</c:v>
                </c:pt>
                <c:pt idx="510">
                  <c:v>21753.565829161031</c:v>
                </c:pt>
                <c:pt idx="511">
                  <c:v>21753.565829161031</c:v>
                </c:pt>
                <c:pt idx="512">
                  <c:v>21762.146231927662</c:v>
                </c:pt>
                <c:pt idx="513">
                  <c:v>21762.146231927662</c:v>
                </c:pt>
                <c:pt idx="514">
                  <c:v>21721.281415789239</c:v>
                </c:pt>
                <c:pt idx="515">
                  <c:v>21768.858534954205</c:v>
                </c:pt>
                <c:pt idx="516">
                  <c:v>21768.858534954205</c:v>
                </c:pt>
                <c:pt idx="517">
                  <c:v>21727.993718815764</c:v>
                </c:pt>
                <c:pt idx="518">
                  <c:v>21746.853526134499</c:v>
                </c:pt>
                <c:pt idx="519">
                  <c:v>21753.565829161031</c:v>
                </c:pt>
                <c:pt idx="520">
                  <c:v>21762.146231927662</c:v>
                </c:pt>
                <c:pt idx="521">
                  <c:v>21768.858534954205</c:v>
                </c:pt>
                <c:pt idx="522">
                  <c:v>22019.301621091912</c:v>
                </c:pt>
                <c:pt idx="523">
                  <c:v>22026.013924118455</c:v>
                </c:pt>
                <c:pt idx="524">
                  <c:v>22019.301621091912</c:v>
                </c:pt>
                <c:pt idx="525">
                  <c:v>22044.873731437183</c:v>
                </c:pt>
                <c:pt idx="526">
                  <c:v>22026.013924118455</c:v>
                </c:pt>
                <c:pt idx="527">
                  <c:v>22051.586034463715</c:v>
                </c:pt>
                <c:pt idx="528">
                  <c:v>22060.166437230346</c:v>
                </c:pt>
                <c:pt idx="529">
                  <c:v>22066.878740256881</c:v>
                </c:pt>
                <c:pt idx="530">
                  <c:v>22044.873731437183</c:v>
                </c:pt>
                <c:pt idx="531">
                  <c:v>22051.586034463715</c:v>
                </c:pt>
                <c:pt idx="532">
                  <c:v>22060.166437230346</c:v>
                </c:pt>
                <c:pt idx="533">
                  <c:v>22019.301621091912</c:v>
                </c:pt>
                <c:pt idx="534">
                  <c:v>22066.878740256881</c:v>
                </c:pt>
                <c:pt idx="535">
                  <c:v>22026.013924118455</c:v>
                </c:pt>
                <c:pt idx="536">
                  <c:v>22044.873731437183</c:v>
                </c:pt>
                <c:pt idx="537">
                  <c:v>22051.586034463715</c:v>
                </c:pt>
                <c:pt idx="538">
                  <c:v>22060.166437230346</c:v>
                </c:pt>
                <c:pt idx="539">
                  <c:v>22066.878740256881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DA-43BB-8102-9D10B2FA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42640"/>
        <c:axId val="4635432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5DA-43BB-8102-9D10B2FAFF6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5DA-43BB-8102-9D10B2FAFF6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5DA-43BB-8102-9D10B2FAFF6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5DA-43BB-8102-9D10B2FAFF67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DA-43BB-8102-9D10B2FAFF67}"/>
                  </c:ext>
                </c:extLst>
              </c15:ser>
            </c15:filteredLineSeries>
          </c:ext>
        </c:extLst>
      </c:lineChart>
      <c:catAx>
        <c:axId val="463542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43296"/>
        <c:crosses val="autoZero"/>
        <c:auto val="1"/>
        <c:lblAlgn val="ctr"/>
        <c:lblOffset val="100"/>
        <c:noMultiLvlLbl val="0"/>
      </c:catAx>
      <c:valAx>
        <c:axId val="4635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0.99914871035182429</c:v>
                </c:pt>
                <c:pt idx="2">
                  <c:v>0.99481282117307046</c:v>
                </c:pt>
                <c:pt idx="3">
                  <c:v>0.99453954320988247</c:v>
                </c:pt>
                <c:pt idx="4">
                  <c:v>0.99371800296191193</c:v>
                </c:pt>
                <c:pt idx="5">
                  <c:v>0.99195691068101066</c:v>
                </c:pt>
                <c:pt idx="6">
                  <c:v>0.99117365533230761</c:v>
                </c:pt>
                <c:pt idx="7">
                  <c:v>0.99035355645625811</c:v>
                </c:pt>
                <c:pt idx="8">
                  <c:v>0.99014318867952422</c:v>
                </c:pt>
                <c:pt idx="9">
                  <c:v>0.98940902184487833</c:v>
                </c:pt>
                <c:pt idx="10">
                  <c:v>0.98662804899415024</c:v>
                </c:pt>
                <c:pt idx="11">
                  <c:v>0.98605559601111581</c:v>
                </c:pt>
                <c:pt idx="12">
                  <c:v>0.98478677404961112</c:v>
                </c:pt>
                <c:pt idx="13">
                  <c:v>0.98330007291388488</c:v>
                </c:pt>
                <c:pt idx="14">
                  <c:v>0.98264648420778067</c:v>
                </c:pt>
                <c:pt idx="15">
                  <c:v>0.98145400959078899</c:v>
                </c:pt>
                <c:pt idx="16">
                  <c:v>0.97732735187241371</c:v>
                </c:pt>
                <c:pt idx="17">
                  <c:v>0.97401835499900014</c:v>
                </c:pt>
                <c:pt idx="18">
                  <c:v>0.93907673021018712</c:v>
                </c:pt>
                <c:pt idx="19">
                  <c:v>0.93763768991136232</c:v>
                </c:pt>
                <c:pt idx="20">
                  <c:v>0.93455192020459832</c:v>
                </c:pt>
                <c:pt idx="21">
                  <c:v>0.93361713038437477</c:v>
                </c:pt>
                <c:pt idx="22">
                  <c:v>0.93311360883241501</c:v>
                </c:pt>
                <c:pt idx="23">
                  <c:v>0.93217805358128436</c:v>
                </c:pt>
                <c:pt idx="24">
                  <c:v>0.93025161678171031</c:v>
                </c:pt>
                <c:pt idx="25">
                  <c:v>0.92909484788891394</c:v>
                </c:pt>
                <c:pt idx="26">
                  <c:v>0.92881252354373856</c:v>
                </c:pt>
                <c:pt idx="27">
                  <c:v>0.92765639168363512</c:v>
                </c:pt>
                <c:pt idx="28">
                  <c:v>0.92725557139759451</c:v>
                </c:pt>
                <c:pt idx="29">
                  <c:v>0.92581902558092422</c:v>
                </c:pt>
                <c:pt idx="30">
                  <c:v>0.92573061602052675</c:v>
                </c:pt>
                <c:pt idx="31">
                  <c:v>0.92429208936688767</c:v>
                </c:pt>
                <c:pt idx="32">
                  <c:v>0.92180476008838885</c:v>
                </c:pt>
                <c:pt idx="33">
                  <c:v>0.92036784161006202</c:v>
                </c:pt>
                <c:pt idx="34">
                  <c:v>0.91844386504405406</c:v>
                </c:pt>
                <c:pt idx="35">
                  <c:v>0.91700675811417109</c:v>
                </c:pt>
                <c:pt idx="36">
                  <c:v>0.91577249435750585</c:v>
                </c:pt>
                <c:pt idx="37">
                  <c:v>0.91487210939871044</c:v>
                </c:pt>
                <c:pt idx="38">
                  <c:v>0.91433531933684997</c:v>
                </c:pt>
                <c:pt idx="39">
                  <c:v>0.91343512897075385</c:v>
                </c:pt>
                <c:pt idx="40">
                  <c:v>0.91031949995881822</c:v>
                </c:pt>
                <c:pt idx="41">
                  <c:v>0.90941981327279509</c:v>
                </c:pt>
                <c:pt idx="42">
                  <c:v>0.90888207185937131</c:v>
                </c:pt>
                <c:pt idx="43">
                  <c:v>0.90798255906731107</c:v>
                </c:pt>
                <c:pt idx="44">
                  <c:v>0.90724711233475364</c:v>
                </c:pt>
                <c:pt idx="45">
                  <c:v>0.90695751213802256</c:v>
                </c:pt>
                <c:pt idx="46">
                  <c:v>0.9060582071788823</c:v>
                </c:pt>
                <c:pt idx="47">
                  <c:v>0.90581191519475901</c:v>
                </c:pt>
                <c:pt idx="48">
                  <c:v>0.90551995353340353</c:v>
                </c:pt>
                <c:pt idx="49">
                  <c:v>0.90462081139534178</c:v>
                </c:pt>
                <c:pt idx="50">
                  <c:v>0.90180125364534058</c:v>
                </c:pt>
                <c:pt idx="51">
                  <c:v>0.90036560805322707</c:v>
                </c:pt>
                <c:pt idx="52">
                  <c:v>0.89844321235572877</c:v>
                </c:pt>
                <c:pt idx="53">
                  <c:v>0.89700733043524294</c:v>
                </c:pt>
                <c:pt idx="54">
                  <c:v>0.86089220257545107</c:v>
                </c:pt>
                <c:pt idx="55">
                  <c:v>0.86003608885428018</c:v>
                </c:pt>
                <c:pt idx="56">
                  <c:v>0.85945306447652281</c:v>
                </c:pt>
                <c:pt idx="57">
                  <c:v>0.85859697963830151</c:v>
                </c:pt>
                <c:pt idx="58">
                  <c:v>0.8585446345496095</c:v>
                </c:pt>
                <c:pt idx="59">
                  <c:v>0.85764892071343257</c:v>
                </c:pt>
                <c:pt idx="60">
                  <c:v>0.8554322950760932</c:v>
                </c:pt>
                <c:pt idx="61">
                  <c:v>0.85457628051831458</c:v>
                </c:pt>
                <c:pt idx="62">
                  <c:v>0.85399315045387936</c:v>
                </c:pt>
                <c:pt idx="63">
                  <c:v>0.85343508309435256</c:v>
                </c:pt>
                <c:pt idx="64">
                  <c:v>0.8531371621381344</c:v>
                </c:pt>
                <c:pt idx="65">
                  <c:v>0.85308684669523793</c:v>
                </c:pt>
                <c:pt idx="66">
                  <c:v>0.85278870079473101</c:v>
                </c:pt>
                <c:pt idx="67">
                  <c:v>0.85219139863849003</c:v>
                </c:pt>
                <c:pt idx="68">
                  <c:v>0.85206665560709627</c:v>
                </c:pt>
                <c:pt idx="69">
                  <c:v>0.85164825119086907</c:v>
                </c:pt>
                <c:pt idx="70">
                  <c:v>0.8513499707605956</c:v>
                </c:pt>
                <c:pt idx="71">
                  <c:v>0.85121069008927253</c:v>
                </c:pt>
                <c:pt idx="72">
                  <c:v>0.85062750805319709</c:v>
                </c:pt>
                <c:pt idx="73">
                  <c:v>0.85006843573211643</c:v>
                </c:pt>
                <c:pt idx="74">
                  <c:v>0.84977156736488668</c:v>
                </c:pt>
                <c:pt idx="75">
                  <c:v>0.84972234708985528</c:v>
                </c:pt>
                <c:pt idx="76">
                  <c:v>0.84882704594891778</c:v>
                </c:pt>
                <c:pt idx="77">
                  <c:v>0.84882569125359031</c:v>
                </c:pt>
                <c:pt idx="78">
                  <c:v>0.84828372152453058</c:v>
                </c:pt>
                <c:pt idx="79">
                  <c:v>0.84738848561581448</c:v>
                </c:pt>
                <c:pt idx="80">
                  <c:v>0.84733023525355811</c:v>
                </c:pt>
                <c:pt idx="81">
                  <c:v>0.84589146568064899</c:v>
                </c:pt>
                <c:pt idx="82">
                  <c:v>0.84461353576274512</c:v>
                </c:pt>
                <c:pt idx="83">
                  <c:v>0.84396535941864981</c:v>
                </c:pt>
                <c:pt idx="84">
                  <c:v>0.84337060594857793</c:v>
                </c:pt>
                <c:pt idx="85">
                  <c:v>0.84252656888711941</c:v>
                </c:pt>
                <c:pt idx="86">
                  <c:v>0.84125065269684474</c:v>
                </c:pt>
                <c:pt idx="87">
                  <c:v>0.84092490740643566</c:v>
                </c:pt>
                <c:pt idx="88">
                  <c:v>0.83981273672708823</c:v>
                </c:pt>
                <c:pt idx="89">
                  <c:v>0.83547303385031835</c:v>
                </c:pt>
                <c:pt idx="90">
                  <c:v>0.77670866443836795</c:v>
                </c:pt>
                <c:pt idx="91">
                  <c:v>0.77577835689199026</c:v>
                </c:pt>
                <c:pt idx="92">
                  <c:v>0.77526992308953879</c:v>
                </c:pt>
                <c:pt idx="93">
                  <c:v>0.77433965542771499</c:v>
                </c:pt>
                <c:pt idx="94">
                  <c:v>0.77125017576165611</c:v>
                </c:pt>
                <c:pt idx="95">
                  <c:v>0.7703200129410408</c:v>
                </c:pt>
                <c:pt idx="96">
                  <c:v>0.76981140758133582</c:v>
                </c:pt>
                <c:pt idx="97">
                  <c:v>0.76888128247505738</c:v>
                </c:pt>
                <c:pt idx="98">
                  <c:v>0.76791001190623753</c:v>
                </c:pt>
                <c:pt idx="99">
                  <c:v>0.76788531410786487</c:v>
                </c:pt>
                <c:pt idx="100">
                  <c:v>0.76695523254383491</c:v>
                </c:pt>
                <c:pt idx="101">
                  <c:v>0.76647170069745618</c:v>
                </c:pt>
                <c:pt idx="102">
                  <c:v>0.76644653120077555</c:v>
                </c:pt>
                <c:pt idx="103">
                  <c:v>0.76551648611476175</c:v>
                </c:pt>
                <c:pt idx="104">
                  <c:v>0.7655038065070644</c:v>
                </c:pt>
                <c:pt idx="105">
                  <c:v>0.76461142298391582</c:v>
                </c:pt>
                <c:pt idx="106">
                  <c:v>0.76406473030123434</c:v>
                </c:pt>
                <c:pt idx="107">
                  <c:v>0.76317236437131031</c:v>
                </c:pt>
                <c:pt idx="108">
                  <c:v>0.76245309257339389</c:v>
                </c:pt>
                <c:pt idx="109">
                  <c:v>0.7610147325801524</c:v>
                </c:pt>
                <c:pt idx="110">
                  <c:v>0.76004412158744683</c:v>
                </c:pt>
                <c:pt idx="111">
                  <c:v>0.75915179966660096</c:v>
                </c:pt>
                <c:pt idx="112">
                  <c:v>0.75908912236523052</c:v>
                </c:pt>
                <c:pt idx="113">
                  <c:v>0.7586050401379405</c:v>
                </c:pt>
                <c:pt idx="114">
                  <c:v>0.75771273456661903</c:v>
                </c:pt>
                <c:pt idx="115">
                  <c:v>0.7576507350824272</c:v>
                </c:pt>
                <c:pt idx="116">
                  <c:v>0.75706354772526885</c:v>
                </c:pt>
                <c:pt idx="117">
                  <c:v>0.75667860555683841</c:v>
                </c:pt>
                <c:pt idx="118">
                  <c:v>0.75578631555444398</c:v>
                </c:pt>
                <c:pt idx="119">
                  <c:v>0.75562469332180637</c:v>
                </c:pt>
                <c:pt idx="120">
                  <c:v>0.75523952153858864</c:v>
                </c:pt>
                <c:pt idx="121">
                  <c:v>0.75434724718741031</c:v>
                </c:pt>
                <c:pt idx="122">
                  <c:v>0.75160465468761739</c:v>
                </c:pt>
                <c:pt idx="123">
                  <c:v>0.75016578147630808</c:v>
                </c:pt>
                <c:pt idx="124">
                  <c:v>0.74823956791807333</c:v>
                </c:pt>
                <c:pt idx="125">
                  <c:v>0.74680068445619796</c:v>
                </c:pt>
                <c:pt idx="126">
                  <c:v>0.69858715565636775</c:v>
                </c:pt>
                <c:pt idx="127">
                  <c:v>0.69714807693278891</c:v>
                </c:pt>
                <c:pt idx="128">
                  <c:v>0.69400250203632441</c:v>
                </c:pt>
                <c:pt idx="129">
                  <c:v>0.69312746639791334</c:v>
                </c:pt>
                <c:pt idx="130">
                  <c:v>0.69256348312692684</c:v>
                </c:pt>
                <c:pt idx="131">
                  <c:v>0.69168838563767354</c:v>
                </c:pt>
                <c:pt idx="132">
                  <c:v>0.68976195378435579</c:v>
                </c:pt>
                <c:pt idx="133">
                  <c:v>0.6885430226548368</c:v>
                </c:pt>
                <c:pt idx="134">
                  <c:v>0.68832287215674648</c:v>
                </c:pt>
                <c:pt idx="135">
                  <c:v>0.68710399734290051</c:v>
                </c:pt>
                <c:pt idx="136">
                  <c:v>0.6861521049151289</c:v>
                </c:pt>
                <c:pt idx="137">
                  <c:v>0.68517761923908305</c:v>
                </c:pt>
                <c:pt idx="138">
                  <c:v>0.68498295791131414</c:v>
                </c:pt>
                <c:pt idx="139">
                  <c:v>0.68471324369476338</c:v>
                </c:pt>
                <c:pt idx="140">
                  <c:v>0.6837385905650567</c:v>
                </c:pt>
                <c:pt idx="141">
                  <c:v>0.68354401685745525</c:v>
                </c:pt>
                <c:pt idx="142">
                  <c:v>0.68224595825171075</c:v>
                </c:pt>
                <c:pt idx="143">
                  <c:v>0.68131781836964755</c:v>
                </c:pt>
                <c:pt idx="144">
                  <c:v>0.68069319452439225</c:v>
                </c:pt>
                <c:pt idx="145">
                  <c:v>0.68035746248506423</c:v>
                </c:pt>
                <c:pt idx="146">
                  <c:v>0.67952375729979719</c:v>
                </c:pt>
                <c:pt idx="147">
                  <c:v>0.67925431824986482</c:v>
                </c:pt>
                <c:pt idx="148">
                  <c:v>0.67891862534429293</c:v>
                </c:pt>
                <c:pt idx="149">
                  <c:v>0.67808480542785876</c:v>
                </c:pt>
                <c:pt idx="150">
                  <c:v>0.67732810688867595</c:v>
                </c:pt>
                <c:pt idx="151">
                  <c:v>0.67715024411744418</c:v>
                </c:pt>
                <c:pt idx="152">
                  <c:v>0.67678631649246124</c:v>
                </c:pt>
                <c:pt idx="153">
                  <c:v>0.67615850894957064</c:v>
                </c:pt>
                <c:pt idx="154">
                  <c:v>0.6758892222720525</c:v>
                </c:pt>
                <c:pt idx="155">
                  <c:v>0.67585821133159973</c:v>
                </c:pt>
                <c:pt idx="156">
                  <c:v>0.67489863945303874</c:v>
                </c:pt>
                <c:pt idx="157">
                  <c:v>0.67471955114837434</c:v>
                </c:pt>
                <c:pt idx="158">
                  <c:v>0.67347038636769241</c:v>
                </c:pt>
                <c:pt idx="159">
                  <c:v>0.67345978627030789</c:v>
                </c:pt>
                <c:pt idx="160">
                  <c:v>0.67342082743660459</c:v>
                </c:pt>
                <c:pt idx="161">
                  <c:v>0.67252736287225323</c:v>
                </c:pt>
                <c:pt idx="162">
                  <c:v>0.67249273997669234</c:v>
                </c:pt>
                <c:pt idx="163">
                  <c:v>0.67219735426194172</c:v>
                </c:pt>
                <c:pt idx="164">
                  <c:v>0.67198175828990037</c:v>
                </c:pt>
                <c:pt idx="165">
                  <c:v>0.67169075425037694</c:v>
                </c:pt>
                <c:pt idx="166">
                  <c:v>0.67153360377530957</c:v>
                </c:pt>
                <c:pt idx="167">
                  <c:v>0.67075875064769941</c:v>
                </c:pt>
                <c:pt idx="168">
                  <c:v>0.6700947416476899</c:v>
                </c:pt>
                <c:pt idx="169">
                  <c:v>0.66801121389530072</c:v>
                </c:pt>
                <c:pt idx="170">
                  <c:v>0.66706814536251502</c:v>
                </c:pt>
                <c:pt idx="171">
                  <c:v>0.66673938826692414</c:v>
                </c:pt>
                <c:pt idx="172">
                  <c:v>0.66530075860455884</c:v>
                </c:pt>
                <c:pt idx="173">
                  <c:v>0.66464597891316313</c:v>
                </c:pt>
                <c:pt idx="174">
                  <c:v>0.66437179097744814</c:v>
                </c:pt>
                <c:pt idx="175">
                  <c:v>0.6637028853468141</c:v>
                </c:pt>
                <c:pt idx="176">
                  <c:v>0.66337484575000882</c:v>
                </c:pt>
                <c:pt idx="177">
                  <c:v>0.66193620134279951</c:v>
                </c:pt>
                <c:pt idx="178">
                  <c:v>0.65891324822815178</c:v>
                </c:pt>
                <c:pt idx="179">
                  <c:v>0.65554837180739567</c:v>
                </c:pt>
                <c:pt idx="180">
                  <c:v>0.62132279159340587</c:v>
                </c:pt>
                <c:pt idx="181">
                  <c:v>0.61988373533684871</c:v>
                </c:pt>
                <c:pt idx="182">
                  <c:v>0.61806817532299896</c:v>
                </c:pt>
                <c:pt idx="183">
                  <c:v>0.6171037954786025</c:v>
                </c:pt>
                <c:pt idx="184">
                  <c:v>0.61670189886196292</c:v>
                </c:pt>
                <c:pt idx="185">
                  <c:v>0.61586318426494124</c:v>
                </c:pt>
                <c:pt idx="186">
                  <c:v>0.6152628794144146</c:v>
                </c:pt>
                <c:pt idx="187">
                  <c:v>0.61442412677087943</c:v>
                </c:pt>
                <c:pt idx="188">
                  <c:v>0.61297078242332381</c:v>
                </c:pt>
                <c:pt idx="189">
                  <c:v>0.61260877940175285</c:v>
                </c:pt>
                <c:pt idx="190">
                  <c:v>0.61249771712014489</c:v>
                </c:pt>
                <c:pt idx="191">
                  <c:v>0.61164444261086892</c:v>
                </c:pt>
                <c:pt idx="192">
                  <c:v>0.61124242056595779</c:v>
                </c:pt>
                <c:pt idx="193">
                  <c:v>0.61105865915563873</c:v>
                </c:pt>
                <c:pt idx="194">
                  <c:v>0.60980339651279092</c:v>
                </c:pt>
                <c:pt idx="195">
                  <c:v>0.60924342584632452</c:v>
                </c:pt>
                <c:pt idx="196">
                  <c:v>0.60895199609453277</c:v>
                </c:pt>
                <c:pt idx="197">
                  <c:v>0.6085517052258359</c:v>
                </c:pt>
                <c:pt idx="198">
                  <c:v>0.60831107704298404</c:v>
                </c:pt>
                <c:pt idx="199">
                  <c:v>0.60827911292127634</c:v>
                </c:pt>
                <c:pt idx="200">
                  <c:v>0.60787702033536783</c:v>
                </c:pt>
                <c:pt idx="201">
                  <c:v>0.60751155629477449</c:v>
                </c:pt>
                <c:pt idx="202">
                  <c:v>0.60711279475408131</c:v>
                </c:pt>
                <c:pt idx="203">
                  <c:v>0.60643799385861696</c:v>
                </c:pt>
                <c:pt idx="204">
                  <c:v>0.6041462978725981</c:v>
                </c:pt>
                <c:pt idx="205">
                  <c:v>0.60349312344081552</c:v>
                </c:pt>
                <c:pt idx="206">
                  <c:v>0.60309262219836712</c:v>
                </c:pt>
                <c:pt idx="207">
                  <c:v>0.60285213533604309</c:v>
                </c:pt>
                <c:pt idx="208">
                  <c:v>0.60165370067762869</c:v>
                </c:pt>
                <c:pt idx="209">
                  <c:v>0.60012806762260373</c:v>
                </c:pt>
                <c:pt idx="210">
                  <c:v>0.59985438643967226</c:v>
                </c:pt>
                <c:pt idx="211">
                  <c:v>0.59972744385207055</c:v>
                </c:pt>
                <c:pt idx="212">
                  <c:v>0.59948703976912476</c:v>
                </c:pt>
                <c:pt idx="213">
                  <c:v>0.59828851616175527</c:v>
                </c:pt>
                <c:pt idx="214">
                  <c:v>0.59806806139478996</c:v>
                </c:pt>
                <c:pt idx="215">
                  <c:v>0.59706777870468353</c:v>
                </c:pt>
                <c:pt idx="216">
                  <c:v>0.59662911799796037</c:v>
                </c:pt>
                <c:pt idx="217">
                  <c:v>0.59562885015399769</c:v>
                </c:pt>
                <c:pt idx="218">
                  <c:v>0.59439612572190348</c:v>
                </c:pt>
                <c:pt idx="219">
                  <c:v>0.59260885837263899</c:v>
                </c:pt>
                <c:pt idx="220">
                  <c:v>0.5916086300088661</c:v>
                </c:pt>
                <c:pt idx="221">
                  <c:v>0.59116990571623262</c:v>
                </c:pt>
                <c:pt idx="222">
                  <c:v>0.59103142822074139</c:v>
                </c:pt>
                <c:pt idx="223">
                  <c:v>0.59016969141906972</c:v>
                </c:pt>
                <c:pt idx="224">
                  <c:v>0.58924361335345754</c:v>
                </c:pt>
                <c:pt idx="225">
                  <c:v>0.58861318662684514</c:v>
                </c:pt>
                <c:pt idx="226">
                  <c:v>0.58824341605841068</c:v>
                </c:pt>
                <c:pt idx="227">
                  <c:v>0.58780465553724126</c:v>
                </c:pt>
                <c:pt idx="228">
                  <c:v>0.58717441431145911</c:v>
                </c:pt>
                <c:pt idx="229">
                  <c:v>0.58680447185480578</c:v>
                </c:pt>
                <c:pt idx="230">
                  <c:v>0.58315461442195982</c:v>
                </c:pt>
                <c:pt idx="231">
                  <c:v>0.58171582528934329</c:v>
                </c:pt>
                <c:pt idx="232">
                  <c:v>0.57978973607631035</c:v>
                </c:pt>
                <c:pt idx="233">
                  <c:v>0.57835093738072862</c:v>
                </c:pt>
                <c:pt idx="234">
                  <c:v>0.54313948269063683</c:v>
                </c:pt>
                <c:pt idx="235">
                  <c:v>0.54217557630611479</c:v>
                </c:pt>
                <c:pt idx="236">
                  <c:v>0.54170043584003591</c:v>
                </c:pt>
                <c:pt idx="237">
                  <c:v>0.54080383350457939</c:v>
                </c:pt>
                <c:pt idx="238">
                  <c:v>0.54073652885437373</c:v>
                </c:pt>
                <c:pt idx="239">
                  <c:v>0.5398039811474038</c:v>
                </c:pt>
                <c:pt idx="240">
                  <c:v>0.53936481893603128</c:v>
                </c:pt>
                <c:pt idx="241">
                  <c:v>0.53836497416587037</c:v>
                </c:pt>
                <c:pt idx="242">
                  <c:v>0.53767991462005726</c:v>
                </c:pt>
                <c:pt idx="243">
                  <c:v>0.53671600468758529</c:v>
                </c:pt>
                <c:pt idx="244">
                  <c:v>0.53624086978754304</c:v>
                </c:pt>
                <c:pt idx="245">
                  <c:v>0.53534437430059012</c:v>
                </c:pt>
                <c:pt idx="246">
                  <c:v>0.53527695866445513</c:v>
                </c:pt>
                <c:pt idx="247">
                  <c:v>0.53434454950158972</c:v>
                </c:pt>
                <c:pt idx="248">
                  <c:v>0.53431447686080813</c:v>
                </c:pt>
                <c:pt idx="249">
                  <c:v>0.53402910782574053</c:v>
                </c:pt>
                <c:pt idx="250">
                  <c:v>0.53390535513253312</c:v>
                </c:pt>
                <c:pt idx="251">
                  <c:v>0.53335056321649521</c:v>
                </c:pt>
                <c:pt idx="252">
                  <c:v>0.53290553727352574</c:v>
                </c:pt>
                <c:pt idx="253">
                  <c:v>0.53287543341113197</c:v>
                </c:pt>
                <c:pt idx="254">
                  <c:v>0.53259008334873437</c:v>
                </c:pt>
                <c:pt idx="255">
                  <c:v>0.53197898776062191</c:v>
                </c:pt>
                <c:pt idx="256">
                  <c:v>0.53191151822981142</c:v>
                </c:pt>
                <c:pt idx="257">
                  <c:v>0.53135424082953597</c:v>
                </c:pt>
                <c:pt idx="258">
                  <c:v>0.53097917844500042</c:v>
                </c:pt>
                <c:pt idx="259">
                  <c:v>0.53053996608117993</c:v>
                </c:pt>
                <c:pt idx="260">
                  <c:v>0.52991532747880588</c:v>
                </c:pt>
                <c:pt idx="261">
                  <c:v>0.52954016332663767</c:v>
                </c:pt>
                <c:pt idx="262">
                  <c:v>0.52856961327253082</c:v>
                </c:pt>
                <c:pt idx="263">
                  <c:v>0.5271305851198127</c:v>
                </c:pt>
                <c:pt idx="264">
                  <c:v>0.52589515483926497</c:v>
                </c:pt>
                <c:pt idx="265">
                  <c:v>0.52520420710325177</c:v>
                </c:pt>
                <c:pt idx="266">
                  <c:v>0.5244562307420505</c:v>
                </c:pt>
                <c:pt idx="267">
                  <c:v>0.52376517699037684</c:v>
                </c:pt>
                <c:pt idx="268">
                  <c:v>0.52252998506020576</c:v>
                </c:pt>
                <c:pt idx="269">
                  <c:v>0.52109105485724527</c:v>
                </c:pt>
                <c:pt idx="270">
                  <c:v>0.46262120898457759</c:v>
                </c:pt>
                <c:pt idx="271">
                  <c:v>0.4579297951362491</c:v>
                </c:pt>
                <c:pt idx="272">
                  <c:v>0.45752595220356473</c:v>
                </c:pt>
                <c:pt idx="273">
                  <c:v>0.45716163570252744</c:v>
                </c:pt>
                <c:pt idx="274">
                  <c:v>0.45649075887825263</c:v>
                </c:pt>
                <c:pt idx="275">
                  <c:v>0.45379618882706207</c:v>
                </c:pt>
                <c:pt idx="276">
                  <c:v>0.45247026049865829</c:v>
                </c:pt>
                <c:pt idx="277">
                  <c:v>0.4520664000888247</c:v>
                </c:pt>
                <c:pt idx="278">
                  <c:v>0.45103122023213521</c:v>
                </c:pt>
                <c:pt idx="279">
                  <c:v>0.44918352484326246</c:v>
                </c:pt>
                <c:pt idx="280">
                  <c:v>0.4491048353027608</c:v>
                </c:pt>
                <c:pt idx="281">
                  <c:v>0.44870096475079135</c:v>
                </c:pt>
                <c:pt idx="282">
                  <c:v>0.44775042894595413</c:v>
                </c:pt>
                <c:pt idx="283">
                  <c:v>0.44774455400993751</c:v>
                </c:pt>
                <c:pt idx="284">
                  <c:v>0.44766579280646612</c:v>
                </c:pt>
                <c:pt idx="285">
                  <c:v>0.44675063154121514</c:v>
                </c:pt>
                <c:pt idx="286">
                  <c:v>0.44631140110932543</c:v>
                </c:pt>
                <c:pt idx="287">
                  <c:v>0.44531159805795867</c:v>
                </c:pt>
                <c:pt idx="288">
                  <c:v>0.44372423728110616</c:v>
                </c:pt>
                <c:pt idx="289">
                  <c:v>0.44229093079745274</c:v>
                </c:pt>
                <c:pt idx="290">
                  <c:v>0.44228525751124281</c:v>
                </c:pt>
                <c:pt idx="291">
                  <c:v>0.44129111160930312</c:v>
                </c:pt>
                <c:pt idx="292">
                  <c:v>0.44085190660848989</c:v>
                </c:pt>
                <c:pt idx="293">
                  <c:v>0.44035896257418905</c:v>
                </c:pt>
                <c:pt idx="294">
                  <c:v>0.43985208111629143</c:v>
                </c:pt>
                <c:pt idx="295">
                  <c:v>0.43892553511332183</c:v>
                </c:pt>
                <c:pt idx="296">
                  <c:v>0.43891997768948748</c:v>
                </c:pt>
                <c:pt idx="297">
                  <c:v>0.43830314642815216</c:v>
                </c:pt>
                <c:pt idx="298">
                  <c:v>0.43792570200185044</c:v>
                </c:pt>
                <c:pt idx="299">
                  <c:v>0.43748651323899007</c:v>
                </c:pt>
                <c:pt idx="300">
                  <c:v>0.43686409595240061</c:v>
                </c:pt>
                <c:pt idx="301">
                  <c:v>0.43648667343073472</c:v>
                </c:pt>
                <c:pt idx="302">
                  <c:v>0.43284356012754677</c:v>
                </c:pt>
                <c:pt idx="303">
                  <c:v>0.43140450728989488</c:v>
                </c:pt>
                <c:pt idx="304">
                  <c:v>0.42947810683429616</c:v>
                </c:pt>
                <c:pt idx="305">
                  <c:v>0.42803905273594084</c:v>
                </c:pt>
                <c:pt idx="306">
                  <c:v>0.40632149963057695</c:v>
                </c:pt>
                <c:pt idx="307">
                  <c:v>0.40488272519642737</c:v>
                </c:pt>
                <c:pt idx="308">
                  <c:v>0.40169678289770755</c:v>
                </c:pt>
                <c:pt idx="309">
                  <c:v>0.40086296474618499</c:v>
                </c:pt>
                <c:pt idx="310">
                  <c:v>0.40025791551759277</c:v>
                </c:pt>
                <c:pt idx="311">
                  <c:v>0.39942420792309846</c:v>
                </c:pt>
                <c:pt idx="312">
                  <c:v>0.39749816745395522</c:v>
                </c:pt>
                <c:pt idx="313">
                  <c:v>0.39623789400683701</c:v>
                </c:pt>
                <c:pt idx="314">
                  <c:v>0.3960594214006925</c:v>
                </c:pt>
                <c:pt idx="315">
                  <c:v>0.39479904029898477</c:v>
                </c:pt>
                <c:pt idx="316">
                  <c:v>0.39354569727280514</c:v>
                </c:pt>
                <c:pt idx="317">
                  <c:v>0.39287287623853018</c:v>
                </c:pt>
                <c:pt idx="318">
                  <c:v>0.39210670663179292</c:v>
                </c:pt>
                <c:pt idx="319">
                  <c:v>0.39143403089811607</c:v>
                </c:pt>
                <c:pt idx="320">
                  <c:v>0.38808633994740399</c:v>
                </c:pt>
                <c:pt idx="321">
                  <c:v>0.38664735634003272</c:v>
                </c:pt>
                <c:pt idx="322">
                  <c:v>0.3847210314703175</c:v>
                </c:pt>
                <c:pt idx="323">
                  <c:v>0.38328205219898365</c:v>
                </c:pt>
                <c:pt idx="324">
                  <c:v>0.3808347327093678</c:v>
                </c:pt>
                <c:pt idx="325">
                  <c:v>0.37939573607811089</c:v>
                </c:pt>
                <c:pt idx="326">
                  <c:v>0.37614179246510099</c:v>
                </c:pt>
                <c:pt idx="327">
                  <c:v>0.37537535236947639</c:v>
                </c:pt>
                <c:pt idx="328">
                  <c:v>0.37470274873659504</c:v>
                </c:pt>
                <c:pt idx="329">
                  <c:v>0.37393636252189344</c:v>
                </c:pt>
                <c:pt idx="330">
                  <c:v>0.3720100301527961</c:v>
                </c:pt>
                <c:pt idx="331">
                  <c:v>0.37068223468767231</c:v>
                </c:pt>
                <c:pt idx="332">
                  <c:v>0.37057104449485728</c:v>
                </c:pt>
                <c:pt idx="333">
                  <c:v>0.36924319406998579</c:v>
                </c:pt>
                <c:pt idx="334">
                  <c:v>0.36739526967631614</c:v>
                </c:pt>
                <c:pt idx="335">
                  <c:v>0.36731680405847733</c:v>
                </c:pt>
                <c:pt idx="336">
                  <c:v>0.36723240496402787</c:v>
                </c:pt>
                <c:pt idx="337">
                  <c:v>0.36595619145561875</c:v>
                </c:pt>
                <c:pt idx="338">
                  <c:v>0.36587776541111833</c:v>
                </c:pt>
                <c:pt idx="339">
                  <c:v>0.36579333377588502</c:v>
                </c:pt>
                <c:pt idx="340">
                  <c:v>0.36250743671989066</c:v>
                </c:pt>
                <c:pt idx="341">
                  <c:v>0.36193558598397058</c:v>
                </c:pt>
                <c:pt idx="342">
                  <c:v>0.36177274598979503</c:v>
                </c:pt>
                <c:pt idx="343">
                  <c:v>0.36106835600837611</c:v>
                </c:pt>
                <c:pt idx="344">
                  <c:v>0.36049650483746526</c:v>
                </c:pt>
                <c:pt idx="345">
                  <c:v>0.36033367486662443</c:v>
                </c:pt>
                <c:pt idx="346">
                  <c:v>0.35857008288138098</c:v>
                </c:pt>
                <c:pt idx="347">
                  <c:v>0.35840725399040729</c:v>
                </c:pt>
                <c:pt idx="348">
                  <c:v>0.35713100009702964</c:v>
                </c:pt>
                <c:pt idx="349">
                  <c:v>0.35704774508297477</c:v>
                </c:pt>
                <c:pt idx="350">
                  <c:v>0.35696818298936223</c:v>
                </c:pt>
                <c:pt idx="351">
                  <c:v>0.35560866131660551</c:v>
                </c:pt>
                <c:pt idx="352">
                  <c:v>0.35368223662678439</c:v>
                </c:pt>
                <c:pt idx="353">
                  <c:v>0.35346799294853226</c:v>
                </c:pt>
                <c:pt idx="354">
                  <c:v>0.35224315112605875</c:v>
                </c:pt>
                <c:pt idx="355">
                  <c:v>0.35202895753704699</c:v>
                </c:pt>
                <c:pt idx="356">
                  <c:v>0.34800848325401978</c:v>
                </c:pt>
                <c:pt idx="357">
                  <c:v>0.34656944007967189</c:v>
                </c:pt>
                <c:pt idx="358">
                  <c:v>0.34540550275810411</c:v>
                </c:pt>
                <c:pt idx="359">
                  <c:v>0.34464309843238544</c:v>
                </c:pt>
                <c:pt idx="360">
                  <c:v>0.34443986322249881</c:v>
                </c:pt>
                <c:pt idx="361">
                  <c:v>0.34396684053549748</c:v>
                </c:pt>
                <c:pt idx="362">
                  <c:v>0.34320405079248928</c:v>
                </c:pt>
                <c:pt idx="363">
                  <c:v>0.34300117324409418</c:v>
                </c:pt>
                <c:pt idx="364">
                  <c:v>0.33994738806088626</c:v>
                </c:pt>
                <c:pt idx="365">
                  <c:v>0.33898164315840534</c:v>
                </c:pt>
                <c:pt idx="366">
                  <c:v>0.33850874997026753</c:v>
                </c:pt>
                <c:pt idx="367">
                  <c:v>0.33754297616739004</c:v>
                </c:pt>
                <c:pt idx="368">
                  <c:v>0.33658284527056292</c:v>
                </c:pt>
                <c:pt idx="369">
                  <c:v>0.3362826869717388</c:v>
                </c:pt>
                <c:pt idx="370">
                  <c:v>0.33561703511828439</c:v>
                </c:pt>
                <c:pt idx="371">
                  <c:v>0.33514422202923916</c:v>
                </c:pt>
                <c:pt idx="372">
                  <c:v>0.33484379504179285</c:v>
                </c:pt>
                <c:pt idx="373">
                  <c:v>0.33417838226881502</c:v>
                </c:pt>
                <c:pt idx="374">
                  <c:v>0.33082370180138004</c:v>
                </c:pt>
                <c:pt idx="375">
                  <c:v>0.32938482360839422</c:v>
                </c:pt>
                <c:pt idx="376">
                  <c:v>0.32745862165127843</c:v>
                </c:pt>
                <c:pt idx="377">
                  <c:v>0.32601975189574089</c:v>
                </c:pt>
                <c:pt idx="378">
                  <c:v>0.32579978091946388</c:v>
                </c:pt>
                <c:pt idx="379">
                  <c:v>0.32479891311343878</c:v>
                </c:pt>
                <c:pt idx="380">
                  <c:v>0.32070041504410041</c:v>
                </c:pt>
                <c:pt idx="381">
                  <c:v>0.32034097214107404</c:v>
                </c:pt>
                <c:pt idx="382">
                  <c:v>0.31934001528670247</c:v>
                </c:pt>
                <c:pt idx="383">
                  <c:v>0.31697599855997549</c:v>
                </c:pt>
                <c:pt idx="384">
                  <c:v>0.31634538444577892</c:v>
                </c:pt>
                <c:pt idx="385">
                  <c:v>0.31600558467424389</c:v>
                </c:pt>
                <c:pt idx="386">
                  <c:v>0.31597498697778026</c:v>
                </c:pt>
                <c:pt idx="387">
                  <c:v>0.31524131130047678</c:v>
                </c:pt>
                <c:pt idx="388">
                  <c:v>0.31187615679157443</c:v>
                </c:pt>
                <c:pt idx="389">
                  <c:v>0.31088589048271331</c:v>
                </c:pt>
                <c:pt idx="390">
                  <c:v>0.31054615900868138</c:v>
                </c:pt>
                <c:pt idx="391">
                  <c:v>0.30752049901058837</c:v>
                </c:pt>
                <c:pt idx="392">
                  <c:v>0.30725817033582503</c:v>
                </c:pt>
                <c:pt idx="393">
                  <c:v>0.30718080873182912</c:v>
                </c:pt>
                <c:pt idx="394">
                  <c:v>0.30179839914257628</c:v>
                </c:pt>
                <c:pt idx="395">
                  <c:v>0.30031591206864816</c:v>
                </c:pt>
                <c:pt idx="396">
                  <c:v>0.29924534916757151</c:v>
                </c:pt>
                <c:pt idx="397">
                  <c:v>0.29887683154273575</c:v>
                </c:pt>
                <c:pt idx="398">
                  <c:v>0.29843284596875874</c:v>
                </c:pt>
                <c:pt idx="399">
                  <c:v>0.2948562217053296</c:v>
                </c:pt>
                <c:pt idx="400">
                  <c:v>0.29378562113647561</c:v>
                </c:pt>
                <c:pt idx="401">
                  <c:v>0.29341714361471466</c:v>
                </c:pt>
                <c:pt idx="402">
                  <c:v>0.29234653176279191</c:v>
                </c:pt>
                <c:pt idx="403">
                  <c:v>0.29149071537073101</c:v>
                </c:pt>
                <c:pt idx="404">
                  <c:v>0.29046579084492335</c:v>
                </c:pt>
                <c:pt idx="405">
                  <c:v>0.2904200931251868</c:v>
                </c:pt>
                <c:pt idx="406">
                  <c:v>0.29020580935174795</c:v>
                </c:pt>
                <c:pt idx="407">
                  <c:v>0.29005163879368545</c:v>
                </c:pt>
                <c:pt idx="408">
                  <c:v>0.28898100467502208</c:v>
                </c:pt>
                <c:pt idx="409">
                  <c:v>0.2847460012716227</c:v>
                </c:pt>
                <c:pt idx="410">
                  <c:v>0.28330688002211019</c:v>
                </c:pt>
                <c:pt idx="411">
                  <c:v>0.28138044228670961</c:v>
                </c:pt>
                <c:pt idx="412">
                  <c:v>0.28113747286505286</c:v>
                </c:pt>
                <c:pt idx="413">
                  <c:v>0.27994131811074358</c:v>
                </c:pt>
                <c:pt idx="414">
                  <c:v>0.26724362786202432</c:v>
                </c:pt>
                <c:pt idx="415">
                  <c:v>0.26580532748988378</c:v>
                </c:pt>
                <c:pt idx="416">
                  <c:v>0.26487985339511533</c:v>
                </c:pt>
                <c:pt idx="417">
                  <c:v>0.26344109904367263</c:v>
                </c:pt>
                <c:pt idx="418">
                  <c:v>0.26257268716359183</c:v>
                </c:pt>
                <c:pt idx="419">
                  <c:v>0.26178688415501156</c:v>
                </c:pt>
                <c:pt idx="420">
                  <c:v>0.26113417201863554</c:v>
                </c:pt>
                <c:pt idx="421">
                  <c:v>0.26034863099647421</c:v>
                </c:pt>
                <c:pt idx="422">
                  <c:v>0.26018089540555422</c:v>
                </c:pt>
                <c:pt idx="423">
                  <c:v>0.25942138963093719</c:v>
                </c:pt>
                <c:pt idx="424">
                  <c:v>0.25874199295043443</c:v>
                </c:pt>
                <c:pt idx="425">
                  <c:v>0.25842319213319559</c:v>
                </c:pt>
                <c:pt idx="426">
                  <c:v>0.25798265977266704</c:v>
                </c:pt>
                <c:pt idx="427">
                  <c:v>0.2571151279331777</c:v>
                </c:pt>
                <c:pt idx="428">
                  <c:v>0.25698496849334046</c:v>
                </c:pt>
                <c:pt idx="429">
                  <c:v>0.25605662898554832</c:v>
                </c:pt>
                <c:pt idx="430">
                  <c:v>0.25567665001939333</c:v>
                </c:pt>
                <c:pt idx="431">
                  <c:v>0.25472187306118782</c:v>
                </c:pt>
                <c:pt idx="432">
                  <c:v>0.2546179142977274</c:v>
                </c:pt>
                <c:pt idx="433">
                  <c:v>0.25410650056863404</c:v>
                </c:pt>
                <c:pt idx="434">
                  <c:v>0.25375093013966854</c:v>
                </c:pt>
                <c:pt idx="435">
                  <c:v>0.25328298698673152</c:v>
                </c:pt>
                <c:pt idx="436">
                  <c:v>0.25266766292839643</c:v>
                </c:pt>
                <c:pt idx="437">
                  <c:v>0.25231247545543811</c:v>
                </c:pt>
                <c:pt idx="438">
                  <c:v>0.25142873611314209</c:v>
                </c:pt>
                <c:pt idx="439">
                  <c:v>0.25135677016645241</c:v>
                </c:pt>
                <c:pt idx="440">
                  <c:v>0.24998964312414024</c:v>
                </c:pt>
                <c:pt idx="441">
                  <c:v>0.24991789419193305</c:v>
                </c:pt>
                <c:pt idx="442">
                  <c:v>0.24864772092347129</c:v>
                </c:pt>
                <c:pt idx="443">
                  <c:v>0.24720890387610411</c:v>
                </c:pt>
                <c:pt idx="444">
                  <c:v>0.24596900311850864</c:v>
                </c:pt>
                <c:pt idx="445">
                  <c:v>0.24528277092940054</c:v>
                </c:pt>
                <c:pt idx="446">
                  <c:v>0.24452991387885575</c:v>
                </c:pt>
                <c:pt idx="447">
                  <c:v>0.24384396666252728</c:v>
                </c:pt>
                <c:pt idx="448">
                  <c:v>0.24260347397039955</c:v>
                </c:pt>
                <c:pt idx="449">
                  <c:v>0.24116438701078372</c:v>
                </c:pt>
                <c:pt idx="450">
                  <c:v>0.18671293351638346</c:v>
                </c:pt>
                <c:pt idx="451">
                  <c:v>0.18567368688108496</c:v>
                </c:pt>
                <c:pt idx="452">
                  <c:v>0.18527457725405033</c:v>
                </c:pt>
                <c:pt idx="453">
                  <c:v>0.18423526125328715</c:v>
                </c:pt>
                <c:pt idx="454">
                  <c:v>0.18125599127598924</c:v>
                </c:pt>
                <c:pt idx="455">
                  <c:v>0.18021648061066339</c:v>
                </c:pt>
                <c:pt idx="456">
                  <c:v>0.17981769631460662</c:v>
                </c:pt>
                <c:pt idx="457">
                  <c:v>0.17877811187323345</c:v>
                </c:pt>
                <c:pt idx="458">
                  <c:v>0.1778921917001634</c:v>
                </c:pt>
                <c:pt idx="459">
                  <c:v>0.17690319637637872</c:v>
                </c:pt>
                <c:pt idx="460">
                  <c:v>0.17685251611368255</c:v>
                </c:pt>
                <c:pt idx="461">
                  <c:v>0.17645393581827168</c:v>
                </c:pt>
                <c:pt idx="462">
                  <c:v>0.17546428330979921</c:v>
                </c:pt>
                <c:pt idx="463">
                  <c:v>0.17541418361363378</c:v>
                </c:pt>
                <c:pt idx="464">
                  <c:v>0.17188380490416333</c:v>
                </c:pt>
                <c:pt idx="465">
                  <c:v>0.17144414224326188</c:v>
                </c:pt>
                <c:pt idx="466">
                  <c:v>0.17044621038280583</c:v>
                </c:pt>
                <c:pt idx="467">
                  <c:v>0.17000525261066213</c:v>
                </c:pt>
                <c:pt idx="468">
                  <c:v>0.16807903201399774</c:v>
                </c:pt>
                <c:pt idx="469">
                  <c:v>0.16716483798011988</c:v>
                </c:pt>
                <c:pt idx="470">
                  <c:v>0.16664015711606414</c:v>
                </c:pt>
                <c:pt idx="471">
                  <c:v>0.1664297808430022</c:v>
                </c:pt>
                <c:pt idx="472">
                  <c:v>0.16572680934252898</c:v>
                </c:pt>
                <c:pt idx="473">
                  <c:v>0.16499230715203431</c:v>
                </c:pt>
                <c:pt idx="474">
                  <c:v>0.16306783765977065</c:v>
                </c:pt>
                <c:pt idx="475">
                  <c:v>0.16170915327845783</c:v>
                </c:pt>
                <c:pt idx="476">
                  <c:v>0.16163044221106959</c:v>
                </c:pt>
                <c:pt idx="477">
                  <c:v>0.16027121707444675</c:v>
                </c:pt>
                <c:pt idx="478">
                  <c:v>0.15838181030537699</c:v>
                </c:pt>
                <c:pt idx="479">
                  <c:v>0.1583461628071883</c:v>
                </c:pt>
                <c:pt idx="480">
                  <c:v>0.15694311011181469</c:v>
                </c:pt>
                <c:pt idx="481">
                  <c:v>0.15690828636741527</c:v>
                </c:pt>
                <c:pt idx="482">
                  <c:v>0.15292356437287424</c:v>
                </c:pt>
                <c:pt idx="483">
                  <c:v>0.1514849082973167</c:v>
                </c:pt>
                <c:pt idx="484">
                  <c:v>0.14955896694139983</c:v>
                </c:pt>
                <c:pt idx="485">
                  <c:v>0.14812033918791906</c:v>
                </c:pt>
                <c:pt idx="486">
                  <c:v>0.10504020960660183</c:v>
                </c:pt>
                <c:pt idx="487">
                  <c:v>0.10399283420272491</c:v>
                </c:pt>
                <c:pt idx="488">
                  <c:v>0.10360476410944164</c:v>
                </c:pt>
                <c:pt idx="489">
                  <c:v>0.10255716434696061</c:v>
                </c:pt>
                <c:pt idx="490">
                  <c:v>9.9594655109001784E-2</c:v>
                </c:pt>
                <c:pt idx="491">
                  <c:v>9.8546408511259564E-2</c:v>
                </c:pt>
                <c:pt idx="492">
                  <c:v>9.8159656655670904E-2</c:v>
                </c:pt>
                <c:pt idx="493">
                  <c:v>9.7111164396617156E-2</c:v>
                </c:pt>
                <c:pt idx="494">
                  <c:v>9.6238423898935915E-2</c:v>
                </c:pt>
                <c:pt idx="495">
                  <c:v>9.5189609975284473E-2</c:v>
                </c:pt>
                <c:pt idx="496">
                  <c:v>9.5159798788509622E-2</c:v>
                </c:pt>
                <c:pt idx="497">
                  <c:v>9.4803733403244175E-2</c:v>
                </c:pt>
                <c:pt idx="498">
                  <c:v>9.3754659394496745E-2</c:v>
                </c:pt>
                <c:pt idx="499">
                  <c:v>9.3722362886361196E-2</c:v>
                </c:pt>
                <c:pt idx="500">
                  <c:v>9.1351482924457397E-2</c:v>
                </c:pt>
                <c:pt idx="501">
                  <c:v>9.0271815840391609E-2</c:v>
                </c:pt>
                <c:pt idx="502">
                  <c:v>8.9914329455395722E-2</c:v>
                </c:pt>
                <c:pt idx="503">
                  <c:v>8.9706507620157722E-2</c:v>
                </c:pt>
                <c:pt idx="504">
                  <c:v>8.8834448420703233E-2</c:v>
                </c:pt>
                <c:pt idx="505">
                  <c:v>8.8269312379135184E-2</c:v>
                </c:pt>
                <c:pt idx="506">
                  <c:v>8.634522293997271E-2</c:v>
                </c:pt>
                <c:pt idx="507">
                  <c:v>8.5899316407120174E-2</c:v>
                </c:pt>
                <c:pt idx="508">
                  <c:v>8.4908194622728195E-2</c:v>
                </c:pt>
                <c:pt idx="509">
                  <c:v>8.4818815350480747E-2</c:v>
                </c:pt>
                <c:pt idx="510">
                  <c:v>8.446245256942303E-2</c:v>
                </c:pt>
                <c:pt idx="511">
                  <c:v>8.3381711981482518E-2</c:v>
                </c:pt>
                <c:pt idx="512">
                  <c:v>8.2538787069602756E-2</c:v>
                </c:pt>
                <c:pt idx="513">
                  <c:v>8.1457736975611941E-2</c:v>
                </c:pt>
                <c:pt idx="514">
                  <c:v>8.1176244834356689E-2</c:v>
                </c:pt>
                <c:pt idx="515">
                  <c:v>8.1102125525523205E-2</c:v>
                </c:pt>
                <c:pt idx="516">
                  <c:v>8.0020818134933974E-2</c:v>
                </c:pt>
                <c:pt idx="517">
                  <c:v>7.973741319903016E-2</c:v>
                </c:pt>
                <c:pt idx="518">
                  <c:v>7.5717545550399404E-2</c:v>
                </c:pt>
                <c:pt idx="519">
                  <c:v>7.4278782447447886E-2</c:v>
                </c:pt>
                <c:pt idx="520">
                  <c:v>7.2352718982305622E-2</c:v>
                </c:pt>
                <c:pt idx="521">
                  <c:v>7.0914003340158696E-2</c:v>
                </c:pt>
                <c:pt idx="522">
                  <c:v>2.4649536185564831E-2</c:v>
                </c:pt>
                <c:pt idx="523">
                  <c:v>2.3231819840078206E-2</c:v>
                </c:pt>
                <c:pt idx="524">
                  <c:v>1.9757613909612916E-2</c:v>
                </c:pt>
                <c:pt idx="525">
                  <c:v>1.9286988958873548E-2</c:v>
                </c:pt>
                <c:pt idx="526">
                  <c:v>1.8333314808581028E-2</c:v>
                </c:pt>
                <c:pt idx="527">
                  <c:v>1.7883675104777595E-2</c:v>
                </c:pt>
                <c:pt idx="528">
                  <c:v>1.60131335439435E-2</c:v>
                </c:pt>
                <c:pt idx="529">
                  <c:v>1.4626965686274073E-2</c:v>
                </c:pt>
                <c:pt idx="530">
                  <c:v>1.4369097459446062E-2</c:v>
                </c:pt>
                <c:pt idx="531">
                  <c:v>1.2959078948011604E-2</c:v>
                </c:pt>
                <c:pt idx="532">
                  <c:v>1.108143188097231E-2</c:v>
                </c:pt>
                <c:pt idx="533">
                  <c:v>1.026564283686221E-2</c:v>
                </c:pt>
                <c:pt idx="534">
                  <c:v>9.6930136631396147E-3</c:v>
                </c:pt>
                <c:pt idx="535">
                  <c:v>8.8263446676933068E-3</c:v>
                </c:pt>
                <c:pt idx="536">
                  <c:v>4.8052022502441255E-3</c:v>
                </c:pt>
                <c:pt idx="537">
                  <c:v>3.3659052514547136E-3</c:v>
                </c:pt>
                <c:pt idx="538">
                  <c:v>1.4393038986316442E-3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7D-4620-9F25-7E66729D7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63960"/>
        <c:axId val="4635721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87D-4620-9F25-7E66729D7BA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87D-4620-9F25-7E66729D7BA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87D-4620-9F25-7E66729D7BA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87D-4620-9F25-7E66729D7BA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0.99976814302266648</c:v>
                      </c:pt>
                      <c:pt idx="2">
                        <c:v>0.99795374096467837</c:v>
                      </c:pt>
                      <c:pt idx="3">
                        <c:v>0.99781198957079331</c:v>
                      </c:pt>
                      <c:pt idx="4">
                        <c:v>0.99693608282610724</c:v>
                      </c:pt>
                      <c:pt idx="5">
                        <c:v>0.99505543923336015</c:v>
                      </c:pt>
                      <c:pt idx="6">
                        <c:v>0.99420163654011984</c:v>
                      </c:pt>
                      <c:pt idx="7">
                        <c:v>0.99414023932215234</c:v>
                      </c:pt>
                      <c:pt idx="8">
                        <c:v>0.99331774035683829</c:v>
                      </c:pt>
                      <c:pt idx="9">
                        <c:v>0.99235049669448272</c:v>
                      </c:pt>
                      <c:pt idx="10">
                        <c:v>0.99179400537224616</c:v>
                      </c:pt>
                      <c:pt idx="11">
                        <c:v>0.99065364329218741</c:v>
                      </c:pt>
                      <c:pt idx="12">
                        <c:v>0.99060832053360681</c:v>
                      </c:pt>
                      <c:pt idx="13">
                        <c:v>0.99059369096305838</c:v>
                      </c:pt>
                      <c:pt idx="14">
                        <c:v>0.98988897095437622</c:v>
                      </c:pt>
                      <c:pt idx="15">
                        <c:v>0.98882262494671513</c:v>
                      </c:pt>
                      <c:pt idx="16">
                        <c:v>0.98833851404912354</c:v>
                      </c:pt>
                      <c:pt idx="17">
                        <c:v>0.98733425216826298</c:v>
                      </c:pt>
                      <c:pt idx="18">
                        <c:v>0.93914733597239908</c:v>
                      </c:pt>
                      <c:pt idx="19">
                        <c:v>0.93880047885358919</c:v>
                      </c:pt>
                      <c:pt idx="20">
                        <c:v>0.93819653933767155</c:v>
                      </c:pt>
                      <c:pt idx="21">
                        <c:v>0.93761589589515837</c:v>
                      </c:pt>
                      <c:pt idx="22">
                        <c:v>0.93726984959824799</c:v>
                      </c:pt>
                      <c:pt idx="23">
                        <c:v>0.93666842433953268</c:v>
                      </c:pt>
                      <c:pt idx="24">
                        <c:v>0.9333497901367761</c:v>
                      </c:pt>
                      <c:pt idx="25">
                        <c:v>0.93300573779735529</c:v>
                      </c:pt>
                      <c:pt idx="26">
                        <c:v>0.93241061025186778</c:v>
                      </c:pt>
                      <c:pt idx="27">
                        <c:v>0.93181831438083584</c:v>
                      </c:pt>
                      <c:pt idx="28">
                        <c:v>0.93147493567795203</c:v>
                      </c:pt>
                      <c:pt idx="29">
                        <c:v>0.93088190960116446</c:v>
                      </c:pt>
                      <c:pt idx="30">
                        <c:v>0.9298021373348514</c:v>
                      </c:pt>
                      <c:pt idx="31">
                        <c:v>0.92945944897804778</c:v>
                      </c:pt>
                      <c:pt idx="32">
                        <c:v>0.92886881234922392</c:v>
                      </c:pt>
                      <c:pt idx="33">
                        <c:v>0.92827064514444546</c:v>
                      </c:pt>
                      <c:pt idx="34">
                        <c:v>0.92792856497354881</c:v>
                      </c:pt>
                      <c:pt idx="35">
                        <c:v>0.92733982863809661</c:v>
                      </c:pt>
                      <c:pt idx="36">
                        <c:v>0.92620394458882138</c:v>
                      </c:pt>
                      <c:pt idx="37">
                        <c:v>0.9261280906309356</c:v>
                      </c:pt>
                      <c:pt idx="38">
                        <c:v>0.92545876505661395</c:v>
                      </c:pt>
                      <c:pt idx="39">
                        <c:v>0.92467486935827825</c:v>
                      </c:pt>
                      <c:pt idx="40">
                        <c:v>0.92459930730986495</c:v>
                      </c:pt>
                      <c:pt idx="41">
                        <c:v>0.92393304781198793</c:v>
                      </c:pt>
                      <c:pt idx="42">
                        <c:v>0.92041463341779639</c:v>
                      </c:pt>
                      <c:pt idx="43">
                        <c:v>0.92033981500944184</c:v>
                      </c:pt>
                      <c:pt idx="44">
                        <c:v>0.91968139630439794</c:v>
                      </c:pt>
                      <c:pt idx="45">
                        <c:v>0.91888519217887688</c:v>
                      </c:pt>
                      <c:pt idx="46">
                        <c:v>0.91881062483926712</c:v>
                      </c:pt>
                      <c:pt idx="47">
                        <c:v>0.91815484885337129</c:v>
                      </c:pt>
                      <c:pt idx="48">
                        <c:v>0.91687141170766451</c:v>
                      </c:pt>
                      <c:pt idx="49">
                        <c:v>0.91679713609408331</c:v>
                      </c:pt>
                      <c:pt idx="50">
                        <c:v>0.91614448597303877</c:v>
                      </c:pt>
                      <c:pt idx="51">
                        <c:v>0.91534178425454704</c:v>
                      </c:pt>
                      <c:pt idx="52">
                        <c:v>0.91526773909938663</c:v>
                      </c:pt>
                      <c:pt idx="53">
                        <c:v>0.91461751692228643</c:v>
                      </c:pt>
                      <c:pt idx="54">
                        <c:v>0.86566837147610187</c:v>
                      </c:pt>
                      <c:pt idx="55">
                        <c:v>0.86559875475140158</c:v>
                      </c:pt>
                      <c:pt idx="56">
                        <c:v>0.86499585837588233</c:v>
                      </c:pt>
                      <c:pt idx="57">
                        <c:v>0.86385034709754116</c:v>
                      </c:pt>
                      <c:pt idx="58">
                        <c:v>0.86348177778665491</c:v>
                      </c:pt>
                      <c:pt idx="59">
                        <c:v>0.86282941212312314</c:v>
                      </c:pt>
                      <c:pt idx="60">
                        <c:v>0.85987278330868511</c:v>
                      </c:pt>
                      <c:pt idx="61">
                        <c:v>0.8598034798179911</c:v>
                      </c:pt>
                      <c:pt idx="62">
                        <c:v>0.85920394808942424</c:v>
                      </c:pt>
                      <c:pt idx="63">
                        <c:v>0.8586550777214268</c:v>
                      </c:pt>
                      <c:pt idx="64">
                        <c:v>0.85859224401232426</c:v>
                      </c:pt>
                      <c:pt idx="65">
                        <c:v>0.85834183251474971</c:v>
                      </c:pt>
                      <c:pt idx="66">
                        <c:v>0.85804843402295661</c:v>
                      </c:pt>
                      <c:pt idx="67">
                        <c:v>0.85768961668036225</c:v>
                      </c:pt>
                      <c:pt idx="68">
                        <c:v>0.85712354325833484</c:v>
                      </c:pt>
                      <c:pt idx="69">
                        <c:v>0.85706073675818562</c:v>
                      </c:pt>
                      <c:pt idx="70">
                        <c:v>0.85704194258912092</c:v>
                      </c:pt>
                      <c:pt idx="71">
                        <c:v>0.85651732395756619</c:v>
                      </c:pt>
                      <c:pt idx="72">
                        <c:v>0.85632629199649035</c:v>
                      </c:pt>
                      <c:pt idx="73">
                        <c:v>0.85625715666340385</c:v>
                      </c:pt>
                      <c:pt idx="74">
                        <c:v>0.85565945861227088</c:v>
                      </c:pt>
                      <c:pt idx="75">
                        <c:v>0.85479530550231275</c:v>
                      </c:pt>
                      <c:pt idx="76">
                        <c:v>0.85472624556738519</c:v>
                      </c:pt>
                      <c:pt idx="77">
                        <c:v>0.85412935665453216</c:v>
                      </c:pt>
                      <c:pt idx="78">
                        <c:v>0.8528572549421306</c:v>
                      </c:pt>
                      <c:pt idx="79">
                        <c:v>0.85279451557476238</c:v>
                      </c:pt>
                      <c:pt idx="80">
                        <c:v>0.8522521186389076</c:v>
                      </c:pt>
                      <c:pt idx="81">
                        <c:v>0.85132571445845584</c:v>
                      </c:pt>
                      <c:pt idx="82">
                        <c:v>0.85126299957968743</c:v>
                      </c:pt>
                      <c:pt idx="83">
                        <c:v>0.85072096453755353</c:v>
                      </c:pt>
                      <c:pt idx="84">
                        <c:v>0.8493094568143027</c:v>
                      </c:pt>
                      <c:pt idx="85">
                        <c:v>0.84924676131384946</c:v>
                      </c:pt>
                      <c:pt idx="86">
                        <c:v>0.84870508994134197</c:v>
                      </c:pt>
                      <c:pt idx="87">
                        <c:v>0.84777791381373602</c:v>
                      </c:pt>
                      <c:pt idx="88">
                        <c:v>0.84771524139459264</c:v>
                      </c:pt>
                      <c:pt idx="89">
                        <c:v>0.8471739131679854</c:v>
                      </c:pt>
                      <c:pt idx="90">
                        <c:v>0.78491072341644286</c:v>
                      </c:pt>
                      <c:pt idx="91">
                        <c:v>0.78483967863707826</c:v>
                      </c:pt>
                      <c:pt idx="92">
                        <c:v>0.7842308137436641</c:v>
                      </c:pt>
                      <c:pt idx="93">
                        <c:v>0.78337960520009731</c:v>
                      </c:pt>
                      <c:pt idx="94">
                        <c:v>0.78330860593370333</c:v>
                      </c:pt>
                      <c:pt idx="95">
                        <c:v>0.78270021340114271</c:v>
                      </c:pt>
                      <c:pt idx="96">
                        <c:v>0.7791143625688669</c:v>
                      </c:pt>
                      <c:pt idx="97">
                        <c:v>0.77904348320173267</c:v>
                      </c:pt>
                      <c:pt idx="98">
                        <c:v>0.77843634275863804</c:v>
                      </c:pt>
                      <c:pt idx="99">
                        <c:v>0.77758321448654677</c:v>
                      </c:pt>
                      <c:pt idx="100">
                        <c:v>0.77751237784659122</c:v>
                      </c:pt>
                      <c:pt idx="101">
                        <c:v>0.77690568220412459</c:v>
                      </c:pt>
                      <c:pt idx="102">
                        <c:v>0.77556741073916025</c:v>
                      </c:pt>
                      <c:pt idx="103">
                        <c:v>0.7754966218642283</c:v>
                      </c:pt>
                      <c:pt idx="104">
                        <c:v>0.7748904388579515</c:v>
                      </c:pt>
                      <c:pt idx="105">
                        <c:v>0.77403624600541221</c:v>
                      </c:pt>
                      <c:pt idx="106">
                        <c:v>0.77396549831058448</c:v>
                      </c:pt>
                      <c:pt idx="107">
                        <c:v>0.77335974472181179</c:v>
                      </c:pt>
                      <c:pt idx="108">
                        <c:v>0.7641035624854754</c:v>
                      </c:pt>
                      <c:pt idx="109">
                        <c:v>0.7640375384401189</c:v>
                      </c:pt>
                      <c:pt idx="110">
                        <c:v>0.76347269952467134</c:v>
                      </c:pt>
                      <c:pt idx="111">
                        <c:v>0.762572087001534</c:v>
                      </c:pt>
                      <c:pt idx="112">
                        <c:v>0.76250608002969555</c:v>
                      </c:pt>
                      <c:pt idx="113">
                        <c:v>0.76194145524757395</c:v>
                      </c:pt>
                      <c:pt idx="114">
                        <c:v>0.75830594674030338</c:v>
                      </c:pt>
                      <c:pt idx="115">
                        <c:v>0.75823998296348827</c:v>
                      </c:pt>
                      <c:pt idx="116">
                        <c:v>0.75767591380027211</c:v>
                      </c:pt>
                      <c:pt idx="117">
                        <c:v>0.75677446624862643</c:v>
                      </c:pt>
                      <c:pt idx="118">
                        <c:v>0.75670851821170726</c:v>
                      </c:pt>
                      <c:pt idx="119">
                        <c:v>0.75614464903112621</c:v>
                      </c:pt>
                      <c:pt idx="120">
                        <c:v>0.75475827305839871</c:v>
                      </c:pt>
                      <c:pt idx="121">
                        <c:v>0.75469233901079225</c:v>
                      </c:pt>
                      <c:pt idx="122">
                        <c:v>0.75412867533272754</c:v>
                      </c:pt>
                      <c:pt idx="123">
                        <c:v>0.75322679017105543</c:v>
                      </c:pt>
                      <c:pt idx="124">
                        <c:v>0.75316087113498575</c:v>
                      </c:pt>
                      <c:pt idx="125">
                        <c:v>0.75259739962236183</c:v>
                      </c:pt>
                      <c:pt idx="126">
                        <c:v>0.69598519240284928</c:v>
                      </c:pt>
                      <c:pt idx="127">
                        <c:v>0.69564530974535932</c:v>
                      </c:pt>
                      <c:pt idx="128">
                        <c:v>0.69505712683167042</c:v>
                      </c:pt>
                      <c:pt idx="129">
                        <c:v>0.69445371495996833</c:v>
                      </c:pt>
                      <c:pt idx="130">
                        <c:v>0.69411389104957144</c:v>
                      </c:pt>
                      <c:pt idx="131">
                        <c:v>0.69352587878968974</c:v>
                      </c:pt>
                      <c:pt idx="132">
                        <c:v>0.69063694273846465</c:v>
                      </c:pt>
                      <c:pt idx="133">
                        <c:v>0.69028894534163987</c:v>
                      </c:pt>
                      <c:pt idx="134">
                        <c:v>0.69018757319090618</c:v>
                      </c:pt>
                      <c:pt idx="135">
                        <c:v>0.68984789821763182</c:v>
                      </c:pt>
                      <c:pt idx="136">
                        <c:v>0.68966864065844191</c:v>
                      </c:pt>
                      <c:pt idx="137">
                        <c:v>0.6892603334985179</c:v>
                      </c:pt>
                      <c:pt idx="138">
                        <c:v>0.68910560725908798</c:v>
                      </c:pt>
                      <c:pt idx="139">
                        <c:v>0.68875772513139311</c:v>
                      </c:pt>
                      <c:pt idx="140">
                        <c:v>0.68865609395034799</c:v>
                      </c:pt>
                      <c:pt idx="141">
                        <c:v>0.68831647298249599</c:v>
                      </c:pt>
                      <c:pt idx="142">
                        <c:v>0.68813769599076569</c:v>
                      </c:pt>
                      <c:pt idx="143">
                        <c:v>0.68772906884965002</c:v>
                      </c:pt>
                      <c:pt idx="144">
                        <c:v>0.68663990587518686</c:v>
                      </c:pt>
                      <c:pt idx="145">
                        <c:v>0.68630033404648827</c:v>
                      </c:pt>
                      <c:pt idx="146">
                        <c:v>0.68571310322754941</c:v>
                      </c:pt>
                      <c:pt idx="147">
                        <c:v>0.68510842592238019</c:v>
                      </c:pt>
                      <c:pt idx="148">
                        <c:v>0.68483981431005458</c:v>
                      </c:pt>
                      <c:pt idx="149">
                        <c:v>0.68476890545832392</c:v>
                      </c:pt>
                      <c:pt idx="150">
                        <c:v>0.68449223677088222</c:v>
                      </c:pt>
                      <c:pt idx="151">
                        <c:v>0.68418182956967799</c:v>
                      </c:pt>
                      <c:pt idx="152">
                        <c:v>0.68387294346008776</c:v>
                      </c:pt>
                      <c:pt idx="153">
                        <c:v>0.68330846739230211</c:v>
                      </c:pt>
                      <c:pt idx="154">
                        <c:v>0.68296099887919282</c:v>
                      </c:pt>
                      <c:pt idx="155">
                        <c:v>0.68234196817443804</c:v>
                      </c:pt>
                      <c:pt idx="156">
                        <c:v>0.68129243670366313</c:v>
                      </c:pt>
                      <c:pt idx="157">
                        <c:v>0.68094508981849056</c:v>
                      </c:pt>
                      <c:pt idx="158">
                        <c:v>0.68062431823841874</c:v>
                      </c:pt>
                      <c:pt idx="159">
                        <c:v>0.68055558598504728</c:v>
                      </c:pt>
                      <c:pt idx="160">
                        <c:v>0.68032636571406679</c:v>
                      </c:pt>
                      <c:pt idx="161">
                        <c:v>0.67997052933745483</c:v>
                      </c:pt>
                      <c:pt idx="162">
                        <c:v>0.6797610832874309</c:v>
                      </c:pt>
                      <c:pt idx="163">
                        <c:v>0.67941384190972298</c:v>
                      </c:pt>
                      <c:pt idx="164">
                        <c:v>0.67882153889976471</c:v>
                      </c:pt>
                      <c:pt idx="165">
                        <c:v>0.67879537308419569</c:v>
                      </c:pt>
                      <c:pt idx="166">
                        <c:v>0.6784763735019087</c:v>
                      </c:pt>
                      <c:pt idx="167">
                        <c:v>0.67786158167979826</c:v>
                      </c:pt>
                      <c:pt idx="168">
                        <c:v>0.67482676172175993</c:v>
                      </c:pt>
                      <c:pt idx="169">
                        <c:v>0.67475806343981981</c:v>
                      </c:pt>
                      <c:pt idx="170">
                        <c:v>0.67417346673928702</c:v>
                      </c:pt>
                      <c:pt idx="171">
                        <c:v>0.67302413515196979</c:v>
                      </c:pt>
                      <c:pt idx="172">
                        <c:v>0.67267926137271883</c:v>
                      </c:pt>
                      <c:pt idx="173">
                        <c:v>0.67206524144225077</c:v>
                      </c:pt>
                      <c:pt idx="174">
                        <c:v>0.67127910223676979</c:v>
                      </c:pt>
                      <c:pt idx="175">
                        <c:v>0.67121042039140077</c:v>
                      </c:pt>
                      <c:pt idx="176">
                        <c:v>0.67062606633263233</c:v>
                      </c:pt>
                      <c:pt idx="177">
                        <c:v>0.66974763555932904</c:v>
                      </c:pt>
                      <c:pt idx="178">
                        <c:v>0.6691318343617394</c:v>
                      </c:pt>
                      <c:pt idx="179">
                        <c:v>0.66851824341203669</c:v>
                      </c:pt>
                      <c:pt idx="180">
                        <c:v>0.62252051282238574</c:v>
                      </c:pt>
                      <c:pt idx="181">
                        <c:v>0.62244858860669761</c:v>
                      </c:pt>
                      <c:pt idx="182">
                        <c:v>0.62183795573688294</c:v>
                      </c:pt>
                      <c:pt idx="183">
                        <c:v>0.6207159700737247</c:v>
                      </c:pt>
                      <c:pt idx="184">
                        <c:v>0.6203666889770052</c:v>
                      </c:pt>
                      <c:pt idx="185">
                        <c:v>0.61977183891325327</c:v>
                      </c:pt>
                      <c:pt idx="186">
                        <c:v>0.61972887926838893</c:v>
                      </c:pt>
                      <c:pt idx="187">
                        <c:v>0.6194287610877891</c:v>
                      </c:pt>
                      <c:pt idx="188">
                        <c:v>0.6188200245778509</c:v>
                      </c:pt>
                      <c:pt idx="189">
                        <c:v>0.61824038413932769</c:v>
                      </c:pt>
                      <c:pt idx="190">
                        <c:v>0.61789734369058924</c:v>
                      </c:pt>
                      <c:pt idx="191">
                        <c:v>0.61728872851716732</c:v>
                      </c:pt>
                      <c:pt idx="192">
                        <c:v>0.61672318402368298</c:v>
                      </c:pt>
                      <c:pt idx="193">
                        <c:v>0.61665130639332788</c:v>
                      </c:pt>
                      <c:pt idx="194">
                        <c:v>0.61604121707618587</c:v>
                      </c:pt>
                      <c:pt idx="195">
                        <c:v>0.61491882801021192</c:v>
                      </c:pt>
                      <c:pt idx="196">
                        <c:v>0.61456987082778236</c:v>
                      </c:pt>
                      <c:pt idx="197">
                        <c:v>0.61397430841731093</c:v>
                      </c:pt>
                      <c:pt idx="198">
                        <c:v>0.613932870400274</c:v>
                      </c:pt>
                      <c:pt idx="199">
                        <c:v>0.61363136248088646</c:v>
                      </c:pt>
                      <c:pt idx="200">
                        <c:v>0.61317568961260427</c:v>
                      </c:pt>
                      <c:pt idx="201">
                        <c:v>0.61310383713997896</c:v>
                      </c:pt>
                      <c:pt idx="202">
                        <c:v>0.61302306718700428</c:v>
                      </c:pt>
                      <c:pt idx="203">
                        <c:v>0.61249405103801402</c:v>
                      </c:pt>
                      <c:pt idx="204">
                        <c:v>0.61244285242565855</c:v>
                      </c:pt>
                      <c:pt idx="205">
                        <c:v>0.61209994016887703</c:v>
                      </c:pt>
                      <c:pt idx="206">
                        <c:v>0.61149175880448114</c:v>
                      </c:pt>
                      <c:pt idx="207">
                        <c:v>0.61137143542320216</c:v>
                      </c:pt>
                      <c:pt idx="208">
                        <c:v>0.61102265971885827</c:v>
                      </c:pt>
                      <c:pt idx="209">
                        <c:v>0.61042667819112817</c:v>
                      </c:pt>
                      <c:pt idx="210">
                        <c:v>0.61038612258146108</c:v>
                      </c:pt>
                      <c:pt idx="211">
                        <c:v>0.61008379800456858</c:v>
                      </c:pt>
                      <c:pt idx="212">
                        <c:v>0.60947574483892553</c:v>
                      </c:pt>
                      <c:pt idx="213">
                        <c:v>0.608895221968898</c:v>
                      </c:pt>
                      <c:pt idx="214">
                        <c:v>0.60855237336926293</c:v>
                      </c:pt>
                      <c:pt idx="215">
                        <c:v>0.60794442992840769</c:v>
                      </c:pt>
                      <c:pt idx="216">
                        <c:v>0.60688609985326591</c:v>
                      </c:pt>
                      <c:pt idx="217">
                        <c:v>0.60681125691476001</c:v>
                      </c:pt>
                      <c:pt idx="218">
                        <c:v>0.60617619855530602</c:v>
                      </c:pt>
                      <c:pt idx="219">
                        <c:v>0.60535476493953588</c:v>
                      </c:pt>
                      <c:pt idx="220">
                        <c:v>0.60527993891640541</c:v>
                      </c:pt>
                      <c:pt idx="221">
                        <c:v>0.60464506443309951</c:v>
                      </c:pt>
                      <c:pt idx="222">
                        <c:v>0.60108899201851163</c:v>
                      </c:pt>
                      <c:pt idx="223">
                        <c:v>0.60101421100665364</c:v>
                      </c:pt>
                      <c:pt idx="224">
                        <c:v>0.60037983015957352</c:v>
                      </c:pt>
                      <c:pt idx="225">
                        <c:v>0.59955764700124425</c:v>
                      </c:pt>
                      <c:pt idx="226">
                        <c:v>0.59948288199294464</c:v>
                      </c:pt>
                      <c:pt idx="227">
                        <c:v>0.59884867674431286</c:v>
                      </c:pt>
                      <c:pt idx="228">
                        <c:v>0.59754160425828196</c:v>
                      </c:pt>
                      <c:pt idx="229">
                        <c:v>0.59746685792149989</c:v>
                      </c:pt>
                      <c:pt idx="230">
                        <c:v>0.59683286350934839</c:v>
                      </c:pt>
                      <c:pt idx="231">
                        <c:v>0.59601025368801941</c:v>
                      </c:pt>
                      <c:pt idx="232">
                        <c:v>0.59593552283621409</c:v>
                      </c:pt>
                      <c:pt idx="233">
                        <c:v>0.59530169930978583</c:v>
                      </c:pt>
                      <c:pt idx="234">
                        <c:v>0.54630730536975336</c:v>
                      </c:pt>
                      <c:pt idx="235">
                        <c:v>0.54623294864831262</c:v>
                      </c:pt>
                      <c:pt idx="236">
                        <c:v>0.54560352689885139</c:v>
                      </c:pt>
                      <c:pt idx="237">
                        <c:v>0.54477589351425093</c:v>
                      </c:pt>
                      <c:pt idx="238">
                        <c:v>0.54470154544337268</c:v>
                      </c:pt>
                      <c:pt idx="239">
                        <c:v>0.54407223357362622</c:v>
                      </c:pt>
                      <c:pt idx="240">
                        <c:v>0.54050991941088433</c:v>
                      </c:pt>
                      <c:pt idx="241">
                        <c:v>0.54043559409879427</c:v>
                      </c:pt>
                      <c:pt idx="242">
                        <c:v>0.53980657675366972</c:v>
                      </c:pt>
                      <c:pt idx="243">
                        <c:v>0.53928083307645824</c:v>
                      </c:pt>
                      <c:pt idx="244">
                        <c:v>0.53920938717381739</c:v>
                      </c:pt>
                      <c:pt idx="245">
                        <c:v>0.53897850260473934</c:v>
                      </c:pt>
                      <c:pt idx="246">
                        <c:v>0.53890418522082262</c:v>
                      </c:pt>
                      <c:pt idx="247">
                        <c:v>0.53860476182335748</c:v>
                      </c:pt>
                      <c:pt idx="248">
                        <c:v>0.53827527144422649</c:v>
                      </c:pt>
                      <c:pt idx="249">
                        <c:v>0.53774938932487615</c:v>
                      </c:pt>
                      <c:pt idx="250">
                        <c:v>0.537677942309009</c:v>
                      </c:pt>
                      <c:pt idx="251">
                        <c:v>0.53707334157344377</c:v>
                      </c:pt>
                      <c:pt idx="252">
                        <c:v>0.5369623817938084</c:v>
                      </c:pt>
                      <c:pt idx="253">
                        <c:v>0.5368880738124181</c:v>
                      </c:pt>
                      <c:pt idx="254">
                        <c:v>0.53625928768565778</c:v>
                      </c:pt>
                      <c:pt idx="255">
                        <c:v>0.53543096230359488</c:v>
                      </c:pt>
                      <c:pt idx="256">
                        <c:v>0.53535666183742558</c:v>
                      </c:pt>
                      <c:pt idx="257">
                        <c:v>0.53472797567779395</c:v>
                      </c:pt>
                      <c:pt idx="258">
                        <c:v>0.5334833431533007</c:v>
                      </c:pt>
                      <c:pt idx="259">
                        <c:v>0.53341189186398041</c:v>
                      </c:pt>
                      <c:pt idx="260">
                        <c:v>0.53280734959254794</c:v>
                      </c:pt>
                      <c:pt idx="261">
                        <c:v>0.53195190154287986</c:v>
                      </c:pt>
                      <c:pt idx="262">
                        <c:v>0.53188044849791583</c:v>
                      </c:pt>
                      <c:pt idx="263">
                        <c:v>0.53127592524613809</c:v>
                      </c:pt>
                      <c:pt idx="264">
                        <c:v>0.52993575329994169</c:v>
                      </c:pt>
                      <c:pt idx="265">
                        <c:v>0.52986429710007266</c:v>
                      </c:pt>
                      <c:pt idx="266">
                        <c:v>0.52925979181173777</c:v>
                      </c:pt>
                      <c:pt idx="267">
                        <c:v>0.52840431339930705</c:v>
                      </c:pt>
                      <c:pt idx="268">
                        <c:v>0.52833285507443628</c:v>
                      </c:pt>
                      <c:pt idx="269">
                        <c:v>0.52772836559613279</c:v>
                      </c:pt>
                      <c:pt idx="270">
                        <c:v>0.46581696658642957</c:v>
                      </c:pt>
                      <c:pt idx="271">
                        <c:v>0.46546936993741511</c:v>
                      </c:pt>
                      <c:pt idx="272">
                        <c:v>0.46482244097627945</c:v>
                      </c:pt>
                      <c:pt idx="273">
                        <c:v>0.46401459851830335</c:v>
                      </c:pt>
                      <c:pt idx="274">
                        <c:v>0.46393793908286085</c:v>
                      </c:pt>
                      <c:pt idx="275">
                        <c:v>0.46329109184730743</c:v>
                      </c:pt>
                      <c:pt idx="276">
                        <c:v>0.4600194598330371</c:v>
                      </c:pt>
                      <c:pt idx="277">
                        <c:v>0.45967191691081782</c:v>
                      </c:pt>
                      <c:pt idx="278">
                        <c:v>0.45902529240122181</c:v>
                      </c:pt>
                      <c:pt idx="279">
                        <c:v>0.45821712326807101</c:v>
                      </c:pt>
                      <c:pt idx="280">
                        <c:v>0.45814048158769177</c:v>
                      </c:pt>
                      <c:pt idx="281">
                        <c:v>0.45749393333837307</c:v>
                      </c:pt>
                      <c:pt idx="282">
                        <c:v>0.45647186044472021</c:v>
                      </c:pt>
                      <c:pt idx="283">
                        <c:v>0.45612434796465912</c:v>
                      </c:pt>
                      <c:pt idx="284">
                        <c:v>0.45547790592639525</c:v>
                      </c:pt>
                      <c:pt idx="285">
                        <c:v>0.45466954157305783</c:v>
                      </c:pt>
                      <c:pt idx="286">
                        <c:v>0.45459291026765114</c:v>
                      </c:pt>
                      <c:pt idx="287">
                        <c:v>0.4539465413724319</c:v>
                      </c:pt>
                      <c:pt idx="288">
                        <c:v>0.4447287616674469</c:v>
                      </c:pt>
                      <c:pt idx="289">
                        <c:v>0.44465449071689434</c:v>
                      </c:pt>
                      <c:pt idx="290">
                        <c:v>0.44402819372918512</c:v>
                      </c:pt>
                      <c:pt idx="291">
                        <c:v>0.44319733622183805</c:v>
                      </c:pt>
                      <c:pt idx="292">
                        <c:v>0.44312305925472784</c:v>
                      </c:pt>
                      <c:pt idx="293">
                        <c:v>0.44249674876816569</c:v>
                      </c:pt>
                      <c:pt idx="294">
                        <c:v>0.43893133183247568</c:v>
                      </c:pt>
                      <c:pt idx="295">
                        <c:v>0.4388570375540774</c:v>
                      </c:pt>
                      <c:pt idx="296">
                        <c:v>0.4382306852722494</c:v>
                      </c:pt>
                      <c:pt idx="297">
                        <c:v>0.43739991014303931</c:v>
                      </c:pt>
                      <c:pt idx="298">
                        <c:v>0.43732560912231527</c:v>
                      </c:pt>
                      <c:pt idx="299">
                        <c:v>0.43669923751571765</c:v>
                      </c:pt>
                      <c:pt idx="300">
                        <c:v>0.43538379374353564</c:v>
                      </c:pt>
                      <c:pt idx="301">
                        <c:v>0.43530948487946741</c:v>
                      </c:pt>
                      <c:pt idx="302">
                        <c:v>0.43468309681873729</c:v>
                      </c:pt>
                      <c:pt idx="303">
                        <c:v>0.43385237469807147</c:v>
                      </c:pt>
                      <c:pt idx="304">
                        <c:v>0.43377805866670183</c:v>
                      </c:pt>
                      <c:pt idx="305">
                        <c:v>0.43315164789438282</c:v>
                      </c:pt>
                      <c:pt idx="306">
                        <c:v>0.38941411039806478</c:v>
                      </c:pt>
                      <c:pt idx="307">
                        <c:v>0.38906618053406522</c:v>
                      </c:pt>
                      <c:pt idx="308">
                        <c:v>0.3884563152510343</c:v>
                      </c:pt>
                      <c:pt idx="309">
                        <c:v>0.38788297243785969</c:v>
                      </c:pt>
                      <c:pt idx="310">
                        <c:v>0.38753493273808276</c:v>
                      </c:pt>
                      <c:pt idx="311">
                        <c:v>0.3869249279915864</c:v>
                      </c:pt>
                      <c:pt idx="312">
                        <c:v>0.38361777374175404</c:v>
                      </c:pt>
                      <c:pt idx="313">
                        <c:v>0.38326942553871868</c:v>
                      </c:pt>
                      <c:pt idx="314">
                        <c:v>0.38265902907517002</c:v>
                      </c:pt>
                      <c:pt idx="315">
                        <c:v>0.38208665593372193</c:v>
                      </c:pt>
                      <c:pt idx="316">
                        <c:v>0.38173819297485267</c:v>
                      </c:pt>
                      <c:pt idx="317">
                        <c:v>0.38112764923581327</c:v>
                      </c:pt>
                      <c:pt idx="318">
                        <c:v>0.38007090618983785</c:v>
                      </c:pt>
                      <c:pt idx="319">
                        <c:v>0.3797223018970044</c:v>
                      </c:pt>
                      <c:pt idx="320">
                        <c:v>0.37911158200035194</c:v>
                      </c:pt>
                      <c:pt idx="321">
                        <c:v>0.37853980078633581</c:v>
                      </c:pt>
                      <c:pt idx="322">
                        <c:v>0.37819107876780617</c:v>
                      </c:pt>
                      <c:pt idx="323">
                        <c:v>0.37758020691784738</c:v>
                      </c:pt>
                      <c:pt idx="324">
                        <c:v>0.37661141978396384</c:v>
                      </c:pt>
                      <c:pt idx="325">
                        <c:v>0.37626244768280331</c:v>
                      </c:pt>
                      <c:pt idx="326">
                        <c:v>0.37561630567151699</c:v>
                      </c:pt>
                      <c:pt idx="327">
                        <c:v>0.375080026841073</c:v>
                      </c:pt>
                      <c:pt idx="328">
                        <c:v>0.37473100623515354</c:v>
                      </c:pt>
                      <c:pt idx="329">
                        <c:v>0.37408483777315754</c:v>
                      </c:pt>
                      <c:pt idx="330">
                        <c:v>0.37126504661735654</c:v>
                      </c:pt>
                      <c:pt idx="331">
                        <c:v>0.37091685062402063</c:v>
                      </c:pt>
                      <c:pt idx="332">
                        <c:v>0.370814107181551</c:v>
                      </c:pt>
                      <c:pt idx="333">
                        <c:v>0.37046495073022379</c:v>
                      </c:pt>
                      <c:pt idx="334">
                        <c:v>0.37025541844040827</c:v>
                      </c:pt>
                      <c:pt idx="335">
                        <c:v>0.36981870891206287</c:v>
                      </c:pt>
                      <c:pt idx="336">
                        <c:v>0.36973357748745167</c:v>
                      </c:pt>
                      <c:pt idx="337">
                        <c:v>0.36938537756751549</c:v>
                      </c:pt>
                      <c:pt idx="338">
                        <c:v>0.36928272130412476</c:v>
                      </c:pt>
                      <c:pt idx="339">
                        <c:v>0.36893351226948634</c:v>
                      </c:pt>
                      <c:pt idx="340">
                        <c:v>0.36872400718625892</c:v>
                      </c:pt>
                      <c:pt idx="341">
                        <c:v>0.36828723756081422</c:v>
                      </c:pt>
                      <c:pt idx="342">
                        <c:v>0.36726665432954786</c:v>
                      </c:pt>
                      <c:pt idx="343">
                        <c:v>0.3669173879595205</c:v>
                      </c:pt>
                      <c:pt idx="344">
                        <c:v>0.36627109283087944</c:v>
                      </c:pt>
                      <c:pt idx="345">
                        <c:v>0.36573527312520926</c:v>
                      </c:pt>
                      <c:pt idx="346">
                        <c:v>0.36546745615498649</c:v>
                      </c:pt>
                      <c:pt idx="347">
                        <c:v>0.36538595175338656</c:v>
                      </c:pt>
                      <c:pt idx="348">
                        <c:v>0.36511924598863121</c:v>
                      </c:pt>
                      <c:pt idx="349">
                        <c:v>0.36473961997699206</c:v>
                      </c:pt>
                      <c:pt idx="350">
                        <c:v>0.36445805101229684</c:v>
                      </c:pt>
                      <c:pt idx="351">
                        <c:v>0.36393598680811107</c:v>
                      </c:pt>
                      <c:pt idx="352">
                        <c:v>0.36358776942027604</c:v>
                      </c:pt>
                      <c:pt idx="353">
                        <c:v>0.36292663127385416</c:v>
                      </c:pt>
                      <c:pt idx="354">
                        <c:v>0.36191981602246154</c:v>
                      </c:pt>
                      <c:pt idx="355">
                        <c:v>0.36157160211500683</c:v>
                      </c:pt>
                      <c:pt idx="356">
                        <c:v>0.36091056443973074</c:v>
                      </c:pt>
                      <c:pt idx="357">
                        <c:v>0.3603883467253699</c:v>
                      </c:pt>
                      <c:pt idx="358">
                        <c:v>0.36004012368622396</c:v>
                      </c:pt>
                      <c:pt idx="359">
                        <c:v>0.35937914004538574</c:v>
                      </c:pt>
                      <c:pt idx="360">
                        <c:v>0.32856905484806126</c:v>
                      </c:pt>
                      <c:pt idx="361">
                        <c:v>0.32849556439913752</c:v>
                      </c:pt>
                      <c:pt idx="362">
                        <c:v>0.3278787478906619</c:v>
                      </c:pt>
                      <c:pt idx="363">
                        <c:v>0.32703804183408169</c:v>
                      </c:pt>
                      <c:pt idx="364">
                        <c:v>0.32696451797452769</c:v>
                      </c:pt>
                      <c:pt idx="365">
                        <c:v>0.32634746678258514</c:v>
                      </c:pt>
                      <c:pt idx="366">
                        <c:v>0.32277318726265175</c:v>
                      </c:pt>
                      <c:pt idx="367">
                        <c:v>0.32269956970210789</c:v>
                      </c:pt>
                      <c:pt idx="368">
                        <c:v>0.32208186116366</c:v>
                      </c:pt>
                      <c:pt idx="369">
                        <c:v>0.32124220245130747</c:v>
                      </c:pt>
                      <c:pt idx="370">
                        <c:v>0.32116854995285304</c:v>
                      </c:pt>
                      <c:pt idx="371">
                        <c:v>0.32055059503413741</c:v>
                      </c:pt>
                      <c:pt idx="372">
                        <c:v>0.31922660663803593</c:v>
                      </c:pt>
                      <c:pt idx="373">
                        <c:v>0.31915291152132685</c:v>
                      </c:pt>
                      <c:pt idx="374">
                        <c:v>0.31853466146900516</c:v>
                      </c:pt>
                      <c:pt idx="375">
                        <c:v>0.3176956392864918</c:v>
                      </c:pt>
                      <c:pt idx="376">
                        <c:v>0.3176219082943415</c:v>
                      </c:pt>
                      <c:pt idx="377">
                        <c:v>0.31700340471857558</c:v>
                      </c:pt>
                      <c:pt idx="378">
                        <c:v>0.31594544082608483</c:v>
                      </c:pt>
                      <c:pt idx="379">
                        <c:v>0.31586998270562011</c:v>
                      </c:pt>
                      <c:pt idx="380">
                        <c:v>0.31523733695510264</c:v>
                      </c:pt>
                      <c:pt idx="381">
                        <c:v>0.31413872060288556</c:v>
                      </c:pt>
                      <c:pt idx="382">
                        <c:v>0.31378771438806641</c:v>
                      </c:pt>
                      <c:pt idx="383">
                        <c:v>0.31314071021335504</c:v>
                      </c:pt>
                      <c:pt idx="384">
                        <c:v>0.31014876600932356</c:v>
                      </c:pt>
                      <c:pt idx="385">
                        <c:v>0.310073206400718</c:v>
                      </c:pt>
                      <c:pt idx="386">
                        <c:v>0.30943991178202046</c:v>
                      </c:pt>
                      <c:pt idx="387">
                        <c:v>0.30834171321633241</c:v>
                      </c:pt>
                      <c:pt idx="388">
                        <c:v>0.30799035993563895</c:v>
                      </c:pt>
                      <c:pt idx="389">
                        <c:v>0.30734302065994895</c:v>
                      </c:pt>
                      <c:pt idx="390">
                        <c:v>0.30660166141630624</c:v>
                      </c:pt>
                      <c:pt idx="391">
                        <c:v>0.30652604050318655</c:v>
                      </c:pt>
                      <c:pt idx="392">
                        <c:v>0.30589235860300196</c:v>
                      </c:pt>
                      <c:pt idx="393">
                        <c:v>0.30479440827672261</c:v>
                      </c:pt>
                      <c:pt idx="394">
                        <c:v>0.30444284836901953</c:v>
                      </c:pt>
                      <c:pt idx="395">
                        <c:v>0.30379531936698512</c:v>
                      </c:pt>
                      <c:pt idx="396">
                        <c:v>0.30314684203967468</c:v>
                      </c:pt>
                      <c:pt idx="397">
                        <c:v>0.30306789750452995</c:v>
                      </c:pt>
                      <c:pt idx="398">
                        <c:v>0.30240716729575767</c:v>
                      </c:pt>
                      <c:pt idx="399">
                        <c:v>0.30161536305700481</c:v>
                      </c:pt>
                      <c:pt idx="400">
                        <c:v>0.3009990539322191</c:v>
                      </c:pt>
                      <c:pt idx="401">
                        <c:v>0.30032626565605386</c:v>
                      </c:pt>
                      <c:pt idx="402">
                        <c:v>0.29734921699240358</c:v>
                      </c:pt>
                      <c:pt idx="403">
                        <c:v>0.29727023784384543</c:v>
                      </c:pt>
                      <c:pt idx="404">
                        <c:v>0.29660947344722738</c:v>
                      </c:pt>
                      <c:pt idx="405">
                        <c:v>0.29581774016237306</c:v>
                      </c:pt>
                      <c:pt idx="406">
                        <c:v>0.2957387506903924</c:v>
                      </c:pt>
                      <c:pt idx="407">
                        <c:v>0.29507796858266822</c:v>
                      </c:pt>
                      <c:pt idx="408">
                        <c:v>0.29380156372663746</c:v>
                      </c:pt>
                      <c:pt idx="409">
                        <c:v>0.29372256561846821</c:v>
                      </c:pt>
                      <c:pt idx="410">
                        <c:v>0.2930618031565827</c:v>
                      </c:pt>
                      <c:pt idx="411">
                        <c:v>0.29227008836136531</c:v>
                      </c:pt>
                      <c:pt idx="412">
                        <c:v>0.29219107932146515</c:v>
                      </c:pt>
                      <c:pt idx="413">
                        <c:v>0.29153029533956548</c:v>
                      </c:pt>
                      <c:pt idx="414">
                        <c:v>0.25509632646979891</c:v>
                      </c:pt>
                      <c:pt idx="415">
                        <c:v>0.25474079493807256</c:v>
                      </c:pt>
                      <c:pt idx="416">
                        <c:v>0.2540890405130895</c:v>
                      </c:pt>
                      <c:pt idx="417">
                        <c:v>0.25356519640697822</c:v>
                      </c:pt>
                      <c:pt idx="418">
                        <c:v>0.25320949900300127</c:v>
                      </c:pt>
                      <c:pt idx="419">
                        <c:v>0.25255754931038249</c:v>
                      </c:pt>
                      <c:pt idx="420">
                        <c:v>0.24930003502260542</c:v>
                      </c:pt>
                      <c:pt idx="421">
                        <c:v>0.24894387371692764</c:v>
                      </c:pt>
                      <c:pt idx="422">
                        <c:v>0.24829138308219717</c:v>
                      </c:pt>
                      <c:pt idx="423">
                        <c:v>0.24810214911572351</c:v>
                      </c:pt>
                      <c:pt idx="424">
                        <c:v>0.24776893279565848</c:v>
                      </c:pt>
                      <c:pt idx="425">
                        <c:v>0.24773956144188794</c:v>
                      </c:pt>
                      <c:pt idx="426">
                        <c:v>0.24741259552542433</c:v>
                      </c:pt>
                      <c:pt idx="427">
                        <c:v>0.24709268547116198</c:v>
                      </c:pt>
                      <c:pt idx="428">
                        <c:v>0.24675989538374829</c:v>
                      </c:pt>
                      <c:pt idx="429">
                        <c:v>0.24657157030188204</c:v>
                      </c:pt>
                      <c:pt idx="430">
                        <c:v>0.24620871398385671</c:v>
                      </c:pt>
                      <c:pt idx="431">
                        <c:v>0.24575315506711326</c:v>
                      </c:pt>
                      <c:pt idx="432">
                        <c:v>0.24556146186162545</c:v>
                      </c:pt>
                      <c:pt idx="433">
                        <c:v>0.24539661422387474</c:v>
                      </c:pt>
                      <c:pt idx="434">
                        <c:v>0.24474369299135415</c:v>
                      </c:pt>
                      <c:pt idx="435">
                        <c:v>0.24422206982183034</c:v>
                      </c:pt>
                      <c:pt idx="436">
                        <c:v>0.2438653467647629</c:v>
                      </c:pt>
                      <c:pt idx="437">
                        <c:v>0.24321220734655388</c:v>
                      </c:pt>
                      <c:pt idx="438">
                        <c:v>0.24230792376523799</c:v>
                      </c:pt>
                      <c:pt idx="439">
                        <c:v>0.24194431131056171</c:v>
                      </c:pt>
                      <c:pt idx="440">
                        <c:v>0.24129600369965867</c:v>
                      </c:pt>
                      <c:pt idx="441">
                        <c:v>0.24077740412370621</c:v>
                      </c:pt>
                      <c:pt idx="442">
                        <c:v>0.24041350835754111</c:v>
                      </c:pt>
                      <c:pt idx="443">
                        <c:v>0.23976480258067004</c:v>
                      </c:pt>
                      <c:pt idx="444">
                        <c:v>0.2387623837785938</c:v>
                      </c:pt>
                      <c:pt idx="445">
                        <c:v>0.23839814240766585</c:v>
                      </c:pt>
                      <c:pt idx="446">
                        <c:v>0.23774896448950347</c:v>
                      </c:pt>
                      <c:pt idx="447">
                        <c:v>0.23723190156883714</c:v>
                      </c:pt>
                      <c:pt idx="448">
                        <c:v>0.23686736766746264</c:v>
                      </c:pt>
                      <c:pt idx="449">
                        <c:v>0.23621777784510786</c:v>
                      </c:pt>
                      <c:pt idx="450">
                        <c:v>0.17462325774943876</c:v>
                      </c:pt>
                      <c:pt idx="451">
                        <c:v>0.17454209048818464</c:v>
                      </c:pt>
                      <c:pt idx="452">
                        <c:v>0.17387040414150709</c:v>
                      </c:pt>
                      <c:pt idx="453">
                        <c:v>0.17309259245401809</c:v>
                      </c:pt>
                      <c:pt idx="454">
                        <c:v>0.17301133964082283</c:v>
                      </c:pt>
                      <c:pt idx="455">
                        <c:v>0.17233909448297699</c:v>
                      </c:pt>
                      <c:pt idx="456">
                        <c:v>0.16882875087344776</c:v>
                      </c:pt>
                      <c:pt idx="457">
                        <c:v>0.1687472555079465</c:v>
                      </c:pt>
                      <c:pt idx="458">
                        <c:v>0.16807343273918932</c:v>
                      </c:pt>
                      <c:pt idx="459">
                        <c:v>0.1672981611957588</c:v>
                      </c:pt>
                      <c:pt idx="460">
                        <c:v>0.1672165737719723</c:v>
                      </c:pt>
                      <c:pt idx="461">
                        <c:v>0.16654214790914307</c:v>
                      </c:pt>
                      <c:pt idx="462">
                        <c:v>0.16528300158857862</c:v>
                      </c:pt>
                      <c:pt idx="463">
                        <c:v>0.1652013027363714</c:v>
                      </c:pt>
                      <c:pt idx="464">
                        <c:v>0.16452617070676415</c:v>
                      </c:pt>
                      <c:pt idx="465">
                        <c:v>0.16375246010113512</c:v>
                      </c:pt>
                      <c:pt idx="466">
                        <c:v>0.16367066499060176</c:v>
                      </c:pt>
                      <c:pt idx="467">
                        <c:v>0.1629949014894429</c:v>
                      </c:pt>
                      <c:pt idx="468">
                        <c:v>0.15358434881231328</c:v>
                      </c:pt>
                      <c:pt idx="469">
                        <c:v>0.15320394998630188</c:v>
                      </c:pt>
                      <c:pt idx="470">
                        <c:v>0.15251753493494674</c:v>
                      </c:pt>
                      <c:pt idx="471">
                        <c:v>0.15205469259468851</c:v>
                      </c:pt>
                      <c:pt idx="472">
                        <c:v>0.15167369962257862</c:v>
                      </c:pt>
                      <c:pt idx="473">
                        <c:v>0.15098646237436106</c:v>
                      </c:pt>
                      <c:pt idx="474">
                        <c:v>0.14779369274548998</c:v>
                      </c:pt>
                      <c:pt idx="475">
                        <c:v>0.14741100176123179</c:v>
                      </c:pt>
                      <c:pt idx="476">
                        <c:v>0.14672142377855402</c:v>
                      </c:pt>
                      <c:pt idx="477">
                        <c:v>0.14626420698409243</c:v>
                      </c:pt>
                      <c:pt idx="478">
                        <c:v>0.14588087216343734</c:v>
                      </c:pt>
                      <c:pt idx="479">
                        <c:v>0.1451904008094631</c:v>
                      </c:pt>
                      <c:pt idx="480">
                        <c:v>0.14425049282650354</c:v>
                      </c:pt>
                      <c:pt idx="481">
                        <c:v>0.14386635646749663</c:v>
                      </c:pt>
                      <c:pt idx="482">
                        <c:v>0.14317480547797806</c:v>
                      </c:pt>
                      <c:pt idx="483">
                        <c:v>0.14272111947725485</c:v>
                      </c:pt>
                      <c:pt idx="484">
                        <c:v>0.14233630660599353</c:v>
                      </c:pt>
                      <c:pt idx="485">
                        <c:v>0.14164381575157806</c:v>
                      </c:pt>
                      <c:pt idx="486">
                        <c:v>8.5564371039400913E-2</c:v>
                      </c:pt>
                      <c:pt idx="487">
                        <c:v>8.547096170364904E-2</c:v>
                      </c:pt>
                      <c:pt idx="488">
                        <c:v>8.4714140055243581E-2</c:v>
                      </c:pt>
                      <c:pt idx="489">
                        <c:v>8.4038196324226155E-2</c:v>
                      </c:pt>
                      <c:pt idx="490">
                        <c:v>8.3944373351390628E-2</c:v>
                      </c:pt>
                      <c:pt idx="491">
                        <c:v>8.3184685709448827E-2</c:v>
                      </c:pt>
                      <c:pt idx="492">
                        <c:v>8.0104635851444533E-2</c:v>
                      </c:pt>
                      <c:pt idx="493">
                        <c:v>8.0014684413492632E-2</c:v>
                      </c:pt>
                      <c:pt idx="494">
                        <c:v>7.9787613812567923E-2</c:v>
                      </c:pt>
                      <c:pt idx="495">
                        <c:v>7.9692566340179044E-2</c:v>
                      </c:pt>
                      <c:pt idx="496">
                        <c:v>7.9292758528051663E-2</c:v>
                      </c:pt>
                      <c:pt idx="497">
                        <c:v>7.8924403834505011E-2</c:v>
                      </c:pt>
                      <c:pt idx="498">
                        <c:v>7.8575589152858616E-2</c:v>
                      </c:pt>
                      <c:pt idx="499">
                        <c:v>7.8485322480242231E-2</c:v>
                      </c:pt>
                      <c:pt idx="500">
                        <c:v>7.8262286932531386E-2</c:v>
                      </c:pt>
                      <c:pt idx="501">
                        <c:v>7.8166763500979924E-2</c:v>
                      </c:pt>
                      <c:pt idx="502">
                        <c:v>7.7761534206944358E-2</c:v>
                      </c:pt>
                      <c:pt idx="503">
                        <c:v>7.7395296783972195E-2</c:v>
                      </c:pt>
                      <c:pt idx="504">
                        <c:v>7.6254098834130951E-2</c:v>
                      </c:pt>
                      <c:pt idx="505">
                        <c:v>7.615795069362756E-2</c:v>
                      </c:pt>
                      <c:pt idx="506">
                        <c:v>7.5382194214473022E-2</c:v>
                      </c:pt>
                      <c:pt idx="507">
                        <c:v>7.4729381742489012E-2</c:v>
                      </c:pt>
                      <c:pt idx="508">
                        <c:v>7.4632712948042065E-2</c:v>
                      </c:pt>
                      <c:pt idx="509">
                        <c:v>7.4316660854821012E-2</c:v>
                      </c:pt>
                      <c:pt idx="510">
                        <c:v>7.4225459392632309E-2</c:v>
                      </c:pt>
                      <c:pt idx="511">
                        <c:v>7.3853338267466331E-2</c:v>
                      </c:pt>
                      <c:pt idx="512">
                        <c:v>7.3496172948433261E-2</c:v>
                      </c:pt>
                      <c:pt idx="513">
                        <c:v>7.2788053969997865E-2</c:v>
                      </c:pt>
                      <c:pt idx="514">
                        <c:v>7.2696485287932683E-2</c:v>
                      </c:pt>
                      <c:pt idx="515">
                        <c:v>7.1965023041483708E-2</c:v>
                      </c:pt>
                      <c:pt idx="516">
                        <c:v>7.0775415485409027E-2</c:v>
                      </c:pt>
                      <c:pt idx="517">
                        <c:v>7.0683373665928501E-2</c:v>
                      </c:pt>
                      <c:pt idx="518">
                        <c:v>6.9949196880564196E-2</c:v>
                      </c:pt>
                      <c:pt idx="519">
                        <c:v>6.9247123384479567E-2</c:v>
                      </c:pt>
                      <c:pt idx="520">
                        <c:v>6.9154676712510632E-2</c:v>
                      </c:pt>
                      <c:pt idx="521">
                        <c:v>6.8418098554907283E-2</c:v>
                      </c:pt>
                      <c:pt idx="522">
                        <c:v>1.2467913722811849E-2</c:v>
                      </c:pt>
                      <c:pt idx="523">
                        <c:v>1.1807561196784416E-2</c:v>
                      </c:pt>
                      <c:pt idx="524">
                        <c:v>1.1022221471677991E-2</c:v>
                      </c:pt>
                      <c:pt idx="525">
                        <c:v>1.0878036617595888E-2</c:v>
                      </c:pt>
                      <c:pt idx="526">
                        <c:v>1.0317996846276805E-2</c:v>
                      </c:pt>
                      <c:pt idx="527">
                        <c:v>9.3463567078126072E-3</c:v>
                      </c:pt>
                      <c:pt idx="528">
                        <c:v>7.1835371524132385E-3</c:v>
                      </c:pt>
                      <c:pt idx="529">
                        <c:v>6.2751918366028723E-3</c:v>
                      </c:pt>
                      <c:pt idx="530">
                        <c:v>5.9500219601167862E-3</c:v>
                      </c:pt>
                      <c:pt idx="531">
                        <c:v>5.0798011237511778E-3</c:v>
                      </c:pt>
                      <c:pt idx="532">
                        <c:v>4.9176234649364959E-3</c:v>
                      </c:pt>
                      <c:pt idx="533">
                        <c:v>4.5989844140857739E-3</c:v>
                      </c:pt>
                      <c:pt idx="534">
                        <c:v>3.9747391978478871E-3</c:v>
                      </c:pt>
                      <c:pt idx="535">
                        <c:v>3.5481579559744343E-3</c:v>
                      </c:pt>
                      <c:pt idx="536">
                        <c:v>3.3591201035612934E-3</c:v>
                      </c:pt>
                      <c:pt idx="537">
                        <c:v>2.6361308256308835E-3</c:v>
                      </c:pt>
                      <c:pt idx="538">
                        <c:v>1.5316861152513323E-3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87D-4620-9F25-7E66729D7BAD}"/>
                  </c:ext>
                </c:extLst>
              </c15:ser>
            </c15:filteredLineSeries>
          </c:ext>
        </c:extLst>
      </c:lineChart>
      <c:catAx>
        <c:axId val="463563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72160"/>
        <c:crosses val="autoZero"/>
        <c:auto val="1"/>
        <c:lblAlgn val="ctr"/>
        <c:lblOffset val="100"/>
        <c:noMultiLvlLbl val="0"/>
      </c:catAx>
      <c:valAx>
        <c:axId val="46357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0.99976814302266648</c:v>
                </c:pt>
                <c:pt idx="2">
                  <c:v>0.99795374096467837</c:v>
                </c:pt>
                <c:pt idx="3">
                  <c:v>0.99781198957079331</c:v>
                </c:pt>
                <c:pt idx="4">
                  <c:v>0.99693608282610724</c:v>
                </c:pt>
                <c:pt idx="5">
                  <c:v>0.99505543923336015</c:v>
                </c:pt>
                <c:pt idx="6">
                  <c:v>0.99420163654011984</c:v>
                </c:pt>
                <c:pt idx="7">
                  <c:v>0.99414023932215234</c:v>
                </c:pt>
                <c:pt idx="8">
                  <c:v>0.99331774035683829</c:v>
                </c:pt>
                <c:pt idx="9">
                  <c:v>0.99235049669448272</c:v>
                </c:pt>
                <c:pt idx="10">
                  <c:v>0.99179400537224616</c:v>
                </c:pt>
                <c:pt idx="11">
                  <c:v>0.99065364329218741</c:v>
                </c:pt>
                <c:pt idx="12">
                  <c:v>0.99060832053360681</c:v>
                </c:pt>
                <c:pt idx="13">
                  <c:v>0.99059369096305838</c:v>
                </c:pt>
                <c:pt idx="14">
                  <c:v>0.98988897095437622</c:v>
                </c:pt>
                <c:pt idx="15">
                  <c:v>0.98882262494671513</c:v>
                </c:pt>
                <c:pt idx="16">
                  <c:v>0.98833851404912354</c:v>
                </c:pt>
                <c:pt idx="17">
                  <c:v>0.98733425216826298</c:v>
                </c:pt>
                <c:pt idx="18">
                  <c:v>0.93914733597239908</c:v>
                </c:pt>
                <c:pt idx="19">
                  <c:v>0.93880047885358919</c:v>
                </c:pt>
                <c:pt idx="20">
                  <c:v>0.93819653933767155</c:v>
                </c:pt>
                <c:pt idx="21">
                  <c:v>0.93761589589515837</c:v>
                </c:pt>
                <c:pt idx="22">
                  <c:v>0.93726984959824799</c:v>
                </c:pt>
                <c:pt idx="23">
                  <c:v>0.93666842433953268</c:v>
                </c:pt>
                <c:pt idx="24">
                  <c:v>0.9333497901367761</c:v>
                </c:pt>
                <c:pt idx="25">
                  <c:v>0.93300573779735529</c:v>
                </c:pt>
                <c:pt idx="26">
                  <c:v>0.93241061025186778</c:v>
                </c:pt>
                <c:pt idx="27">
                  <c:v>0.93181831438083584</c:v>
                </c:pt>
                <c:pt idx="28">
                  <c:v>0.93147493567795203</c:v>
                </c:pt>
                <c:pt idx="29">
                  <c:v>0.93088190960116446</c:v>
                </c:pt>
                <c:pt idx="30">
                  <c:v>0.9298021373348514</c:v>
                </c:pt>
                <c:pt idx="31">
                  <c:v>0.92945944897804778</c:v>
                </c:pt>
                <c:pt idx="32">
                  <c:v>0.92886881234922392</c:v>
                </c:pt>
                <c:pt idx="33">
                  <c:v>0.92827064514444546</c:v>
                </c:pt>
                <c:pt idx="34">
                  <c:v>0.92792856497354881</c:v>
                </c:pt>
                <c:pt idx="35">
                  <c:v>0.92733982863809661</c:v>
                </c:pt>
                <c:pt idx="36">
                  <c:v>0.92620394458882138</c:v>
                </c:pt>
                <c:pt idx="37">
                  <c:v>0.9261280906309356</c:v>
                </c:pt>
                <c:pt idx="38">
                  <c:v>0.92545876505661395</c:v>
                </c:pt>
                <c:pt idx="39">
                  <c:v>0.92467486935827825</c:v>
                </c:pt>
                <c:pt idx="40">
                  <c:v>0.92459930730986495</c:v>
                </c:pt>
                <c:pt idx="41">
                  <c:v>0.92393304781198793</c:v>
                </c:pt>
                <c:pt idx="42">
                  <c:v>0.92041463341779639</c:v>
                </c:pt>
                <c:pt idx="43">
                  <c:v>0.92033981500944184</c:v>
                </c:pt>
                <c:pt idx="44">
                  <c:v>0.91968139630439794</c:v>
                </c:pt>
                <c:pt idx="45">
                  <c:v>0.91888519217887688</c:v>
                </c:pt>
                <c:pt idx="46">
                  <c:v>0.91881062483926712</c:v>
                </c:pt>
                <c:pt idx="47">
                  <c:v>0.91815484885337129</c:v>
                </c:pt>
                <c:pt idx="48">
                  <c:v>0.91687141170766451</c:v>
                </c:pt>
                <c:pt idx="49">
                  <c:v>0.91679713609408331</c:v>
                </c:pt>
                <c:pt idx="50">
                  <c:v>0.91614448597303877</c:v>
                </c:pt>
                <c:pt idx="51">
                  <c:v>0.91534178425454704</c:v>
                </c:pt>
                <c:pt idx="52">
                  <c:v>0.91526773909938663</c:v>
                </c:pt>
                <c:pt idx="53">
                  <c:v>0.91461751692228643</c:v>
                </c:pt>
                <c:pt idx="54">
                  <c:v>0.86566837147610187</c:v>
                </c:pt>
                <c:pt idx="55">
                  <c:v>0.86559875475140158</c:v>
                </c:pt>
                <c:pt idx="56">
                  <c:v>0.86499585837588233</c:v>
                </c:pt>
                <c:pt idx="57">
                  <c:v>0.86385034709754116</c:v>
                </c:pt>
                <c:pt idx="58">
                  <c:v>0.86348177778665491</c:v>
                </c:pt>
                <c:pt idx="59">
                  <c:v>0.86282941212312314</c:v>
                </c:pt>
                <c:pt idx="60">
                  <c:v>0.85987278330868511</c:v>
                </c:pt>
                <c:pt idx="61">
                  <c:v>0.8598034798179911</c:v>
                </c:pt>
                <c:pt idx="62">
                  <c:v>0.85920394808942424</c:v>
                </c:pt>
                <c:pt idx="63">
                  <c:v>0.8586550777214268</c:v>
                </c:pt>
                <c:pt idx="64">
                  <c:v>0.85859224401232426</c:v>
                </c:pt>
                <c:pt idx="65">
                  <c:v>0.85834183251474971</c:v>
                </c:pt>
                <c:pt idx="66">
                  <c:v>0.85804843402295661</c:v>
                </c:pt>
                <c:pt idx="67">
                  <c:v>0.85768961668036225</c:v>
                </c:pt>
                <c:pt idx="68">
                  <c:v>0.85712354325833484</c:v>
                </c:pt>
                <c:pt idx="69">
                  <c:v>0.85706073675818562</c:v>
                </c:pt>
                <c:pt idx="70">
                  <c:v>0.85704194258912092</c:v>
                </c:pt>
                <c:pt idx="71">
                  <c:v>0.85651732395756619</c:v>
                </c:pt>
                <c:pt idx="72">
                  <c:v>0.85632629199649035</c:v>
                </c:pt>
                <c:pt idx="73">
                  <c:v>0.85625715666340385</c:v>
                </c:pt>
                <c:pt idx="74">
                  <c:v>0.85565945861227088</c:v>
                </c:pt>
                <c:pt idx="75">
                  <c:v>0.85479530550231275</c:v>
                </c:pt>
                <c:pt idx="76">
                  <c:v>0.85472624556738519</c:v>
                </c:pt>
                <c:pt idx="77">
                  <c:v>0.85412935665453216</c:v>
                </c:pt>
                <c:pt idx="78">
                  <c:v>0.8528572549421306</c:v>
                </c:pt>
                <c:pt idx="79">
                  <c:v>0.85279451557476238</c:v>
                </c:pt>
                <c:pt idx="80">
                  <c:v>0.8522521186389076</c:v>
                </c:pt>
                <c:pt idx="81">
                  <c:v>0.85132571445845584</c:v>
                </c:pt>
                <c:pt idx="82">
                  <c:v>0.85126299957968743</c:v>
                </c:pt>
                <c:pt idx="83">
                  <c:v>0.85072096453755353</c:v>
                </c:pt>
                <c:pt idx="84">
                  <c:v>0.8493094568143027</c:v>
                </c:pt>
                <c:pt idx="85">
                  <c:v>0.84924676131384946</c:v>
                </c:pt>
                <c:pt idx="86">
                  <c:v>0.84870508994134197</c:v>
                </c:pt>
                <c:pt idx="87">
                  <c:v>0.84777791381373602</c:v>
                </c:pt>
                <c:pt idx="88">
                  <c:v>0.84771524139459264</c:v>
                </c:pt>
                <c:pt idx="89">
                  <c:v>0.8471739131679854</c:v>
                </c:pt>
                <c:pt idx="90">
                  <c:v>0.78491072341644286</c:v>
                </c:pt>
                <c:pt idx="91">
                  <c:v>0.78483967863707826</c:v>
                </c:pt>
                <c:pt idx="92">
                  <c:v>0.7842308137436641</c:v>
                </c:pt>
                <c:pt idx="93">
                  <c:v>0.78337960520009731</c:v>
                </c:pt>
                <c:pt idx="94">
                  <c:v>0.78330860593370333</c:v>
                </c:pt>
                <c:pt idx="95">
                  <c:v>0.78270021340114271</c:v>
                </c:pt>
                <c:pt idx="96">
                  <c:v>0.7791143625688669</c:v>
                </c:pt>
                <c:pt idx="97">
                  <c:v>0.77904348320173267</c:v>
                </c:pt>
                <c:pt idx="98">
                  <c:v>0.77843634275863804</c:v>
                </c:pt>
                <c:pt idx="99">
                  <c:v>0.77758321448654677</c:v>
                </c:pt>
                <c:pt idx="100">
                  <c:v>0.77751237784659122</c:v>
                </c:pt>
                <c:pt idx="101">
                  <c:v>0.77690568220412459</c:v>
                </c:pt>
                <c:pt idx="102">
                  <c:v>0.77556741073916025</c:v>
                </c:pt>
                <c:pt idx="103">
                  <c:v>0.7754966218642283</c:v>
                </c:pt>
                <c:pt idx="104">
                  <c:v>0.7748904388579515</c:v>
                </c:pt>
                <c:pt idx="105">
                  <c:v>0.77403624600541221</c:v>
                </c:pt>
                <c:pt idx="106">
                  <c:v>0.77396549831058448</c:v>
                </c:pt>
                <c:pt idx="107">
                  <c:v>0.77335974472181179</c:v>
                </c:pt>
                <c:pt idx="108">
                  <c:v>0.7641035624854754</c:v>
                </c:pt>
                <c:pt idx="109">
                  <c:v>0.7640375384401189</c:v>
                </c:pt>
                <c:pt idx="110">
                  <c:v>0.76347269952467134</c:v>
                </c:pt>
                <c:pt idx="111">
                  <c:v>0.762572087001534</c:v>
                </c:pt>
                <c:pt idx="112">
                  <c:v>0.76250608002969555</c:v>
                </c:pt>
                <c:pt idx="113">
                  <c:v>0.76194145524757395</c:v>
                </c:pt>
                <c:pt idx="114">
                  <c:v>0.75830594674030338</c:v>
                </c:pt>
                <c:pt idx="115">
                  <c:v>0.75823998296348827</c:v>
                </c:pt>
                <c:pt idx="116">
                  <c:v>0.75767591380027211</c:v>
                </c:pt>
                <c:pt idx="117">
                  <c:v>0.75677446624862643</c:v>
                </c:pt>
                <c:pt idx="118">
                  <c:v>0.75670851821170726</c:v>
                </c:pt>
                <c:pt idx="119">
                  <c:v>0.75614464903112621</c:v>
                </c:pt>
                <c:pt idx="120">
                  <c:v>0.75475827305839871</c:v>
                </c:pt>
                <c:pt idx="121">
                  <c:v>0.75469233901079225</c:v>
                </c:pt>
                <c:pt idx="122">
                  <c:v>0.75412867533272754</c:v>
                </c:pt>
                <c:pt idx="123">
                  <c:v>0.75322679017105543</c:v>
                </c:pt>
                <c:pt idx="124">
                  <c:v>0.75316087113498575</c:v>
                </c:pt>
                <c:pt idx="125">
                  <c:v>0.75259739962236183</c:v>
                </c:pt>
                <c:pt idx="126">
                  <c:v>0.69598519240284928</c:v>
                </c:pt>
                <c:pt idx="127">
                  <c:v>0.69564530974535932</c:v>
                </c:pt>
                <c:pt idx="128">
                  <c:v>0.69505712683167042</c:v>
                </c:pt>
                <c:pt idx="129">
                  <c:v>0.69445371495996833</c:v>
                </c:pt>
                <c:pt idx="130">
                  <c:v>0.69411389104957144</c:v>
                </c:pt>
                <c:pt idx="131">
                  <c:v>0.69352587878968974</c:v>
                </c:pt>
                <c:pt idx="132">
                  <c:v>0.69063694273846465</c:v>
                </c:pt>
                <c:pt idx="133">
                  <c:v>0.69028894534163987</c:v>
                </c:pt>
                <c:pt idx="134">
                  <c:v>0.69018757319090618</c:v>
                </c:pt>
                <c:pt idx="135">
                  <c:v>0.68984789821763182</c:v>
                </c:pt>
                <c:pt idx="136">
                  <c:v>0.68966864065844191</c:v>
                </c:pt>
                <c:pt idx="137">
                  <c:v>0.6892603334985179</c:v>
                </c:pt>
                <c:pt idx="138">
                  <c:v>0.68910560725908798</c:v>
                </c:pt>
                <c:pt idx="139">
                  <c:v>0.68875772513139311</c:v>
                </c:pt>
                <c:pt idx="140">
                  <c:v>0.68865609395034799</c:v>
                </c:pt>
                <c:pt idx="141">
                  <c:v>0.68831647298249599</c:v>
                </c:pt>
                <c:pt idx="142">
                  <c:v>0.68813769599076569</c:v>
                </c:pt>
                <c:pt idx="143">
                  <c:v>0.68772906884965002</c:v>
                </c:pt>
                <c:pt idx="144">
                  <c:v>0.68663990587518686</c:v>
                </c:pt>
                <c:pt idx="145">
                  <c:v>0.68630033404648827</c:v>
                </c:pt>
                <c:pt idx="146">
                  <c:v>0.68571310322754941</c:v>
                </c:pt>
                <c:pt idx="147">
                  <c:v>0.68510842592238019</c:v>
                </c:pt>
                <c:pt idx="148">
                  <c:v>0.68483981431005458</c:v>
                </c:pt>
                <c:pt idx="149">
                  <c:v>0.68476890545832392</c:v>
                </c:pt>
                <c:pt idx="150">
                  <c:v>0.68449223677088222</c:v>
                </c:pt>
                <c:pt idx="151">
                  <c:v>0.68418182956967799</c:v>
                </c:pt>
                <c:pt idx="152">
                  <c:v>0.68387294346008776</c:v>
                </c:pt>
                <c:pt idx="153">
                  <c:v>0.68330846739230211</c:v>
                </c:pt>
                <c:pt idx="154">
                  <c:v>0.68296099887919282</c:v>
                </c:pt>
                <c:pt idx="155">
                  <c:v>0.68234196817443804</c:v>
                </c:pt>
                <c:pt idx="156">
                  <c:v>0.68129243670366313</c:v>
                </c:pt>
                <c:pt idx="157">
                  <c:v>0.68094508981849056</c:v>
                </c:pt>
                <c:pt idx="158">
                  <c:v>0.68062431823841874</c:v>
                </c:pt>
                <c:pt idx="159">
                  <c:v>0.68055558598504728</c:v>
                </c:pt>
                <c:pt idx="160">
                  <c:v>0.68032636571406679</c:v>
                </c:pt>
                <c:pt idx="161">
                  <c:v>0.67997052933745483</c:v>
                </c:pt>
                <c:pt idx="162">
                  <c:v>0.6797610832874309</c:v>
                </c:pt>
                <c:pt idx="163">
                  <c:v>0.67941384190972298</c:v>
                </c:pt>
                <c:pt idx="164">
                  <c:v>0.67882153889976471</c:v>
                </c:pt>
                <c:pt idx="165">
                  <c:v>0.67879537308419569</c:v>
                </c:pt>
                <c:pt idx="166">
                  <c:v>0.6784763735019087</c:v>
                </c:pt>
                <c:pt idx="167">
                  <c:v>0.67786158167979826</c:v>
                </c:pt>
                <c:pt idx="168">
                  <c:v>0.67482676172175993</c:v>
                </c:pt>
                <c:pt idx="169">
                  <c:v>0.67475806343981981</c:v>
                </c:pt>
                <c:pt idx="170">
                  <c:v>0.67417346673928702</c:v>
                </c:pt>
                <c:pt idx="171">
                  <c:v>0.67302413515196979</c:v>
                </c:pt>
                <c:pt idx="172">
                  <c:v>0.67267926137271883</c:v>
                </c:pt>
                <c:pt idx="173">
                  <c:v>0.67206524144225077</c:v>
                </c:pt>
                <c:pt idx="174">
                  <c:v>0.67127910223676979</c:v>
                </c:pt>
                <c:pt idx="175">
                  <c:v>0.67121042039140077</c:v>
                </c:pt>
                <c:pt idx="176">
                  <c:v>0.67062606633263233</c:v>
                </c:pt>
                <c:pt idx="177">
                  <c:v>0.66974763555932904</c:v>
                </c:pt>
                <c:pt idx="178">
                  <c:v>0.6691318343617394</c:v>
                </c:pt>
                <c:pt idx="179">
                  <c:v>0.66851824341203669</c:v>
                </c:pt>
                <c:pt idx="180">
                  <c:v>0.62252051282238574</c:v>
                </c:pt>
                <c:pt idx="181">
                  <c:v>0.62244858860669761</c:v>
                </c:pt>
                <c:pt idx="182">
                  <c:v>0.62183795573688294</c:v>
                </c:pt>
                <c:pt idx="183">
                  <c:v>0.6207159700737247</c:v>
                </c:pt>
                <c:pt idx="184">
                  <c:v>0.6203666889770052</c:v>
                </c:pt>
                <c:pt idx="185">
                  <c:v>0.61977183891325327</c:v>
                </c:pt>
                <c:pt idx="186">
                  <c:v>0.61972887926838893</c:v>
                </c:pt>
                <c:pt idx="187">
                  <c:v>0.6194287610877891</c:v>
                </c:pt>
                <c:pt idx="188">
                  <c:v>0.6188200245778509</c:v>
                </c:pt>
                <c:pt idx="189">
                  <c:v>0.61824038413932769</c:v>
                </c:pt>
                <c:pt idx="190">
                  <c:v>0.61789734369058924</c:v>
                </c:pt>
                <c:pt idx="191">
                  <c:v>0.61728872851716732</c:v>
                </c:pt>
                <c:pt idx="192">
                  <c:v>0.61672318402368298</c:v>
                </c:pt>
                <c:pt idx="193">
                  <c:v>0.61665130639332788</c:v>
                </c:pt>
                <c:pt idx="194">
                  <c:v>0.61604121707618587</c:v>
                </c:pt>
                <c:pt idx="195">
                  <c:v>0.61491882801021192</c:v>
                </c:pt>
                <c:pt idx="196">
                  <c:v>0.61456987082778236</c:v>
                </c:pt>
                <c:pt idx="197">
                  <c:v>0.61397430841731093</c:v>
                </c:pt>
                <c:pt idx="198">
                  <c:v>0.613932870400274</c:v>
                </c:pt>
                <c:pt idx="199">
                  <c:v>0.61363136248088646</c:v>
                </c:pt>
                <c:pt idx="200">
                  <c:v>0.61317568961260427</c:v>
                </c:pt>
                <c:pt idx="201">
                  <c:v>0.61310383713997896</c:v>
                </c:pt>
                <c:pt idx="202">
                  <c:v>0.61302306718700428</c:v>
                </c:pt>
                <c:pt idx="203">
                  <c:v>0.61249405103801402</c:v>
                </c:pt>
                <c:pt idx="204">
                  <c:v>0.61244285242565855</c:v>
                </c:pt>
                <c:pt idx="205">
                  <c:v>0.61209994016887703</c:v>
                </c:pt>
                <c:pt idx="206">
                  <c:v>0.61149175880448114</c:v>
                </c:pt>
                <c:pt idx="207">
                  <c:v>0.61137143542320216</c:v>
                </c:pt>
                <c:pt idx="208">
                  <c:v>0.61102265971885827</c:v>
                </c:pt>
                <c:pt idx="209">
                  <c:v>0.61042667819112817</c:v>
                </c:pt>
                <c:pt idx="210">
                  <c:v>0.61038612258146108</c:v>
                </c:pt>
                <c:pt idx="211">
                  <c:v>0.61008379800456858</c:v>
                </c:pt>
                <c:pt idx="212">
                  <c:v>0.60947574483892553</c:v>
                </c:pt>
                <c:pt idx="213">
                  <c:v>0.608895221968898</c:v>
                </c:pt>
                <c:pt idx="214">
                  <c:v>0.60855237336926293</c:v>
                </c:pt>
                <c:pt idx="215">
                  <c:v>0.60794442992840769</c:v>
                </c:pt>
                <c:pt idx="216">
                  <c:v>0.60688609985326591</c:v>
                </c:pt>
                <c:pt idx="217">
                  <c:v>0.60681125691476001</c:v>
                </c:pt>
                <c:pt idx="218">
                  <c:v>0.60617619855530602</c:v>
                </c:pt>
                <c:pt idx="219">
                  <c:v>0.60535476493953588</c:v>
                </c:pt>
                <c:pt idx="220">
                  <c:v>0.60527993891640541</c:v>
                </c:pt>
                <c:pt idx="221">
                  <c:v>0.60464506443309951</c:v>
                </c:pt>
                <c:pt idx="222">
                  <c:v>0.60108899201851163</c:v>
                </c:pt>
                <c:pt idx="223">
                  <c:v>0.60101421100665364</c:v>
                </c:pt>
                <c:pt idx="224">
                  <c:v>0.60037983015957352</c:v>
                </c:pt>
                <c:pt idx="225">
                  <c:v>0.59955764700124425</c:v>
                </c:pt>
                <c:pt idx="226">
                  <c:v>0.59948288199294464</c:v>
                </c:pt>
                <c:pt idx="227">
                  <c:v>0.59884867674431286</c:v>
                </c:pt>
                <c:pt idx="228">
                  <c:v>0.59754160425828196</c:v>
                </c:pt>
                <c:pt idx="229">
                  <c:v>0.59746685792149989</c:v>
                </c:pt>
                <c:pt idx="230">
                  <c:v>0.59683286350934839</c:v>
                </c:pt>
                <c:pt idx="231">
                  <c:v>0.59601025368801941</c:v>
                </c:pt>
                <c:pt idx="232">
                  <c:v>0.59593552283621409</c:v>
                </c:pt>
                <c:pt idx="233">
                  <c:v>0.59530169930978583</c:v>
                </c:pt>
                <c:pt idx="234">
                  <c:v>0.54630730536975336</c:v>
                </c:pt>
                <c:pt idx="235">
                  <c:v>0.54623294864831262</c:v>
                </c:pt>
                <c:pt idx="236">
                  <c:v>0.54560352689885139</c:v>
                </c:pt>
                <c:pt idx="237">
                  <c:v>0.54477589351425093</c:v>
                </c:pt>
                <c:pt idx="238">
                  <c:v>0.54470154544337268</c:v>
                </c:pt>
                <c:pt idx="239">
                  <c:v>0.54407223357362622</c:v>
                </c:pt>
                <c:pt idx="240">
                  <c:v>0.54050991941088433</c:v>
                </c:pt>
                <c:pt idx="241">
                  <c:v>0.54043559409879427</c:v>
                </c:pt>
                <c:pt idx="242">
                  <c:v>0.53980657675366972</c:v>
                </c:pt>
                <c:pt idx="243">
                  <c:v>0.53928083307645824</c:v>
                </c:pt>
                <c:pt idx="244">
                  <c:v>0.53920938717381739</c:v>
                </c:pt>
                <c:pt idx="245">
                  <c:v>0.53897850260473934</c:v>
                </c:pt>
                <c:pt idx="246">
                  <c:v>0.53890418522082262</c:v>
                </c:pt>
                <c:pt idx="247">
                  <c:v>0.53860476182335748</c:v>
                </c:pt>
                <c:pt idx="248">
                  <c:v>0.53827527144422649</c:v>
                </c:pt>
                <c:pt idx="249">
                  <c:v>0.53774938932487615</c:v>
                </c:pt>
                <c:pt idx="250">
                  <c:v>0.537677942309009</c:v>
                </c:pt>
                <c:pt idx="251">
                  <c:v>0.53707334157344377</c:v>
                </c:pt>
                <c:pt idx="252">
                  <c:v>0.5369623817938084</c:v>
                </c:pt>
                <c:pt idx="253">
                  <c:v>0.5368880738124181</c:v>
                </c:pt>
                <c:pt idx="254">
                  <c:v>0.53625928768565778</c:v>
                </c:pt>
                <c:pt idx="255">
                  <c:v>0.53543096230359488</c:v>
                </c:pt>
                <c:pt idx="256">
                  <c:v>0.53535666183742558</c:v>
                </c:pt>
                <c:pt idx="257">
                  <c:v>0.53472797567779395</c:v>
                </c:pt>
                <c:pt idx="258">
                  <c:v>0.5334833431533007</c:v>
                </c:pt>
                <c:pt idx="259">
                  <c:v>0.53341189186398041</c:v>
                </c:pt>
                <c:pt idx="260">
                  <c:v>0.53280734959254794</c:v>
                </c:pt>
                <c:pt idx="261">
                  <c:v>0.53195190154287986</c:v>
                </c:pt>
                <c:pt idx="262">
                  <c:v>0.53188044849791583</c:v>
                </c:pt>
                <c:pt idx="263">
                  <c:v>0.53127592524613809</c:v>
                </c:pt>
                <c:pt idx="264">
                  <c:v>0.52993575329994169</c:v>
                </c:pt>
                <c:pt idx="265">
                  <c:v>0.52986429710007266</c:v>
                </c:pt>
                <c:pt idx="266">
                  <c:v>0.52925979181173777</c:v>
                </c:pt>
                <c:pt idx="267">
                  <c:v>0.52840431339930705</c:v>
                </c:pt>
                <c:pt idx="268">
                  <c:v>0.52833285507443628</c:v>
                </c:pt>
                <c:pt idx="269">
                  <c:v>0.52772836559613279</c:v>
                </c:pt>
                <c:pt idx="270">
                  <c:v>0.46581696658642957</c:v>
                </c:pt>
                <c:pt idx="271">
                  <c:v>0.46546936993741511</c:v>
                </c:pt>
                <c:pt idx="272">
                  <c:v>0.46482244097627945</c:v>
                </c:pt>
                <c:pt idx="273">
                  <c:v>0.46401459851830335</c:v>
                </c:pt>
                <c:pt idx="274">
                  <c:v>0.46393793908286085</c:v>
                </c:pt>
                <c:pt idx="275">
                  <c:v>0.46329109184730743</c:v>
                </c:pt>
                <c:pt idx="276">
                  <c:v>0.4600194598330371</c:v>
                </c:pt>
                <c:pt idx="277">
                  <c:v>0.45967191691081782</c:v>
                </c:pt>
                <c:pt idx="278">
                  <c:v>0.45902529240122181</c:v>
                </c:pt>
                <c:pt idx="279">
                  <c:v>0.45821712326807101</c:v>
                </c:pt>
                <c:pt idx="280">
                  <c:v>0.45814048158769177</c:v>
                </c:pt>
                <c:pt idx="281">
                  <c:v>0.45749393333837307</c:v>
                </c:pt>
                <c:pt idx="282">
                  <c:v>0.45647186044472021</c:v>
                </c:pt>
                <c:pt idx="283">
                  <c:v>0.45612434796465912</c:v>
                </c:pt>
                <c:pt idx="284">
                  <c:v>0.45547790592639525</c:v>
                </c:pt>
                <c:pt idx="285">
                  <c:v>0.45466954157305783</c:v>
                </c:pt>
                <c:pt idx="286">
                  <c:v>0.45459291026765114</c:v>
                </c:pt>
                <c:pt idx="287">
                  <c:v>0.4539465413724319</c:v>
                </c:pt>
                <c:pt idx="288">
                  <c:v>0.4447287616674469</c:v>
                </c:pt>
                <c:pt idx="289">
                  <c:v>0.44465449071689434</c:v>
                </c:pt>
                <c:pt idx="290">
                  <c:v>0.44402819372918512</c:v>
                </c:pt>
                <c:pt idx="291">
                  <c:v>0.44319733622183805</c:v>
                </c:pt>
                <c:pt idx="292">
                  <c:v>0.44312305925472784</c:v>
                </c:pt>
                <c:pt idx="293">
                  <c:v>0.44249674876816569</c:v>
                </c:pt>
                <c:pt idx="294">
                  <c:v>0.43893133183247568</c:v>
                </c:pt>
                <c:pt idx="295">
                  <c:v>0.4388570375540774</c:v>
                </c:pt>
                <c:pt idx="296">
                  <c:v>0.4382306852722494</c:v>
                </c:pt>
                <c:pt idx="297">
                  <c:v>0.43739991014303931</c:v>
                </c:pt>
                <c:pt idx="298">
                  <c:v>0.43732560912231527</c:v>
                </c:pt>
                <c:pt idx="299">
                  <c:v>0.43669923751571765</c:v>
                </c:pt>
                <c:pt idx="300">
                  <c:v>0.43538379374353564</c:v>
                </c:pt>
                <c:pt idx="301">
                  <c:v>0.43530948487946741</c:v>
                </c:pt>
                <c:pt idx="302">
                  <c:v>0.43468309681873729</c:v>
                </c:pt>
                <c:pt idx="303">
                  <c:v>0.43385237469807147</c:v>
                </c:pt>
                <c:pt idx="304">
                  <c:v>0.43377805866670183</c:v>
                </c:pt>
                <c:pt idx="305">
                  <c:v>0.43315164789438282</c:v>
                </c:pt>
                <c:pt idx="306">
                  <c:v>0.38941411039806478</c:v>
                </c:pt>
                <c:pt idx="307">
                  <c:v>0.38906618053406522</c:v>
                </c:pt>
                <c:pt idx="308">
                  <c:v>0.3884563152510343</c:v>
                </c:pt>
                <c:pt idx="309">
                  <c:v>0.38788297243785969</c:v>
                </c:pt>
                <c:pt idx="310">
                  <c:v>0.38753493273808276</c:v>
                </c:pt>
                <c:pt idx="311">
                  <c:v>0.3869249279915864</c:v>
                </c:pt>
                <c:pt idx="312">
                  <c:v>0.38361777374175404</c:v>
                </c:pt>
                <c:pt idx="313">
                  <c:v>0.38326942553871868</c:v>
                </c:pt>
                <c:pt idx="314">
                  <c:v>0.38265902907517002</c:v>
                </c:pt>
                <c:pt idx="315">
                  <c:v>0.38208665593372193</c:v>
                </c:pt>
                <c:pt idx="316">
                  <c:v>0.38173819297485267</c:v>
                </c:pt>
                <c:pt idx="317">
                  <c:v>0.38112764923581327</c:v>
                </c:pt>
                <c:pt idx="318">
                  <c:v>0.38007090618983785</c:v>
                </c:pt>
                <c:pt idx="319">
                  <c:v>0.3797223018970044</c:v>
                </c:pt>
                <c:pt idx="320">
                  <c:v>0.37911158200035194</c:v>
                </c:pt>
                <c:pt idx="321">
                  <c:v>0.37853980078633581</c:v>
                </c:pt>
                <c:pt idx="322">
                  <c:v>0.37819107876780617</c:v>
                </c:pt>
                <c:pt idx="323">
                  <c:v>0.37758020691784738</c:v>
                </c:pt>
                <c:pt idx="324">
                  <c:v>0.37661141978396384</c:v>
                </c:pt>
                <c:pt idx="325">
                  <c:v>0.37626244768280331</c:v>
                </c:pt>
                <c:pt idx="326">
                  <c:v>0.37561630567151699</c:v>
                </c:pt>
                <c:pt idx="327">
                  <c:v>0.375080026841073</c:v>
                </c:pt>
                <c:pt idx="328">
                  <c:v>0.37473100623515354</c:v>
                </c:pt>
                <c:pt idx="329">
                  <c:v>0.37408483777315754</c:v>
                </c:pt>
                <c:pt idx="330">
                  <c:v>0.37126504661735654</c:v>
                </c:pt>
                <c:pt idx="331">
                  <c:v>0.37091685062402063</c:v>
                </c:pt>
                <c:pt idx="332">
                  <c:v>0.370814107181551</c:v>
                </c:pt>
                <c:pt idx="333">
                  <c:v>0.37046495073022379</c:v>
                </c:pt>
                <c:pt idx="334">
                  <c:v>0.37025541844040827</c:v>
                </c:pt>
                <c:pt idx="335">
                  <c:v>0.36981870891206287</c:v>
                </c:pt>
                <c:pt idx="336">
                  <c:v>0.36973357748745167</c:v>
                </c:pt>
                <c:pt idx="337">
                  <c:v>0.36938537756751549</c:v>
                </c:pt>
                <c:pt idx="338">
                  <c:v>0.36928272130412476</c:v>
                </c:pt>
                <c:pt idx="339">
                  <c:v>0.36893351226948634</c:v>
                </c:pt>
                <c:pt idx="340">
                  <c:v>0.36872400718625892</c:v>
                </c:pt>
                <c:pt idx="341">
                  <c:v>0.36828723756081422</c:v>
                </c:pt>
                <c:pt idx="342">
                  <c:v>0.36726665432954786</c:v>
                </c:pt>
                <c:pt idx="343">
                  <c:v>0.3669173879595205</c:v>
                </c:pt>
                <c:pt idx="344">
                  <c:v>0.36627109283087944</c:v>
                </c:pt>
                <c:pt idx="345">
                  <c:v>0.36573527312520926</c:v>
                </c:pt>
                <c:pt idx="346">
                  <c:v>0.36546745615498649</c:v>
                </c:pt>
                <c:pt idx="347">
                  <c:v>0.36538595175338656</c:v>
                </c:pt>
                <c:pt idx="348">
                  <c:v>0.36511924598863121</c:v>
                </c:pt>
                <c:pt idx="349">
                  <c:v>0.36473961997699206</c:v>
                </c:pt>
                <c:pt idx="350">
                  <c:v>0.36445805101229684</c:v>
                </c:pt>
                <c:pt idx="351">
                  <c:v>0.36393598680811107</c:v>
                </c:pt>
                <c:pt idx="352">
                  <c:v>0.36358776942027604</c:v>
                </c:pt>
                <c:pt idx="353">
                  <c:v>0.36292663127385416</c:v>
                </c:pt>
                <c:pt idx="354">
                  <c:v>0.36191981602246154</c:v>
                </c:pt>
                <c:pt idx="355">
                  <c:v>0.36157160211500683</c:v>
                </c:pt>
                <c:pt idx="356">
                  <c:v>0.36091056443973074</c:v>
                </c:pt>
                <c:pt idx="357">
                  <c:v>0.3603883467253699</c:v>
                </c:pt>
                <c:pt idx="358">
                  <c:v>0.36004012368622396</c:v>
                </c:pt>
                <c:pt idx="359">
                  <c:v>0.35937914004538574</c:v>
                </c:pt>
                <c:pt idx="360">
                  <c:v>0.32856905484806126</c:v>
                </c:pt>
                <c:pt idx="361">
                  <c:v>0.32849556439913752</c:v>
                </c:pt>
                <c:pt idx="362">
                  <c:v>0.3278787478906619</c:v>
                </c:pt>
                <c:pt idx="363">
                  <c:v>0.32703804183408169</c:v>
                </c:pt>
                <c:pt idx="364">
                  <c:v>0.32696451797452769</c:v>
                </c:pt>
                <c:pt idx="365">
                  <c:v>0.32634746678258514</c:v>
                </c:pt>
                <c:pt idx="366">
                  <c:v>0.32277318726265175</c:v>
                </c:pt>
                <c:pt idx="367">
                  <c:v>0.32269956970210789</c:v>
                </c:pt>
                <c:pt idx="368">
                  <c:v>0.32208186116366</c:v>
                </c:pt>
                <c:pt idx="369">
                  <c:v>0.32124220245130747</c:v>
                </c:pt>
                <c:pt idx="370">
                  <c:v>0.32116854995285304</c:v>
                </c:pt>
                <c:pt idx="371">
                  <c:v>0.32055059503413741</c:v>
                </c:pt>
                <c:pt idx="372">
                  <c:v>0.31922660663803593</c:v>
                </c:pt>
                <c:pt idx="373">
                  <c:v>0.31915291152132685</c:v>
                </c:pt>
                <c:pt idx="374">
                  <c:v>0.31853466146900516</c:v>
                </c:pt>
                <c:pt idx="375">
                  <c:v>0.3176956392864918</c:v>
                </c:pt>
                <c:pt idx="376">
                  <c:v>0.3176219082943415</c:v>
                </c:pt>
                <c:pt idx="377">
                  <c:v>0.31700340471857558</c:v>
                </c:pt>
                <c:pt idx="378">
                  <c:v>0.31594544082608483</c:v>
                </c:pt>
                <c:pt idx="379">
                  <c:v>0.31586998270562011</c:v>
                </c:pt>
                <c:pt idx="380">
                  <c:v>0.31523733695510264</c:v>
                </c:pt>
                <c:pt idx="381">
                  <c:v>0.31413872060288556</c:v>
                </c:pt>
                <c:pt idx="382">
                  <c:v>0.31378771438806641</c:v>
                </c:pt>
                <c:pt idx="383">
                  <c:v>0.31314071021335504</c:v>
                </c:pt>
                <c:pt idx="384">
                  <c:v>0.31014876600932356</c:v>
                </c:pt>
                <c:pt idx="385">
                  <c:v>0.310073206400718</c:v>
                </c:pt>
                <c:pt idx="386">
                  <c:v>0.30943991178202046</c:v>
                </c:pt>
                <c:pt idx="387">
                  <c:v>0.30834171321633241</c:v>
                </c:pt>
                <c:pt idx="388">
                  <c:v>0.30799035993563895</c:v>
                </c:pt>
                <c:pt idx="389">
                  <c:v>0.30734302065994895</c:v>
                </c:pt>
                <c:pt idx="390">
                  <c:v>0.30660166141630624</c:v>
                </c:pt>
                <c:pt idx="391">
                  <c:v>0.30652604050318655</c:v>
                </c:pt>
                <c:pt idx="392">
                  <c:v>0.30589235860300196</c:v>
                </c:pt>
                <c:pt idx="393">
                  <c:v>0.30479440827672261</c:v>
                </c:pt>
                <c:pt idx="394">
                  <c:v>0.30444284836901953</c:v>
                </c:pt>
                <c:pt idx="395">
                  <c:v>0.30379531936698512</c:v>
                </c:pt>
                <c:pt idx="396">
                  <c:v>0.30314684203967468</c:v>
                </c:pt>
                <c:pt idx="397">
                  <c:v>0.30306789750452995</c:v>
                </c:pt>
                <c:pt idx="398">
                  <c:v>0.30240716729575767</c:v>
                </c:pt>
                <c:pt idx="399">
                  <c:v>0.30161536305700481</c:v>
                </c:pt>
                <c:pt idx="400">
                  <c:v>0.3009990539322191</c:v>
                </c:pt>
                <c:pt idx="401">
                  <c:v>0.30032626565605386</c:v>
                </c:pt>
                <c:pt idx="402">
                  <c:v>0.29734921699240358</c:v>
                </c:pt>
                <c:pt idx="403">
                  <c:v>0.29727023784384543</c:v>
                </c:pt>
                <c:pt idx="404">
                  <c:v>0.29660947344722738</c:v>
                </c:pt>
                <c:pt idx="405">
                  <c:v>0.29581774016237306</c:v>
                </c:pt>
                <c:pt idx="406">
                  <c:v>0.2957387506903924</c:v>
                </c:pt>
                <c:pt idx="407">
                  <c:v>0.29507796858266822</c:v>
                </c:pt>
                <c:pt idx="408">
                  <c:v>0.29380156372663746</c:v>
                </c:pt>
                <c:pt idx="409">
                  <c:v>0.29372256561846821</c:v>
                </c:pt>
                <c:pt idx="410">
                  <c:v>0.2930618031565827</c:v>
                </c:pt>
                <c:pt idx="411">
                  <c:v>0.29227008836136531</c:v>
                </c:pt>
                <c:pt idx="412">
                  <c:v>0.29219107932146515</c:v>
                </c:pt>
                <c:pt idx="413">
                  <c:v>0.29153029533956548</c:v>
                </c:pt>
                <c:pt idx="414">
                  <c:v>0.25509632646979891</c:v>
                </c:pt>
                <c:pt idx="415">
                  <c:v>0.25474079493807256</c:v>
                </c:pt>
                <c:pt idx="416">
                  <c:v>0.2540890405130895</c:v>
                </c:pt>
                <c:pt idx="417">
                  <c:v>0.25356519640697822</c:v>
                </c:pt>
                <c:pt idx="418">
                  <c:v>0.25320949900300127</c:v>
                </c:pt>
                <c:pt idx="419">
                  <c:v>0.25255754931038249</c:v>
                </c:pt>
                <c:pt idx="420">
                  <c:v>0.24930003502260542</c:v>
                </c:pt>
                <c:pt idx="421">
                  <c:v>0.24894387371692764</c:v>
                </c:pt>
                <c:pt idx="422">
                  <c:v>0.24829138308219717</c:v>
                </c:pt>
                <c:pt idx="423">
                  <c:v>0.24810214911572351</c:v>
                </c:pt>
                <c:pt idx="424">
                  <c:v>0.24776893279565848</c:v>
                </c:pt>
                <c:pt idx="425">
                  <c:v>0.24773956144188794</c:v>
                </c:pt>
                <c:pt idx="426">
                  <c:v>0.24741259552542433</c:v>
                </c:pt>
                <c:pt idx="427">
                  <c:v>0.24709268547116198</c:v>
                </c:pt>
                <c:pt idx="428">
                  <c:v>0.24675989538374829</c:v>
                </c:pt>
                <c:pt idx="429">
                  <c:v>0.24657157030188204</c:v>
                </c:pt>
                <c:pt idx="430">
                  <c:v>0.24620871398385671</c:v>
                </c:pt>
                <c:pt idx="431">
                  <c:v>0.24575315506711326</c:v>
                </c:pt>
                <c:pt idx="432">
                  <c:v>0.24556146186162545</c:v>
                </c:pt>
                <c:pt idx="433">
                  <c:v>0.24539661422387474</c:v>
                </c:pt>
                <c:pt idx="434">
                  <c:v>0.24474369299135415</c:v>
                </c:pt>
                <c:pt idx="435">
                  <c:v>0.24422206982183034</c:v>
                </c:pt>
                <c:pt idx="436">
                  <c:v>0.2438653467647629</c:v>
                </c:pt>
                <c:pt idx="437">
                  <c:v>0.24321220734655388</c:v>
                </c:pt>
                <c:pt idx="438">
                  <c:v>0.24230792376523799</c:v>
                </c:pt>
                <c:pt idx="439">
                  <c:v>0.24194431131056171</c:v>
                </c:pt>
                <c:pt idx="440">
                  <c:v>0.24129600369965867</c:v>
                </c:pt>
                <c:pt idx="441">
                  <c:v>0.24077740412370621</c:v>
                </c:pt>
                <c:pt idx="442">
                  <c:v>0.24041350835754111</c:v>
                </c:pt>
                <c:pt idx="443">
                  <c:v>0.23976480258067004</c:v>
                </c:pt>
                <c:pt idx="444">
                  <c:v>0.2387623837785938</c:v>
                </c:pt>
                <c:pt idx="445">
                  <c:v>0.23839814240766585</c:v>
                </c:pt>
                <c:pt idx="446">
                  <c:v>0.23774896448950347</c:v>
                </c:pt>
                <c:pt idx="447">
                  <c:v>0.23723190156883714</c:v>
                </c:pt>
                <c:pt idx="448">
                  <c:v>0.23686736766746264</c:v>
                </c:pt>
                <c:pt idx="449">
                  <c:v>0.23621777784510786</c:v>
                </c:pt>
                <c:pt idx="450">
                  <c:v>0.17462325774943876</c:v>
                </c:pt>
                <c:pt idx="451">
                  <c:v>0.17454209048818464</c:v>
                </c:pt>
                <c:pt idx="452">
                  <c:v>0.17387040414150709</c:v>
                </c:pt>
                <c:pt idx="453">
                  <c:v>0.17309259245401809</c:v>
                </c:pt>
                <c:pt idx="454">
                  <c:v>0.17301133964082283</c:v>
                </c:pt>
                <c:pt idx="455">
                  <c:v>0.17233909448297699</c:v>
                </c:pt>
                <c:pt idx="456">
                  <c:v>0.16882875087344776</c:v>
                </c:pt>
                <c:pt idx="457">
                  <c:v>0.1687472555079465</c:v>
                </c:pt>
                <c:pt idx="458">
                  <c:v>0.16807343273918932</c:v>
                </c:pt>
                <c:pt idx="459">
                  <c:v>0.1672981611957588</c:v>
                </c:pt>
                <c:pt idx="460">
                  <c:v>0.1672165737719723</c:v>
                </c:pt>
                <c:pt idx="461">
                  <c:v>0.16654214790914307</c:v>
                </c:pt>
                <c:pt idx="462">
                  <c:v>0.16528300158857862</c:v>
                </c:pt>
                <c:pt idx="463">
                  <c:v>0.1652013027363714</c:v>
                </c:pt>
                <c:pt idx="464">
                  <c:v>0.16452617070676415</c:v>
                </c:pt>
                <c:pt idx="465">
                  <c:v>0.16375246010113512</c:v>
                </c:pt>
                <c:pt idx="466">
                  <c:v>0.16367066499060176</c:v>
                </c:pt>
                <c:pt idx="467">
                  <c:v>0.1629949014894429</c:v>
                </c:pt>
                <c:pt idx="468">
                  <c:v>0.15358434881231328</c:v>
                </c:pt>
                <c:pt idx="469">
                  <c:v>0.15320394998630188</c:v>
                </c:pt>
                <c:pt idx="470">
                  <c:v>0.15251753493494674</c:v>
                </c:pt>
                <c:pt idx="471">
                  <c:v>0.15205469259468851</c:v>
                </c:pt>
                <c:pt idx="472">
                  <c:v>0.15167369962257862</c:v>
                </c:pt>
                <c:pt idx="473">
                  <c:v>0.15098646237436106</c:v>
                </c:pt>
                <c:pt idx="474">
                  <c:v>0.14779369274548998</c:v>
                </c:pt>
                <c:pt idx="475">
                  <c:v>0.14741100176123179</c:v>
                </c:pt>
                <c:pt idx="476">
                  <c:v>0.14672142377855402</c:v>
                </c:pt>
                <c:pt idx="477">
                  <c:v>0.14626420698409243</c:v>
                </c:pt>
                <c:pt idx="478">
                  <c:v>0.14588087216343734</c:v>
                </c:pt>
                <c:pt idx="479">
                  <c:v>0.1451904008094631</c:v>
                </c:pt>
                <c:pt idx="480">
                  <c:v>0.14425049282650354</c:v>
                </c:pt>
                <c:pt idx="481">
                  <c:v>0.14386635646749663</c:v>
                </c:pt>
                <c:pt idx="482">
                  <c:v>0.14317480547797806</c:v>
                </c:pt>
                <c:pt idx="483">
                  <c:v>0.14272111947725485</c:v>
                </c:pt>
                <c:pt idx="484">
                  <c:v>0.14233630660599353</c:v>
                </c:pt>
                <c:pt idx="485">
                  <c:v>0.14164381575157806</c:v>
                </c:pt>
                <c:pt idx="486">
                  <c:v>8.5564371039400913E-2</c:v>
                </c:pt>
                <c:pt idx="487">
                  <c:v>8.547096170364904E-2</c:v>
                </c:pt>
                <c:pt idx="488">
                  <c:v>8.4714140055243581E-2</c:v>
                </c:pt>
                <c:pt idx="489">
                  <c:v>8.4038196324226155E-2</c:v>
                </c:pt>
                <c:pt idx="490">
                  <c:v>8.3944373351390628E-2</c:v>
                </c:pt>
                <c:pt idx="491">
                  <c:v>8.3184685709448827E-2</c:v>
                </c:pt>
                <c:pt idx="492">
                  <c:v>8.0104635851444533E-2</c:v>
                </c:pt>
                <c:pt idx="493">
                  <c:v>8.0014684413492632E-2</c:v>
                </c:pt>
                <c:pt idx="494">
                  <c:v>7.9787613812567923E-2</c:v>
                </c:pt>
                <c:pt idx="495">
                  <c:v>7.9692566340179044E-2</c:v>
                </c:pt>
                <c:pt idx="496">
                  <c:v>7.9292758528051663E-2</c:v>
                </c:pt>
                <c:pt idx="497">
                  <c:v>7.8924403834505011E-2</c:v>
                </c:pt>
                <c:pt idx="498">
                  <c:v>7.8575589152858616E-2</c:v>
                </c:pt>
                <c:pt idx="499">
                  <c:v>7.8485322480242231E-2</c:v>
                </c:pt>
                <c:pt idx="500">
                  <c:v>7.8262286932531386E-2</c:v>
                </c:pt>
                <c:pt idx="501">
                  <c:v>7.8166763500979924E-2</c:v>
                </c:pt>
                <c:pt idx="502">
                  <c:v>7.7761534206944358E-2</c:v>
                </c:pt>
                <c:pt idx="503">
                  <c:v>7.7395296783972195E-2</c:v>
                </c:pt>
                <c:pt idx="504">
                  <c:v>7.6254098834130951E-2</c:v>
                </c:pt>
                <c:pt idx="505">
                  <c:v>7.615795069362756E-2</c:v>
                </c:pt>
                <c:pt idx="506">
                  <c:v>7.5382194214473022E-2</c:v>
                </c:pt>
                <c:pt idx="507">
                  <c:v>7.4729381742489012E-2</c:v>
                </c:pt>
                <c:pt idx="508">
                  <c:v>7.4632712948042065E-2</c:v>
                </c:pt>
                <c:pt idx="509">
                  <c:v>7.4316660854821012E-2</c:v>
                </c:pt>
                <c:pt idx="510">
                  <c:v>7.4225459392632309E-2</c:v>
                </c:pt>
                <c:pt idx="511">
                  <c:v>7.3853338267466331E-2</c:v>
                </c:pt>
                <c:pt idx="512">
                  <c:v>7.3496172948433261E-2</c:v>
                </c:pt>
                <c:pt idx="513">
                  <c:v>7.2788053969997865E-2</c:v>
                </c:pt>
                <c:pt idx="514">
                  <c:v>7.2696485287932683E-2</c:v>
                </c:pt>
                <c:pt idx="515">
                  <c:v>7.1965023041483708E-2</c:v>
                </c:pt>
                <c:pt idx="516">
                  <c:v>7.0775415485409027E-2</c:v>
                </c:pt>
                <c:pt idx="517">
                  <c:v>7.0683373665928501E-2</c:v>
                </c:pt>
                <c:pt idx="518">
                  <c:v>6.9949196880564196E-2</c:v>
                </c:pt>
                <c:pt idx="519">
                  <c:v>6.9247123384479567E-2</c:v>
                </c:pt>
                <c:pt idx="520">
                  <c:v>6.9154676712510632E-2</c:v>
                </c:pt>
                <c:pt idx="521">
                  <c:v>6.8418098554907283E-2</c:v>
                </c:pt>
                <c:pt idx="522">
                  <c:v>1.2467913722811849E-2</c:v>
                </c:pt>
                <c:pt idx="523">
                  <c:v>1.1807561196784416E-2</c:v>
                </c:pt>
                <c:pt idx="524">
                  <c:v>1.1022221471677991E-2</c:v>
                </c:pt>
                <c:pt idx="525">
                  <c:v>1.0878036617595888E-2</c:v>
                </c:pt>
                <c:pt idx="526">
                  <c:v>1.0317996846276805E-2</c:v>
                </c:pt>
                <c:pt idx="527">
                  <c:v>9.3463567078126072E-3</c:v>
                </c:pt>
                <c:pt idx="528">
                  <c:v>7.1835371524132385E-3</c:v>
                </c:pt>
                <c:pt idx="529">
                  <c:v>6.2751918366028723E-3</c:v>
                </c:pt>
                <c:pt idx="530">
                  <c:v>5.9500219601167862E-3</c:v>
                </c:pt>
                <c:pt idx="531">
                  <c:v>5.0798011237511778E-3</c:v>
                </c:pt>
                <c:pt idx="532">
                  <c:v>4.9176234649364959E-3</c:v>
                </c:pt>
                <c:pt idx="533">
                  <c:v>4.5989844140857739E-3</c:v>
                </c:pt>
                <c:pt idx="534">
                  <c:v>3.9747391978478871E-3</c:v>
                </c:pt>
                <c:pt idx="535">
                  <c:v>3.5481579559744343E-3</c:v>
                </c:pt>
                <c:pt idx="536">
                  <c:v>3.3591201035612934E-3</c:v>
                </c:pt>
                <c:pt idx="537">
                  <c:v>2.6361308256308835E-3</c:v>
                </c:pt>
                <c:pt idx="538">
                  <c:v>1.5316861152513323E-3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F-4FF3-9D35-5D5043FD6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69864"/>
        <c:axId val="463565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B4F-4FF3-9D35-5D5043FD602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212833831.6830937</c:v>
                      </c:pt>
                      <c:pt idx="1">
                        <c:v>212833831.6830937</c:v>
                      </c:pt>
                      <c:pt idx="2">
                        <c:v>212914759.60093826</c:v>
                      </c:pt>
                      <c:pt idx="3">
                        <c:v>213139539.8999415</c:v>
                      </c:pt>
                      <c:pt idx="4">
                        <c:v>213139539.8999415</c:v>
                      </c:pt>
                      <c:pt idx="5">
                        <c:v>212833831.6830937</c:v>
                      </c:pt>
                      <c:pt idx="6">
                        <c:v>213327770.9759773</c:v>
                      </c:pt>
                      <c:pt idx="7">
                        <c:v>213327770.9759773</c:v>
                      </c:pt>
                      <c:pt idx="8">
                        <c:v>212914759.60093826</c:v>
                      </c:pt>
                      <c:pt idx="9">
                        <c:v>213220467.81778604</c:v>
                      </c:pt>
                      <c:pt idx="10">
                        <c:v>213139539.8999415</c:v>
                      </c:pt>
                      <c:pt idx="11">
                        <c:v>213408698.89382195</c:v>
                      </c:pt>
                      <c:pt idx="12">
                        <c:v>213220467.81778604</c:v>
                      </c:pt>
                      <c:pt idx="13">
                        <c:v>213327770.9759773</c:v>
                      </c:pt>
                      <c:pt idx="14">
                        <c:v>212914759.60093826</c:v>
                      </c:pt>
                      <c:pt idx="15">
                        <c:v>213408698.89382195</c:v>
                      </c:pt>
                      <c:pt idx="16">
                        <c:v>213220467.81778604</c:v>
                      </c:pt>
                      <c:pt idx="17">
                        <c:v>213408698.89382195</c:v>
                      </c:pt>
                      <c:pt idx="18">
                        <c:v>216030884.31526622</c:v>
                      </c:pt>
                      <c:pt idx="19">
                        <c:v>216111812.23311076</c:v>
                      </c:pt>
                      <c:pt idx="20">
                        <c:v>216030884.31526622</c:v>
                      </c:pt>
                      <c:pt idx="21">
                        <c:v>216336592.53211403</c:v>
                      </c:pt>
                      <c:pt idx="22">
                        <c:v>216111812.23311076</c:v>
                      </c:pt>
                      <c:pt idx="23">
                        <c:v>216417520.44995862</c:v>
                      </c:pt>
                      <c:pt idx="24">
                        <c:v>216524823.60814989</c:v>
                      </c:pt>
                      <c:pt idx="25">
                        <c:v>216336592.53211403</c:v>
                      </c:pt>
                      <c:pt idx="26">
                        <c:v>216605751.52599448</c:v>
                      </c:pt>
                      <c:pt idx="27">
                        <c:v>216417520.44995862</c:v>
                      </c:pt>
                      <c:pt idx="28">
                        <c:v>216030884.31526622</c:v>
                      </c:pt>
                      <c:pt idx="29">
                        <c:v>216111812.23311076</c:v>
                      </c:pt>
                      <c:pt idx="30">
                        <c:v>216524823.60814989</c:v>
                      </c:pt>
                      <c:pt idx="31">
                        <c:v>216605751.52599448</c:v>
                      </c:pt>
                      <c:pt idx="32">
                        <c:v>216336592.53211403</c:v>
                      </c:pt>
                      <c:pt idx="33">
                        <c:v>216417520.44995862</c:v>
                      </c:pt>
                      <c:pt idx="34">
                        <c:v>216524823.60814989</c:v>
                      </c:pt>
                      <c:pt idx="35">
                        <c:v>216605751.52599448</c:v>
                      </c:pt>
                      <c:pt idx="36">
                        <c:v>216650534.70271435</c:v>
                      </c:pt>
                      <c:pt idx="37">
                        <c:v>216650534.70271435</c:v>
                      </c:pt>
                      <c:pt idx="38">
                        <c:v>216731462.62055889</c:v>
                      </c:pt>
                      <c:pt idx="39">
                        <c:v>216731462.62055889</c:v>
                      </c:pt>
                      <c:pt idx="40">
                        <c:v>216956242.91956219</c:v>
                      </c:pt>
                      <c:pt idx="41">
                        <c:v>216956242.91956219</c:v>
                      </c:pt>
                      <c:pt idx="42">
                        <c:v>217037170.83740678</c:v>
                      </c:pt>
                      <c:pt idx="43">
                        <c:v>217037170.83740678</c:v>
                      </c:pt>
                      <c:pt idx="44">
                        <c:v>216650534.70271435</c:v>
                      </c:pt>
                      <c:pt idx="45">
                        <c:v>217144473.99559802</c:v>
                      </c:pt>
                      <c:pt idx="46">
                        <c:v>217144473.99559802</c:v>
                      </c:pt>
                      <c:pt idx="47">
                        <c:v>216731462.62055889</c:v>
                      </c:pt>
                      <c:pt idx="48">
                        <c:v>217225401.91344261</c:v>
                      </c:pt>
                      <c:pt idx="49">
                        <c:v>217225401.91344261</c:v>
                      </c:pt>
                      <c:pt idx="50">
                        <c:v>216956242.91956219</c:v>
                      </c:pt>
                      <c:pt idx="51">
                        <c:v>217037170.83740678</c:v>
                      </c:pt>
                      <c:pt idx="52">
                        <c:v>217144473.99559802</c:v>
                      </c:pt>
                      <c:pt idx="53">
                        <c:v>217225401.91344261</c:v>
                      </c:pt>
                      <c:pt idx="54">
                        <c:v>220275491.91938761</c:v>
                      </c:pt>
                      <c:pt idx="55">
                        <c:v>220275491.91938761</c:v>
                      </c:pt>
                      <c:pt idx="56">
                        <c:v>220356419.8372322</c:v>
                      </c:pt>
                      <c:pt idx="57">
                        <c:v>220356419.8372322</c:v>
                      </c:pt>
                      <c:pt idx="58">
                        <c:v>219847587.33488694</c:v>
                      </c:pt>
                      <c:pt idx="59">
                        <c:v>219847587.33488694</c:v>
                      </c:pt>
                      <c:pt idx="60">
                        <c:v>220581200.13623542</c:v>
                      </c:pt>
                      <c:pt idx="61">
                        <c:v>220581200.13623542</c:v>
                      </c:pt>
                      <c:pt idx="62">
                        <c:v>220662128.05408001</c:v>
                      </c:pt>
                      <c:pt idx="63">
                        <c:v>219928515.25273144</c:v>
                      </c:pt>
                      <c:pt idx="64">
                        <c:v>220662128.05408001</c:v>
                      </c:pt>
                      <c:pt idx="65">
                        <c:v>220153295.55173475</c:v>
                      </c:pt>
                      <c:pt idx="66">
                        <c:v>220275491.91938761</c:v>
                      </c:pt>
                      <c:pt idx="67">
                        <c:v>220153295.55173475</c:v>
                      </c:pt>
                      <c:pt idx="68">
                        <c:v>220769431.21227127</c:v>
                      </c:pt>
                      <c:pt idx="69">
                        <c:v>220234223.46957934</c:v>
                      </c:pt>
                      <c:pt idx="70">
                        <c:v>220356419.8372322</c:v>
                      </c:pt>
                      <c:pt idx="71">
                        <c:v>220769431.21227127</c:v>
                      </c:pt>
                      <c:pt idx="72">
                        <c:v>220850359.13011584</c:v>
                      </c:pt>
                      <c:pt idx="73">
                        <c:v>219847587.33488694</c:v>
                      </c:pt>
                      <c:pt idx="74">
                        <c:v>220850359.13011584</c:v>
                      </c:pt>
                      <c:pt idx="75">
                        <c:v>220341526.62777054</c:v>
                      </c:pt>
                      <c:pt idx="76">
                        <c:v>220341526.62777054</c:v>
                      </c:pt>
                      <c:pt idx="77">
                        <c:v>219928515.25273144</c:v>
                      </c:pt>
                      <c:pt idx="78">
                        <c:v>220422454.54561511</c:v>
                      </c:pt>
                      <c:pt idx="79">
                        <c:v>220422454.54561511</c:v>
                      </c:pt>
                      <c:pt idx="80">
                        <c:v>220581200.13623542</c:v>
                      </c:pt>
                      <c:pt idx="81">
                        <c:v>220662128.05408001</c:v>
                      </c:pt>
                      <c:pt idx="82">
                        <c:v>220153295.55173475</c:v>
                      </c:pt>
                      <c:pt idx="83">
                        <c:v>220769431.21227127</c:v>
                      </c:pt>
                      <c:pt idx="84">
                        <c:v>220234223.46957934</c:v>
                      </c:pt>
                      <c:pt idx="85">
                        <c:v>220850359.13011584</c:v>
                      </c:pt>
                      <c:pt idx="86">
                        <c:v>220341526.62777054</c:v>
                      </c:pt>
                      <c:pt idx="87">
                        <c:v>219928515.25273144</c:v>
                      </c:pt>
                      <c:pt idx="88">
                        <c:v>220422454.54561511</c:v>
                      </c:pt>
                      <c:pt idx="89">
                        <c:v>220234223.46957934</c:v>
                      </c:pt>
                      <c:pt idx="90">
                        <c:v>224092194.93900833</c:v>
                      </c:pt>
                      <c:pt idx="91">
                        <c:v>224092194.93900833</c:v>
                      </c:pt>
                      <c:pt idx="92">
                        <c:v>224173122.85685286</c:v>
                      </c:pt>
                      <c:pt idx="93">
                        <c:v>224173122.85685286</c:v>
                      </c:pt>
                      <c:pt idx="94">
                        <c:v>224397903.15585613</c:v>
                      </c:pt>
                      <c:pt idx="95">
                        <c:v>224397903.15585613</c:v>
                      </c:pt>
                      <c:pt idx="96">
                        <c:v>224478831.07370067</c:v>
                      </c:pt>
                      <c:pt idx="97">
                        <c:v>224478831.07370067</c:v>
                      </c:pt>
                      <c:pt idx="98">
                        <c:v>224092194.93900833</c:v>
                      </c:pt>
                      <c:pt idx="99">
                        <c:v>224586134.2318919</c:v>
                      </c:pt>
                      <c:pt idx="100">
                        <c:v>224586134.2318919</c:v>
                      </c:pt>
                      <c:pt idx="101">
                        <c:v>224173122.85685286</c:v>
                      </c:pt>
                      <c:pt idx="102">
                        <c:v>224667062.14973652</c:v>
                      </c:pt>
                      <c:pt idx="103">
                        <c:v>224667062.14973652</c:v>
                      </c:pt>
                      <c:pt idx="104">
                        <c:v>225240602.71588498</c:v>
                      </c:pt>
                      <c:pt idx="105">
                        <c:v>225240602.71588498</c:v>
                      </c:pt>
                      <c:pt idx="106">
                        <c:v>225321530.63372949</c:v>
                      </c:pt>
                      <c:pt idx="107">
                        <c:v>225321530.63372949</c:v>
                      </c:pt>
                      <c:pt idx="108">
                        <c:v>224397903.15585613</c:v>
                      </c:pt>
                      <c:pt idx="109">
                        <c:v>224478831.07370067</c:v>
                      </c:pt>
                      <c:pt idx="110">
                        <c:v>225546310.93273282</c:v>
                      </c:pt>
                      <c:pt idx="111">
                        <c:v>225546310.93273282</c:v>
                      </c:pt>
                      <c:pt idx="112">
                        <c:v>224586134.2318919</c:v>
                      </c:pt>
                      <c:pt idx="113">
                        <c:v>225627238.85057735</c:v>
                      </c:pt>
                      <c:pt idx="114">
                        <c:v>225627238.85057735</c:v>
                      </c:pt>
                      <c:pt idx="115">
                        <c:v>224667062.14973652</c:v>
                      </c:pt>
                      <c:pt idx="116">
                        <c:v>225240602.71588498</c:v>
                      </c:pt>
                      <c:pt idx="117">
                        <c:v>225734542.00876862</c:v>
                      </c:pt>
                      <c:pt idx="118">
                        <c:v>225734542.00876862</c:v>
                      </c:pt>
                      <c:pt idx="119">
                        <c:v>225321530.63372949</c:v>
                      </c:pt>
                      <c:pt idx="120">
                        <c:v>225815469.92661318</c:v>
                      </c:pt>
                      <c:pt idx="121">
                        <c:v>225815469.92661318</c:v>
                      </c:pt>
                      <c:pt idx="122">
                        <c:v>225546310.93273282</c:v>
                      </c:pt>
                      <c:pt idx="123">
                        <c:v>225627238.85057735</c:v>
                      </c:pt>
                      <c:pt idx="124">
                        <c:v>225734542.00876862</c:v>
                      </c:pt>
                      <c:pt idx="125">
                        <c:v>225815469.92661318</c:v>
                      </c:pt>
                      <c:pt idx="126">
                        <c:v>228826249.99240556</c:v>
                      </c:pt>
                      <c:pt idx="127">
                        <c:v>228907177.91025016</c:v>
                      </c:pt>
                      <c:pt idx="128">
                        <c:v>228826249.99240556</c:v>
                      </c:pt>
                      <c:pt idx="129">
                        <c:v>229131958.20925334</c:v>
                      </c:pt>
                      <c:pt idx="130">
                        <c:v>228907177.91025016</c:v>
                      </c:pt>
                      <c:pt idx="131">
                        <c:v>229212886.12709793</c:v>
                      </c:pt>
                      <c:pt idx="132">
                        <c:v>229320189.2852892</c:v>
                      </c:pt>
                      <c:pt idx="133">
                        <c:v>229131958.20925334</c:v>
                      </c:pt>
                      <c:pt idx="134">
                        <c:v>229401117.20313376</c:v>
                      </c:pt>
                      <c:pt idx="135">
                        <c:v>229212886.12709793</c:v>
                      </c:pt>
                      <c:pt idx="136">
                        <c:v>228826249.99240556</c:v>
                      </c:pt>
                      <c:pt idx="137">
                        <c:v>229320189.2852892</c:v>
                      </c:pt>
                      <c:pt idx="138">
                        <c:v>229057305.73550561</c:v>
                      </c:pt>
                      <c:pt idx="139">
                        <c:v>228907177.91025016</c:v>
                      </c:pt>
                      <c:pt idx="140">
                        <c:v>229401117.20313376</c:v>
                      </c:pt>
                      <c:pt idx="141">
                        <c:v>229138233.6533502</c:v>
                      </c:pt>
                      <c:pt idx="142">
                        <c:v>229641065.22428393</c:v>
                      </c:pt>
                      <c:pt idx="143">
                        <c:v>229641065.22428393</c:v>
                      </c:pt>
                      <c:pt idx="144">
                        <c:v>229131958.20925334</c:v>
                      </c:pt>
                      <c:pt idx="145">
                        <c:v>229057305.73550561</c:v>
                      </c:pt>
                      <c:pt idx="146">
                        <c:v>229363013.95235348</c:v>
                      </c:pt>
                      <c:pt idx="147">
                        <c:v>229212886.12709793</c:v>
                      </c:pt>
                      <c:pt idx="148">
                        <c:v>229138233.6533502</c:v>
                      </c:pt>
                      <c:pt idx="149">
                        <c:v>229443941.87019804</c:v>
                      </c:pt>
                      <c:pt idx="150">
                        <c:v>229320189.2852892</c:v>
                      </c:pt>
                      <c:pt idx="151">
                        <c:v>229721993.14212844</c:v>
                      </c:pt>
                      <c:pt idx="152">
                        <c:v>229946773.44113174</c:v>
                      </c:pt>
                      <c:pt idx="153">
                        <c:v>229551245.02838928</c:v>
                      </c:pt>
                      <c:pt idx="154">
                        <c:v>229401117.20313376</c:v>
                      </c:pt>
                      <c:pt idx="155">
                        <c:v>229946773.44113174</c:v>
                      </c:pt>
                      <c:pt idx="156">
                        <c:v>229363013.95235348</c:v>
                      </c:pt>
                      <c:pt idx="157">
                        <c:v>229632172.9462339</c:v>
                      </c:pt>
                      <c:pt idx="158">
                        <c:v>229641065.22428393</c:v>
                      </c:pt>
                      <c:pt idx="159">
                        <c:v>229443941.87019804</c:v>
                      </c:pt>
                      <c:pt idx="160">
                        <c:v>230135004.51716754</c:v>
                      </c:pt>
                      <c:pt idx="161">
                        <c:v>229721993.14212844</c:v>
                      </c:pt>
                      <c:pt idx="162">
                        <c:v>230135004.51716754</c:v>
                      </c:pt>
                      <c:pt idx="163">
                        <c:v>229057305.73550561</c:v>
                      </c:pt>
                      <c:pt idx="164">
                        <c:v>230215932.43501213</c:v>
                      </c:pt>
                      <c:pt idx="165">
                        <c:v>230027701.35897633</c:v>
                      </c:pt>
                      <c:pt idx="166">
                        <c:v>229551245.02838928</c:v>
                      </c:pt>
                      <c:pt idx="167">
                        <c:v>229138233.6533502</c:v>
                      </c:pt>
                      <c:pt idx="168">
                        <c:v>229632172.9462339</c:v>
                      </c:pt>
                      <c:pt idx="169">
                        <c:v>229946773.44113174</c:v>
                      </c:pt>
                      <c:pt idx="170">
                        <c:v>230027701.35897633</c:v>
                      </c:pt>
                      <c:pt idx="171">
                        <c:v>229363013.95235348</c:v>
                      </c:pt>
                      <c:pt idx="172">
                        <c:v>229443941.87019804</c:v>
                      </c:pt>
                      <c:pt idx="173">
                        <c:v>230135004.51716754</c:v>
                      </c:pt>
                      <c:pt idx="174">
                        <c:v>229721993.14212844</c:v>
                      </c:pt>
                      <c:pt idx="175">
                        <c:v>230215932.43501213</c:v>
                      </c:pt>
                      <c:pt idx="176">
                        <c:v>229551245.02838928</c:v>
                      </c:pt>
                      <c:pt idx="177">
                        <c:v>229632172.9462339</c:v>
                      </c:pt>
                      <c:pt idx="178">
                        <c:v>230027701.35897633</c:v>
                      </c:pt>
                      <c:pt idx="179">
                        <c:v>230215932.43501213</c:v>
                      </c:pt>
                      <c:pt idx="180">
                        <c:v>232838117.85645643</c:v>
                      </c:pt>
                      <c:pt idx="181">
                        <c:v>232919045.77430102</c:v>
                      </c:pt>
                      <c:pt idx="182">
                        <c:v>232642953.01202628</c:v>
                      </c:pt>
                      <c:pt idx="183">
                        <c:v>232642953.01202628</c:v>
                      </c:pt>
                      <c:pt idx="184">
                        <c:v>232838117.85645643</c:v>
                      </c:pt>
                      <c:pt idx="185">
                        <c:v>233143826.0733043</c:v>
                      </c:pt>
                      <c:pt idx="186">
                        <c:v>232919045.77430102</c:v>
                      </c:pt>
                      <c:pt idx="187">
                        <c:v>233224753.99114886</c:v>
                      </c:pt>
                      <c:pt idx="188">
                        <c:v>232723880.92987081</c:v>
                      </c:pt>
                      <c:pt idx="189">
                        <c:v>232948661.22887406</c:v>
                      </c:pt>
                      <c:pt idx="190">
                        <c:v>233332057.14934012</c:v>
                      </c:pt>
                      <c:pt idx="191">
                        <c:v>232948661.22887406</c:v>
                      </c:pt>
                      <c:pt idx="192">
                        <c:v>233143826.0733043</c:v>
                      </c:pt>
                      <c:pt idx="193">
                        <c:v>233412985.06718472</c:v>
                      </c:pt>
                      <c:pt idx="194">
                        <c:v>233224753.99114886</c:v>
                      </c:pt>
                      <c:pt idx="195">
                        <c:v>233136892.30490991</c:v>
                      </c:pt>
                      <c:pt idx="196">
                        <c:v>232642953.01202628</c:v>
                      </c:pt>
                      <c:pt idx="197">
                        <c:v>232838117.85645643</c:v>
                      </c:pt>
                      <c:pt idx="198">
                        <c:v>232723880.92987081</c:v>
                      </c:pt>
                      <c:pt idx="199">
                        <c:v>233136892.30490991</c:v>
                      </c:pt>
                      <c:pt idx="200">
                        <c:v>233332057.14934012</c:v>
                      </c:pt>
                      <c:pt idx="201">
                        <c:v>233029589.14671868</c:v>
                      </c:pt>
                      <c:pt idx="202">
                        <c:v>232919045.77430102</c:v>
                      </c:pt>
                      <c:pt idx="203">
                        <c:v>233412985.06718472</c:v>
                      </c:pt>
                      <c:pt idx="204">
                        <c:v>233217820.22275442</c:v>
                      </c:pt>
                      <c:pt idx="205">
                        <c:v>232948661.22887406</c:v>
                      </c:pt>
                      <c:pt idx="206">
                        <c:v>233143826.0733043</c:v>
                      </c:pt>
                      <c:pt idx="207">
                        <c:v>233029589.14671868</c:v>
                      </c:pt>
                      <c:pt idx="208">
                        <c:v>233224753.99114886</c:v>
                      </c:pt>
                      <c:pt idx="209">
                        <c:v>233136892.30490991</c:v>
                      </c:pt>
                      <c:pt idx="210">
                        <c:v>232723880.92987081</c:v>
                      </c:pt>
                      <c:pt idx="211">
                        <c:v>233332057.14934012</c:v>
                      </c:pt>
                      <c:pt idx="212">
                        <c:v>233217820.22275442</c:v>
                      </c:pt>
                      <c:pt idx="213">
                        <c:v>233412985.06718472</c:v>
                      </c:pt>
                      <c:pt idx="214">
                        <c:v>233457768.24390462</c:v>
                      </c:pt>
                      <c:pt idx="215">
                        <c:v>233457768.24390462</c:v>
                      </c:pt>
                      <c:pt idx="216">
                        <c:v>233538696.16174915</c:v>
                      </c:pt>
                      <c:pt idx="217">
                        <c:v>233538696.16174915</c:v>
                      </c:pt>
                      <c:pt idx="218">
                        <c:v>233029589.14671868</c:v>
                      </c:pt>
                      <c:pt idx="219">
                        <c:v>233763476.46075243</c:v>
                      </c:pt>
                      <c:pt idx="220">
                        <c:v>233763476.46075243</c:v>
                      </c:pt>
                      <c:pt idx="221">
                        <c:v>233844404.37859693</c:v>
                      </c:pt>
                      <c:pt idx="222">
                        <c:v>233217820.22275442</c:v>
                      </c:pt>
                      <c:pt idx="223">
                        <c:v>233844404.37859693</c:v>
                      </c:pt>
                      <c:pt idx="224">
                        <c:v>233951707.53678823</c:v>
                      </c:pt>
                      <c:pt idx="225">
                        <c:v>233457768.24390462</c:v>
                      </c:pt>
                      <c:pt idx="226">
                        <c:v>233951707.53678823</c:v>
                      </c:pt>
                      <c:pt idx="227">
                        <c:v>234032635.45463276</c:v>
                      </c:pt>
                      <c:pt idx="228">
                        <c:v>233538696.16174915</c:v>
                      </c:pt>
                      <c:pt idx="229">
                        <c:v>234032635.45463276</c:v>
                      </c:pt>
                      <c:pt idx="230">
                        <c:v>233763476.46075243</c:v>
                      </c:pt>
                      <c:pt idx="231">
                        <c:v>233844404.37859693</c:v>
                      </c:pt>
                      <c:pt idx="232">
                        <c:v>233951707.53678823</c:v>
                      </c:pt>
                      <c:pt idx="233">
                        <c:v>234032635.45463276</c:v>
                      </c:pt>
                      <c:pt idx="234">
                        <c:v>237082725.46057785</c:v>
                      </c:pt>
                      <c:pt idx="235">
                        <c:v>237082725.46057785</c:v>
                      </c:pt>
                      <c:pt idx="236">
                        <c:v>237163653.37842241</c:v>
                      </c:pt>
                      <c:pt idx="237">
                        <c:v>236654820.87607715</c:v>
                      </c:pt>
                      <c:pt idx="238">
                        <c:v>237163653.37842241</c:v>
                      </c:pt>
                      <c:pt idx="239">
                        <c:v>236654820.87607715</c:v>
                      </c:pt>
                      <c:pt idx="240">
                        <c:v>236735748.79392168</c:v>
                      </c:pt>
                      <c:pt idx="241">
                        <c:v>236735748.79392168</c:v>
                      </c:pt>
                      <c:pt idx="242">
                        <c:v>237388433.67742562</c:v>
                      </c:pt>
                      <c:pt idx="243">
                        <c:v>237388433.67742562</c:v>
                      </c:pt>
                      <c:pt idx="244">
                        <c:v>237469361.59527016</c:v>
                      </c:pt>
                      <c:pt idx="245">
                        <c:v>236960529.09292492</c:v>
                      </c:pt>
                      <c:pt idx="246">
                        <c:v>237469361.59527016</c:v>
                      </c:pt>
                      <c:pt idx="247">
                        <c:v>236960529.09292492</c:v>
                      </c:pt>
                      <c:pt idx="248">
                        <c:v>237576664.75346151</c:v>
                      </c:pt>
                      <c:pt idx="249">
                        <c:v>237082725.46057785</c:v>
                      </c:pt>
                      <c:pt idx="250">
                        <c:v>237041457.01076946</c:v>
                      </c:pt>
                      <c:pt idx="251">
                        <c:v>237576664.75346151</c:v>
                      </c:pt>
                      <c:pt idx="252">
                        <c:v>237041457.01076946</c:v>
                      </c:pt>
                      <c:pt idx="253">
                        <c:v>237657592.67130601</c:v>
                      </c:pt>
                      <c:pt idx="254">
                        <c:v>237163653.37842241</c:v>
                      </c:pt>
                      <c:pt idx="255">
                        <c:v>237148760.16896078</c:v>
                      </c:pt>
                      <c:pt idx="256">
                        <c:v>237657592.67130601</c:v>
                      </c:pt>
                      <c:pt idx="257">
                        <c:v>236654820.87607715</c:v>
                      </c:pt>
                      <c:pt idx="258">
                        <c:v>237148760.16896078</c:v>
                      </c:pt>
                      <c:pt idx="259">
                        <c:v>237229688.08680537</c:v>
                      </c:pt>
                      <c:pt idx="260">
                        <c:v>236735748.79392168</c:v>
                      </c:pt>
                      <c:pt idx="261">
                        <c:v>237229688.08680537</c:v>
                      </c:pt>
                      <c:pt idx="262">
                        <c:v>237388433.67742562</c:v>
                      </c:pt>
                      <c:pt idx="263">
                        <c:v>237469361.59527016</c:v>
                      </c:pt>
                      <c:pt idx="264">
                        <c:v>236960529.09292492</c:v>
                      </c:pt>
                      <c:pt idx="265">
                        <c:v>237576664.75346151</c:v>
                      </c:pt>
                      <c:pt idx="266">
                        <c:v>237041457.01076946</c:v>
                      </c:pt>
                      <c:pt idx="267">
                        <c:v>237657592.67130601</c:v>
                      </c:pt>
                      <c:pt idx="268">
                        <c:v>237148760.16896078</c:v>
                      </c:pt>
                      <c:pt idx="269">
                        <c:v>237229688.08680537</c:v>
                      </c:pt>
                      <c:pt idx="270">
                        <c:v>240899428.48019856</c:v>
                      </c:pt>
                      <c:pt idx="271">
                        <c:v>240899428.48019856</c:v>
                      </c:pt>
                      <c:pt idx="272">
                        <c:v>240980356.39804313</c:v>
                      </c:pt>
                      <c:pt idx="273">
                        <c:v>241205136.69704637</c:v>
                      </c:pt>
                      <c:pt idx="274">
                        <c:v>240980356.39804313</c:v>
                      </c:pt>
                      <c:pt idx="275">
                        <c:v>241393367.77308214</c:v>
                      </c:pt>
                      <c:pt idx="276">
                        <c:v>241205136.69704637</c:v>
                      </c:pt>
                      <c:pt idx="277">
                        <c:v>241286064.61489087</c:v>
                      </c:pt>
                      <c:pt idx="278">
                        <c:v>241286064.61489087</c:v>
                      </c:pt>
                      <c:pt idx="279">
                        <c:v>240899428.48019856</c:v>
                      </c:pt>
                      <c:pt idx="280">
                        <c:v>241393367.77308214</c:v>
                      </c:pt>
                      <c:pt idx="281">
                        <c:v>241474295.69092673</c:v>
                      </c:pt>
                      <c:pt idx="282">
                        <c:v>242047836.25707519</c:v>
                      </c:pt>
                      <c:pt idx="283">
                        <c:v>240980356.39804313</c:v>
                      </c:pt>
                      <c:pt idx="284">
                        <c:v>241474295.69092673</c:v>
                      </c:pt>
                      <c:pt idx="285">
                        <c:v>242047836.25707519</c:v>
                      </c:pt>
                      <c:pt idx="286">
                        <c:v>242128764.17491972</c:v>
                      </c:pt>
                      <c:pt idx="287">
                        <c:v>242128764.17491972</c:v>
                      </c:pt>
                      <c:pt idx="288">
                        <c:v>241205136.69704637</c:v>
                      </c:pt>
                      <c:pt idx="289">
                        <c:v>242353544.47392303</c:v>
                      </c:pt>
                      <c:pt idx="290">
                        <c:v>241286064.61489087</c:v>
                      </c:pt>
                      <c:pt idx="291">
                        <c:v>242353544.47392303</c:v>
                      </c:pt>
                      <c:pt idx="292">
                        <c:v>242434472.39176756</c:v>
                      </c:pt>
                      <c:pt idx="293">
                        <c:v>241393367.77308214</c:v>
                      </c:pt>
                      <c:pt idx="294">
                        <c:v>242434472.39176756</c:v>
                      </c:pt>
                      <c:pt idx="295">
                        <c:v>242541775.5499588</c:v>
                      </c:pt>
                      <c:pt idx="296">
                        <c:v>241474295.69092673</c:v>
                      </c:pt>
                      <c:pt idx="297">
                        <c:v>242047836.25707519</c:v>
                      </c:pt>
                      <c:pt idx="298">
                        <c:v>242541775.5499588</c:v>
                      </c:pt>
                      <c:pt idx="299">
                        <c:v>242622703.46780339</c:v>
                      </c:pt>
                      <c:pt idx="300">
                        <c:v>242128764.17491972</c:v>
                      </c:pt>
                      <c:pt idx="301">
                        <c:v>242622703.46780339</c:v>
                      </c:pt>
                      <c:pt idx="302">
                        <c:v>242353544.47392303</c:v>
                      </c:pt>
                      <c:pt idx="303">
                        <c:v>242434472.39176756</c:v>
                      </c:pt>
                      <c:pt idx="304">
                        <c:v>242541775.5499588</c:v>
                      </c:pt>
                      <c:pt idx="305">
                        <c:v>242622703.46780339</c:v>
                      </c:pt>
                      <c:pt idx="306">
                        <c:v>245009225.21228129</c:v>
                      </c:pt>
                      <c:pt idx="307">
                        <c:v>245090153.13012591</c:v>
                      </c:pt>
                      <c:pt idx="308">
                        <c:v>245009225.21228129</c:v>
                      </c:pt>
                      <c:pt idx="309">
                        <c:v>245314933.42912915</c:v>
                      </c:pt>
                      <c:pt idx="310">
                        <c:v>245090153.13012591</c:v>
                      </c:pt>
                      <c:pt idx="311">
                        <c:v>245395861.34697372</c:v>
                      </c:pt>
                      <c:pt idx="312">
                        <c:v>245503164.50516501</c:v>
                      </c:pt>
                      <c:pt idx="313">
                        <c:v>245314933.42912915</c:v>
                      </c:pt>
                      <c:pt idx="314">
                        <c:v>245584092.42300954</c:v>
                      </c:pt>
                      <c:pt idx="315">
                        <c:v>245395861.34697372</c:v>
                      </c:pt>
                      <c:pt idx="316">
                        <c:v>245009225.21228129</c:v>
                      </c:pt>
                      <c:pt idx="317">
                        <c:v>245503164.50516501</c:v>
                      </c:pt>
                      <c:pt idx="318">
                        <c:v>245090153.13012591</c:v>
                      </c:pt>
                      <c:pt idx="319">
                        <c:v>245584092.42300954</c:v>
                      </c:pt>
                      <c:pt idx="320">
                        <c:v>245314933.42912915</c:v>
                      </c:pt>
                      <c:pt idx="321">
                        <c:v>245395861.34697372</c:v>
                      </c:pt>
                      <c:pt idx="322">
                        <c:v>245503164.50516501</c:v>
                      </c:pt>
                      <c:pt idx="323">
                        <c:v>245584092.42300954</c:v>
                      </c:pt>
                      <c:pt idx="324">
                        <c:v>245633483.5335958</c:v>
                      </c:pt>
                      <c:pt idx="325">
                        <c:v>245714411.45144027</c:v>
                      </c:pt>
                      <c:pt idx="326">
                        <c:v>245633483.5335958</c:v>
                      </c:pt>
                      <c:pt idx="327">
                        <c:v>245939191.75044361</c:v>
                      </c:pt>
                      <c:pt idx="328">
                        <c:v>245714411.45144027</c:v>
                      </c:pt>
                      <c:pt idx="329">
                        <c:v>246020119.6682882</c:v>
                      </c:pt>
                      <c:pt idx="330">
                        <c:v>246127422.82647949</c:v>
                      </c:pt>
                      <c:pt idx="331">
                        <c:v>245939191.75044361</c:v>
                      </c:pt>
                      <c:pt idx="332">
                        <c:v>246208350.74432403</c:v>
                      </c:pt>
                      <c:pt idx="333">
                        <c:v>246020119.6682882</c:v>
                      </c:pt>
                      <c:pt idx="334">
                        <c:v>245633483.5335958</c:v>
                      </c:pt>
                      <c:pt idx="335">
                        <c:v>246127422.82647949</c:v>
                      </c:pt>
                      <c:pt idx="336">
                        <c:v>245864539.27669585</c:v>
                      </c:pt>
                      <c:pt idx="337">
                        <c:v>245714411.45144027</c:v>
                      </c:pt>
                      <c:pt idx="338">
                        <c:v>246208350.74432403</c:v>
                      </c:pt>
                      <c:pt idx="339">
                        <c:v>245945467.19454038</c:v>
                      </c:pt>
                      <c:pt idx="340">
                        <c:v>245864539.27669585</c:v>
                      </c:pt>
                      <c:pt idx="341">
                        <c:v>245939191.75044361</c:v>
                      </c:pt>
                      <c:pt idx="342">
                        <c:v>246170247.49354368</c:v>
                      </c:pt>
                      <c:pt idx="343">
                        <c:v>245945467.19454038</c:v>
                      </c:pt>
                      <c:pt idx="344">
                        <c:v>246020119.6682882</c:v>
                      </c:pt>
                      <c:pt idx="345">
                        <c:v>246251175.41138828</c:v>
                      </c:pt>
                      <c:pt idx="346">
                        <c:v>246127422.82647949</c:v>
                      </c:pt>
                      <c:pt idx="347">
                        <c:v>246358478.56957951</c:v>
                      </c:pt>
                      <c:pt idx="348">
                        <c:v>246208350.74432403</c:v>
                      </c:pt>
                      <c:pt idx="349">
                        <c:v>246170247.49354368</c:v>
                      </c:pt>
                      <c:pt idx="350">
                        <c:v>246439406.48742405</c:v>
                      </c:pt>
                      <c:pt idx="351">
                        <c:v>246251175.41138828</c:v>
                      </c:pt>
                      <c:pt idx="352">
                        <c:v>246358478.56957951</c:v>
                      </c:pt>
                      <c:pt idx="353">
                        <c:v>245864539.27669585</c:v>
                      </c:pt>
                      <c:pt idx="354">
                        <c:v>246439406.48742405</c:v>
                      </c:pt>
                      <c:pt idx="355">
                        <c:v>245945467.19454038</c:v>
                      </c:pt>
                      <c:pt idx="356">
                        <c:v>246170247.49354368</c:v>
                      </c:pt>
                      <c:pt idx="357">
                        <c:v>246251175.41138828</c:v>
                      </c:pt>
                      <c:pt idx="358">
                        <c:v>248206277.84445384</c:v>
                      </c:pt>
                      <c:pt idx="359">
                        <c:v>246358478.56957951</c:v>
                      </c:pt>
                      <c:pt idx="360">
                        <c:v>248206277.84445384</c:v>
                      </c:pt>
                      <c:pt idx="361">
                        <c:v>248287205.76229846</c:v>
                      </c:pt>
                      <c:pt idx="362">
                        <c:v>246439406.48742405</c:v>
                      </c:pt>
                      <c:pt idx="363">
                        <c:v>248287205.76229846</c:v>
                      </c:pt>
                      <c:pt idx="364">
                        <c:v>248511986.06130171</c:v>
                      </c:pt>
                      <c:pt idx="365">
                        <c:v>248511986.06130171</c:v>
                      </c:pt>
                      <c:pt idx="366">
                        <c:v>248592913.9791463</c:v>
                      </c:pt>
                      <c:pt idx="367">
                        <c:v>248592913.9791463</c:v>
                      </c:pt>
                      <c:pt idx="368">
                        <c:v>248700217.13733754</c:v>
                      </c:pt>
                      <c:pt idx="369">
                        <c:v>248206277.84445384</c:v>
                      </c:pt>
                      <c:pt idx="370">
                        <c:v>248700217.13733754</c:v>
                      </c:pt>
                      <c:pt idx="371">
                        <c:v>248781145.05518213</c:v>
                      </c:pt>
                      <c:pt idx="372">
                        <c:v>248287205.76229846</c:v>
                      </c:pt>
                      <c:pt idx="373">
                        <c:v>248781145.05518213</c:v>
                      </c:pt>
                      <c:pt idx="374">
                        <c:v>248511986.06130171</c:v>
                      </c:pt>
                      <c:pt idx="375">
                        <c:v>248592913.9791463</c:v>
                      </c:pt>
                      <c:pt idx="376">
                        <c:v>248700217.13733754</c:v>
                      </c:pt>
                      <c:pt idx="377">
                        <c:v>248781145.05518213</c:v>
                      </c:pt>
                      <c:pt idx="378">
                        <c:v>248825928.23190206</c:v>
                      </c:pt>
                      <c:pt idx="379">
                        <c:v>248825928.23190206</c:v>
                      </c:pt>
                      <c:pt idx="380">
                        <c:v>248906856.1497466</c:v>
                      </c:pt>
                      <c:pt idx="381">
                        <c:v>249131636.44874987</c:v>
                      </c:pt>
                      <c:pt idx="382">
                        <c:v>249131636.44874987</c:v>
                      </c:pt>
                      <c:pt idx="383">
                        <c:v>249319867.52478573</c:v>
                      </c:pt>
                      <c:pt idx="384">
                        <c:v>248825928.23190206</c:v>
                      </c:pt>
                      <c:pt idx="385">
                        <c:v>248906856.1497466</c:v>
                      </c:pt>
                      <c:pt idx="386">
                        <c:v>249319867.52478573</c:v>
                      </c:pt>
                      <c:pt idx="387">
                        <c:v>249212564.36659443</c:v>
                      </c:pt>
                      <c:pt idx="388">
                        <c:v>249400795.44263026</c:v>
                      </c:pt>
                      <c:pt idx="389">
                        <c:v>249131636.44874987</c:v>
                      </c:pt>
                      <c:pt idx="390">
                        <c:v>249212564.36659443</c:v>
                      </c:pt>
                      <c:pt idx="391">
                        <c:v>249319867.52478573</c:v>
                      </c:pt>
                      <c:pt idx="392">
                        <c:v>248906856.1497466</c:v>
                      </c:pt>
                      <c:pt idx="393">
                        <c:v>249400795.44263026</c:v>
                      </c:pt>
                      <c:pt idx="394">
                        <c:v>249212564.36659443</c:v>
                      </c:pt>
                      <c:pt idx="395">
                        <c:v>249450186.55321646</c:v>
                      </c:pt>
                      <c:pt idx="396">
                        <c:v>249450186.55321646</c:v>
                      </c:pt>
                      <c:pt idx="397">
                        <c:v>249531114.47106111</c:v>
                      </c:pt>
                      <c:pt idx="398">
                        <c:v>249400795.44263026</c:v>
                      </c:pt>
                      <c:pt idx="399">
                        <c:v>249755894.77006432</c:v>
                      </c:pt>
                      <c:pt idx="400">
                        <c:v>249755894.77006432</c:v>
                      </c:pt>
                      <c:pt idx="401">
                        <c:v>249836822.68790886</c:v>
                      </c:pt>
                      <c:pt idx="402">
                        <c:v>249836822.68790886</c:v>
                      </c:pt>
                      <c:pt idx="403">
                        <c:v>249944125.84610009</c:v>
                      </c:pt>
                      <c:pt idx="404">
                        <c:v>249531114.47106111</c:v>
                      </c:pt>
                      <c:pt idx="405">
                        <c:v>249944125.84610009</c:v>
                      </c:pt>
                      <c:pt idx="406">
                        <c:v>249450186.55321646</c:v>
                      </c:pt>
                      <c:pt idx="407">
                        <c:v>250025053.76394463</c:v>
                      </c:pt>
                      <c:pt idx="408">
                        <c:v>250025053.76394463</c:v>
                      </c:pt>
                      <c:pt idx="409">
                        <c:v>249755894.77006432</c:v>
                      </c:pt>
                      <c:pt idx="410">
                        <c:v>249836822.68790886</c:v>
                      </c:pt>
                      <c:pt idx="411">
                        <c:v>249944125.84610009</c:v>
                      </c:pt>
                      <c:pt idx="412">
                        <c:v>249531114.47106111</c:v>
                      </c:pt>
                      <c:pt idx="413">
                        <c:v>250025053.76394463</c:v>
                      </c:pt>
                      <c:pt idx="414">
                        <c:v>252450885.44857532</c:v>
                      </c:pt>
                      <c:pt idx="415">
                        <c:v>252531813.36641979</c:v>
                      </c:pt>
                      <c:pt idx="416">
                        <c:v>252022980.86407462</c:v>
                      </c:pt>
                      <c:pt idx="417">
                        <c:v>252103908.78191912</c:v>
                      </c:pt>
                      <c:pt idx="418">
                        <c:v>252450885.44857532</c:v>
                      </c:pt>
                      <c:pt idx="419">
                        <c:v>252756593.66542307</c:v>
                      </c:pt>
                      <c:pt idx="420">
                        <c:v>252531813.36641979</c:v>
                      </c:pt>
                      <c:pt idx="421">
                        <c:v>252837521.58326766</c:v>
                      </c:pt>
                      <c:pt idx="422">
                        <c:v>252022980.86407462</c:v>
                      </c:pt>
                      <c:pt idx="423">
                        <c:v>252328689.08092237</c:v>
                      </c:pt>
                      <c:pt idx="424">
                        <c:v>252103908.78191912</c:v>
                      </c:pt>
                      <c:pt idx="425">
                        <c:v>252944824.74145895</c:v>
                      </c:pt>
                      <c:pt idx="426">
                        <c:v>252409616.99876696</c:v>
                      </c:pt>
                      <c:pt idx="427">
                        <c:v>252756593.66542307</c:v>
                      </c:pt>
                      <c:pt idx="428">
                        <c:v>253025752.65930349</c:v>
                      </c:pt>
                      <c:pt idx="429">
                        <c:v>252516920.15695825</c:v>
                      </c:pt>
                      <c:pt idx="430">
                        <c:v>252837521.58326766</c:v>
                      </c:pt>
                      <c:pt idx="431">
                        <c:v>252328689.08092237</c:v>
                      </c:pt>
                      <c:pt idx="432">
                        <c:v>252597848.07480279</c:v>
                      </c:pt>
                      <c:pt idx="433">
                        <c:v>252450885.44857532</c:v>
                      </c:pt>
                      <c:pt idx="434">
                        <c:v>252944824.74145895</c:v>
                      </c:pt>
                      <c:pt idx="435">
                        <c:v>252409616.99876696</c:v>
                      </c:pt>
                      <c:pt idx="436">
                        <c:v>252531813.36641979</c:v>
                      </c:pt>
                      <c:pt idx="437">
                        <c:v>253025752.65930349</c:v>
                      </c:pt>
                      <c:pt idx="438">
                        <c:v>252022980.86407462</c:v>
                      </c:pt>
                      <c:pt idx="439">
                        <c:v>252516920.15695825</c:v>
                      </c:pt>
                      <c:pt idx="440">
                        <c:v>252103908.78191912</c:v>
                      </c:pt>
                      <c:pt idx="441">
                        <c:v>252597848.07480279</c:v>
                      </c:pt>
                      <c:pt idx="442">
                        <c:v>252756593.66542307</c:v>
                      </c:pt>
                      <c:pt idx="443">
                        <c:v>252837521.58326766</c:v>
                      </c:pt>
                      <c:pt idx="444">
                        <c:v>252328689.08092237</c:v>
                      </c:pt>
                      <c:pt idx="445">
                        <c:v>252944824.74145895</c:v>
                      </c:pt>
                      <c:pt idx="446">
                        <c:v>252409616.99876696</c:v>
                      </c:pt>
                      <c:pt idx="447">
                        <c:v>253025752.65930349</c:v>
                      </c:pt>
                      <c:pt idx="448">
                        <c:v>252516920.15695825</c:v>
                      </c:pt>
                      <c:pt idx="449">
                        <c:v>252597848.07480279</c:v>
                      </c:pt>
                      <c:pt idx="450">
                        <c:v>256267588.46819595</c:v>
                      </c:pt>
                      <c:pt idx="451">
                        <c:v>256267588.46819595</c:v>
                      </c:pt>
                      <c:pt idx="452">
                        <c:v>256348516.38604051</c:v>
                      </c:pt>
                      <c:pt idx="453">
                        <c:v>256348516.38604051</c:v>
                      </c:pt>
                      <c:pt idx="454">
                        <c:v>256573296.68504384</c:v>
                      </c:pt>
                      <c:pt idx="455">
                        <c:v>256573296.68504384</c:v>
                      </c:pt>
                      <c:pt idx="456">
                        <c:v>256654224.60288826</c:v>
                      </c:pt>
                      <c:pt idx="457">
                        <c:v>256654224.60288826</c:v>
                      </c:pt>
                      <c:pt idx="458">
                        <c:v>256761527.76107958</c:v>
                      </c:pt>
                      <c:pt idx="459">
                        <c:v>256267588.46819595</c:v>
                      </c:pt>
                      <c:pt idx="460">
                        <c:v>256761527.76107958</c:v>
                      </c:pt>
                      <c:pt idx="461">
                        <c:v>256842455.6789242</c:v>
                      </c:pt>
                      <c:pt idx="462">
                        <c:v>256348516.38604051</c:v>
                      </c:pt>
                      <c:pt idx="463">
                        <c:v>256842455.6789242</c:v>
                      </c:pt>
                      <c:pt idx="464">
                        <c:v>257415996.24507263</c:v>
                      </c:pt>
                      <c:pt idx="465">
                        <c:v>256573296.68504384</c:v>
                      </c:pt>
                      <c:pt idx="466">
                        <c:v>257496924.16291723</c:v>
                      </c:pt>
                      <c:pt idx="467">
                        <c:v>256654224.60288826</c:v>
                      </c:pt>
                      <c:pt idx="468">
                        <c:v>256761527.76107958</c:v>
                      </c:pt>
                      <c:pt idx="469">
                        <c:v>257415996.24507263</c:v>
                      </c:pt>
                      <c:pt idx="470">
                        <c:v>256842455.6789242</c:v>
                      </c:pt>
                      <c:pt idx="471">
                        <c:v>257721704.46192044</c:v>
                      </c:pt>
                      <c:pt idx="472">
                        <c:v>257496924.16291723</c:v>
                      </c:pt>
                      <c:pt idx="473">
                        <c:v>257802632.37976503</c:v>
                      </c:pt>
                      <c:pt idx="474">
                        <c:v>257909935.53795627</c:v>
                      </c:pt>
                      <c:pt idx="475">
                        <c:v>257721704.46192044</c:v>
                      </c:pt>
                      <c:pt idx="476">
                        <c:v>257990863.45580086</c:v>
                      </c:pt>
                      <c:pt idx="477">
                        <c:v>257802632.37976503</c:v>
                      </c:pt>
                      <c:pt idx="478">
                        <c:v>257415996.24507263</c:v>
                      </c:pt>
                      <c:pt idx="479">
                        <c:v>257909935.53795627</c:v>
                      </c:pt>
                      <c:pt idx="480">
                        <c:v>257496924.16291723</c:v>
                      </c:pt>
                      <c:pt idx="481">
                        <c:v>257990863.45580086</c:v>
                      </c:pt>
                      <c:pt idx="482">
                        <c:v>257721704.46192044</c:v>
                      </c:pt>
                      <c:pt idx="483">
                        <c:v>257802632.37976503</c:v>
                      </c:pt>
                      <c:pt idx="484">
                        <c:v>257909935.53795627</c:v>
                      </c:pt>
                      <c:pt idx="485">
                        <c:v>257990863.45580086</c:v>
                      </c:pt>
                      <c:pt idx="486">
                        <c:v>261001643.52159321</c:v>
                      </c:pt>
                      <c:pt idx="487">
                        <c:v>261001643.52159321</c:v>
                      </c:pt>
                      <c:pt idx="488">
                        <c:v>261082571.43943781</c:v>
                      </c:pt>
                      <c:pt idx="489">
                        <c:v>261082571.43943781</c:v>
                      </c:pt>
                      <c:pt idx="490">
                        <c:v>261307351.73844099</c:v>
                      </c:pt>
                      <c:pt idx="491">
                        <c:v>261307351.73844099</c:v>
                      </c:pt>
                      <c:pt idx="492">
                        <c:v>261388279.65628558</c:v>
                      </c:pt>
                      <c:pt idx="493">
                        <c:v>261388279.65628558</c:v>
                      </c:pt>
                      <c:pt idx="494">
                        <c:v>261495582.81447688</c:v>
                      </c:pt>
                      <c:pt idx="495">
                        <c:v>261495582.81447688</c:v>
                      </c:pt>
                      <c:pt idx="496">
                        <c:v>261001643.52159321</c:v>
                      </c:pt>
                      <c:pt idx="497">
                        <c:v>261576510.73232141</c:v>
                      </c:pt>
                      <c:pt idx="498">
                        <c:v>261576510.73232141</c:v>
                      </c:pt>
                      <c:pt idx="499">
                        <c:v>261082571.43943781</c:v>
                      </c:pt>
                      <c:pt idx="500">
                        <c:v>261232699.26469335</c:v>
                      </c:pt>
                      <c:pt idx="501">
                        <c:v>261232699.26469335</c:v>
                      </c:pt>
                      <c:pt idx="502">
                        <c:v>261313627.18253782</c:v>
                      </c:pt>
                      <c:pt idx="503">
                        <c:v>261307351.73844099</c:v>
                      </c:pt>
                      <c:pt idx="504">
                        <c:v>261313627.18253782</c:v>
                      </c:pt>
                      <c:pt idx="505">
                        <c:v>261388279.65628558</c:v>
                      </c:pt>
                      <c:pt idx="506">
                        <c:v>261495582.81447688</c:v>
                      </c:pt>
                      <c:pt idx="507">
                        <c:v>261538407.4815411</c:v>
                      </c:pt>
                      <c:pt idx="508">
                        <c:v>261576510.73232141</c:v>
                      </c:pt>
                      <c:pt idx="509">
                        <c:v>261538407.4815411</c:v>
                      </c:pt>
                      <c:pt idx="510">
                        <c:v>261619335.39938569</c:v>
                      </c:pt>
                      <c:pt idx="511">
                        <c:v>261619335.39938569</c:v>
                      </c:pt>
                      <c:pt idx="512">
                        <c:v>261726638.55757698</c:v>
                      </c:pt>
                      <c:pt idx="513">
                        <c:v>261726638.55757698</c:v>
                      </c:pt>
                      <c:pt idx="514">
                        <c:v>261232699.26469335</c:v>
                      </c:pt>
                      <c:pt idx="515">
                        <c:v>261807566.47542158</c:v>
                      </c:pt>
                      <c:pt idx="516">
                        <c:v>261807566.47542158</c:v>
                      </c:pt>
                      <c:pt idx="517">
                        <c:v>261313627.18253782</c:v>
                      </c:pt>
                      <c:pt idx="518">
                        <c:v>261538407.4815411</c:v>
                      </c:pt>
                      <c:pt idx="519">
                        <c:v>261619335.39938569</c:v>
                      </c:pt>
                      <c:pt idx="520">
                        <c:v>261726638.55757698</c:v>
                      </c:pt>
                      <c:pt idx="521">
                        <c:v>261807566.47542158</c:v>
                      </c:pt>
                      <c:pt idx="522">
                        <c:v>264818346.5412139</c:v>
                      </c:pt>
                      <c:pt idx="523">
                        <c:v>264899274.45905852</c:v>
                      </c:pt>
                      <c:pt idx="524">
                        <c:v>264818346.5412139</c:v>
                      </c:pt>
                      <c:pt idx="525">
                        <c:v>265124054.75806174</c:v>
                      </c:pt>
                      <c:pt idx="526">
                        <c:v>264899274.45905852</c:v>
                      </c:pt>
                      <c:pt idx="527">
                        <c:v>265204982.67590627</c:v>
                      </c:pt>
                      <c:pt idx="528">
                        <c:v>265312285.83409753</c:v>
                      </c:pt>
                      <c:pt idx="529">
                        <c:v>265393213.75194213</c:v>
                      </c:pt>
                      <c:pt idx="530">
                        <c:v>265124054.75806174</c:v>
                      </c:pt>
                      <c:pt idx="531">
                        <c:v>265204982.67590627</c:v>
                      </c:pt>
                      <c:pt idx="532">
                        <c:v>265312285.83409753</c:v>
                      </c:pt>
                      <c:pt idx="533">
                        <c:v>264818346.5412139</c:v>
                      </c:pt>
                      <c:pt idx="534">
                        <c:v>265393213.75194213</c:v>
                      </c:pt>
                      <c:pt idx="535">
                        <c:v>264899274.45905852</c:v>
                      </c:pt>
                      <c:pt idx="536">
                        <c:v>265124054.75806174</c:v>
                      </c:pt>
                      <c:pt idx="537">
                        <c:v>265204982.67590627</c:v>
                      </c:pt>
                      <c:pt idx="538">
                        <c:v>265312285.83409753</c:v>
                      </c:pt>
                      <c:pt idx="539">
                        <c:v>265393213.75194213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B4F-4FF3-9D35-5D5043FD602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1864.4983467036595</c:v>
                      </c:pt>
                      <c:pt idx="1">
                        <c:v>1864.9169467036595</c:v>
                      </c:pt>
                      <c:pt idx="2">
                        <c:v>1867.0413510940309</c:v>
                      </c:pt>
                      <c:pt idx="3">
                        <c:v>1867.0750273470883</c:v>
                      </c:pt>
                      <c:pt idx="4">
                        <c:v>1867.4936273470882</c:v>
                      </c:pt>
                      <c:pt idx="5">
                        <c:v>1868.4543467036594</c:v>
                      </c:pt>
                      <c:pt idx="6">
                        <c:v>1868.6640891417048</c:v>
                      </c:pt>
                      <c:pt idx="7">
                        <c:v>1869.0826891417048</c:v>
                      </c:pt>
                      <c:pt idx="8">
                        <c:v>1869.3421510940309</c:v>
                      </c:pt>
                      <c:pt idx="9">
                        <c:v>1869.6180317374594</c:v>
                      </c:pt>
                      <c:pt idx="10">
                        <c:v>1871.0310273470884</c:v>
                      </c:pt>
                      <c:pt idx="11">
                        <c:v>1871.2070935320767</c:v>
                      </c:pt>
                      <c:pt idx="12">
                        <c:v>1871.9188317374594</c:v>
                      </c:pt>
                      <c:pt idx="13">
                        <c:v>1872.6200891417047</c:v>
                      </c:pt>
                      <c:pt idx="14">
                        <c:v>1873.0333510940309</c:v>
                      </c:pt>
                      <c:pt idx="15">
                        <c:v>1873.5078935320767</c:v>
                      </c:pt>
                      <c:pt idx="16">
                        <c:v>1875.6100317374594</c:v>
                      </c:pt>
                      <c:pt idx="17">
                        <c:v>1877.1990935320766</c:v>
                      </c:pt>
                      <c:pt idx="18">
                        <c:v>1893.397747471764</c:v>
                      </c:pt>
                      <c:pt idx="19">
                        <c:v>1894.0767518621351</c:v>
                      </c:pt>
                      <c:pt idx="20">
                        <c:v>1895.6985474717642</c:v>
                      </c:pt>
                      <c:pt idx="21">
                        <c:v>1895.9744281151927</c:v>
                      </c:pt>
                      <c:pt idx="22">
                        <c:v>1896.3775518621351</c:v>
                      </c:pt>
                      <c:pt idx="23">
                        <c:v>1896.6534325055643</c:v>
                      </c:pt>
                      <c:pt idx="24">
                        <c:v>1897.5634899098097</c:v>
                      </c:pt>
                      <c:pt idx="25">
                        <c:v>1898.2752281151927</c:v>
                      </c:pt>
                      <c:pt idx="26">
                        <c:v>1898.2424943001811</c:v>
                      </c:pt>
                      <c:pt idx="27">
                        <c:v>1898.9542325055643</c:v>
                      </c:pt>
                      <c:pt idx="28">
                        <c:v>1899.3897474717642</c:v>
                      </c:pt>
                      <c:pt idx="29">
                        <c:v>1900.0687518621351</c:v>
                      </c:pt>
                      <c:pt idx="30">
                        <c:v>1899.8642899098099</c:v>
                      </c:pt>
                      <c:pt idx="31">
                        <c:v>1900.5432943001811</c:v>
                      </c:pt>
                      <c:pt idx="32">
                        <c:v>1901.9664281151927</c:v>
                      </c:pt>
                      <c:pt idx="33">
                        <c:v>1902.6454325055643</c:v>
                      </c:pt>
                      <c:pt idx="34">
                        <c:v>1903.5554899098099</c:v>
                      </c:pt>
                      <c:pt idx="35">
                        <c:v>1904.234494300181</c:v>
                      </c:pt>
                      <c:pt idx="36">
                        <c:v>1904.8264384156498</c:v>
                      </c:pt>
                      <c:pt idx="37">
                        <c:v>1905.28143841565</c:v>
                      </c:pt>
                      <c:pt idx="38">
                        <c:v>1905.5054428060209</c:v>
                      </c:pt>
                      <c:pt idx="39">
                        <c:v>1905.9604428060209</c:v>
                      </c:pt>
                      <c:pt idx="40">
                        <c:v>1907.403119059079</c:v>
                      </c:pt>
                      <c:pt idx="41">
                        <c:v>1907.8581190590789</c:v>
                      </c:pt>
                      <c:pt idx="42">
                        <c:v>1908.0821234494506</c:v>
                      </c:pt>
                      <c:pt idx="43">
                        <c:v>1908.5371234494505</c:v>
                      </c:pt>
                      <c:pt idx="44">
                        <c:v>1909.12643841565</c:v>
                      </c:pt>
                      <c:pt idx="45">
                        <c:v>1908.9921808536956</c:v>
                      </c:pt>
                      <c:pt idx="46">
                        <c:v>1909.4471808536957</c:v>
                      </c:pt>
                      <c:pt idx="47">
                        <c:v>1909.8054428060209</c:v>
                      </c:pt>
                      <c:pt idx="48">
                        <c:v>1909.6711852440669</c:v>
                      </c:pt>
                      <c:pt idx="49">
                        <c:v>1910.1261852440668</c:v>
                      </c:pt>
                      <c:pt idx="50">
                        <c:v>1911.703119059079</c:v>
                      </c:pt>
                      <c:pt idx="51">
                        <c:v>1912.3821234494505</c:v>
                      </c:pt>
                      <c:pt idx="52">
                        <c:v>1913.2921808536955</c:v>
                      </c:pt>
                      <c:pt idx="53">
                        <c:v>1913.9711852440669</c:v>
                      </c:pt>
                      <c:pt idx="54">
                        <c:v>1930.391449506109</c:v>
                      </c:pt>
                      <c:pt idx="55">
                        <c:v>1930.8282495061089</c:v>
                      </c:pt>
                      <c:pt idx="56">
                        <c:v>1931.0704538964803</c:v>
                      </c:pt>
                      <c:pt idx="57">
                        <c:v>1931.5072538964803</c:v>
                      </c:pt>
                      <c:pt idx="58">
                        <c:v>1931.8618391837549</c:v>
                      </c:pt>
                      <c:pt idx="59">
                        <c:v>1932.3168391837548</c:v>
                      </c:pt>
                      <c:pt idx="60">
                        <c:v>1932.9681301495375</c:v>
                      </c:pt>
                      <c:pt idx="61">
                        <c:v>1933.4049301495377</c:v>
                      </c:pt>
                      <c:pt idx="62">
                        <c:v>1933.6471345399091</c:v>
                      </c:pt>
                      <c:pt idx="63">
                        <c:v>1934.4048435741256</c:v>
                      </c:pt>
                      <c:pt idx="64">
                        <c:v>1934.083934539909</c:v>
                      </c:pt>
                      <c:pt idx="65">
                        <c:v>1934.4385198271834</c:v>
                      </c:pt>
                      <c:pt idx="66">
                        <c:v>1934.5194495061089</c:v>
                      </c:pt>
                      <c:pt idx="67">
                        <c:v>1934.8935198271836</c:v>
                      </c:pt>
                      <c:pt idx="68">
                        <c:v>1934.5571919441545</c:v>
                      </c:pt>
                      <c:pt idx="69">
                        <c:v>1935.117524217555</c:v>
                      </c:pt>
                      <c:pt idx="70">
                        <c:v>1935.1984538964803</c:v>
                      </c:pt>
                      <c:pt idx="71">
                        <c:v>1934.9939919441545</c:v>
                      </c:pt>
                      <c:pt idx="72">
                        <c:v>1935.2361963345256</c:v>
                      </c:pt>
                      <c:pt idx="73">
                        <c:v>1936.1618391837549</c:v>
                      </c:pt>
                      <c:pt idx="74">
                        <c:v>1935.6729963345256</c:v>
                      </c:pt>
                      <c:pt idx="75">
                        <c:v>1936.0275816218002</c:v>
                      </c:pt>
                      <c:pt idx="76">
                        <c:v>1936.4825816218001</c:v>
                      </c:pt>
                      <c:pt idx="77">
                        <c:v>1936.7420435741255</c:v>
                      </c:pt>
                      <c:pt idx="78">
                        <c:v>1936.7065860121713</c:v>
                      </c:pt>
                      <c:pt idx="79">
                        <c:v>1937.1615860121713</c:v>
                      </c:pt>
                      <c:pt idx="80">
                        <c:v>1937.0961301495377</c:v>
                      </c:pt>
                      <c:pt idx="81">
                        <c:v>1937.7751345399092</c:v>
                      </c:pt>
                      <c:pt idx="82">
                        <c:v>1938.7385198271834</c:v>
                      </c:pt>
                      <c:pt idx="83">
                        <c:v>1938.6851919441544</c:v>
                      </c:pt>
                      <c:pt idx="84">
                        <c:v>1939.318724217555</c:v>
                      </c:pt>
                      <c:pt idx="85">
                        <c:v>1939.3641963345256</c:v>
                      </c:pt>
                      <c:pt idx="86">
                        <c:v>1940.3275816218002</c:v>
                      </c:pt>
                      <c:pt idx="87">
                        <c:v>1940.7408435741256</c:v>
                      </c:pt>
                      <c:pt idx="88">
                        <c:v>1941.0065860121713</c:v>
                      </c:pt>
                      <c:pt idx="89">
                        <c:v>1943.317524217555</c:v>
                      </c:pt>
                      <c:pt idx="90">
                        <c:v>1970.7195412180997</c:v>
                      </c:pt>
                      <c:pt idx="91">
                        <c:v>1971.1927412180999</c:v>
                      </c:pt>
                      <c:pt idx="92">
                        <c:v>1971.3985456084706</c:v>
                      </c:pt>
                      <c:pt idx="93">
                        <c:v>1971.8717456084707</c:v>
                      </c:pt>
                      <c:pt idx="94">
                        <c:v>1973.2962218615285</c:v>
                      </c:pt>
                      <c:pt idx="95">
                        <c:v>1973.7694218615284</c:v>
                      </c:pt>
                      <c:pt idx="96">
                        <c:v>1973.9752262518996</c:v>
                      </c:pt>
                      <c:pt idx="97">
                        <c:v>1974.4484262518995</c:v>
                      </c:pt>
                      <c:pt idx="98">
                        <c:v>1975.1915412180999</c:v>
                      </c:pt>
                      <c:pt idx="99">
                        <c:v>1974.8852836561446</c:v>
                      </c:pt>
                      <c:pt idx="100">
                        <c:v>1975.3584836561447</c:v>
                      </c:pt>
                      <c:pt idx="101">
                        <c:v>1975.8705456084706</c:v>
                      </c:pt>
                      <c:pt idx="102">
                        <c:v>1975.5642880465161</c:v>
                      </c:pt>
                      <c:pt idx="103">
                        <c:v>1976.0374880465163</c:v>
                      </c:pt>
                      <c:pt idx="104">
                        <c:v>1975.6678177602535</c:v>
                      </c:pt>
                      <c:pt idx="105">
                        <c:v>1976.1228177602534</c:v>
                      </c:pt>
                      <c:pt idx="106">
                        <c:v>1976.3468221506243</c:v>
                      </c:pt>
                      <c:pt idx="107">
                        <c:v>1976.8018221506243</c:v>
                      </c:pt>
                      <c:pt idx="108">
                        <c:v>1977.7682218615284</c:v>
                      </c:pt>
                      <c:pt idx="109">
                        <c:v>1978.4472262518996</c:v>
                      </c:pt>
                      <c:pt idx="110">
                        <c:v>1978.2444984036824</c:v>
                      </c:pt>
                      <c:pt idx="111">
                        <c:v>1978.6994984036826</c:v>
                      </c:pt>
                      <c:pt idx="112">
                        <c:v>1979.3572836561445</c:v>
                      </c:pt>
                      <c:pt idx="113">
                        <c:v>1978.9235027940538</c:v>
                      </c:pt>
                      <c:pt idx="114">
                        <c:v>1979.3785027940537</c:v>
                      </c:pt>
                      <c:pt idx="115">
                        <c:v>1980.0362880465161</c:v>
                      </c:pt>
                      <c:pt idx="116">
                        <c:v>1979.9678177602534</c:v>
                      </c:pt>
                      <c:pt idx="117">
                        <c:v>1979.8335601982988</c:v>
                      </c:pt>
                      <c:pt idx="118">
                        <c:v>1980.2885601982987</c:v>
                      </c:pt>
                      <c:pt idx="119">
                        <c:v>1980.6468221506243</c:v>
                      </c:pt>
                      <c:pt idx="120">
                        <c:v>1980.5125645886703</c:v>
                      </c:pt>
                      <c:pt idx="121">
                        <c:v>1980.9675645886703</c:v>
                      </c:pt>
                      <c:pt idx="122">
                        <c:v>1982.5444984036824</c:v>
                      </c:pt>
                      <c:pt idx="123">
                        <c:v>1983.2235027940537</c:v>
                      </c:pt>
                      <c:pt idx="124">
                        <c:v>1984.1335601982987</c:v>
                      </c:pt>
                      <c:pt idx="125">
                        <c:v>1984.8125645886703</c:v>
                      </c:pt>
                      <c:pt idx="126">
                        <c:v>2007.3607807812584</c:v>
                      </c:pt>
                      <c:pt idx="127">
                        <c:v>2008.0397851716298</c:v>
                      </c:pt>
                      <c:pt idx="128">
                        <c:v>2009.6979807812584</c:v>
                      </c:pt>
                      <c:pt idx="129">
                        <c:v>2009.9374614246869</c:v>
                      </c:pt>
                      <c:pt idx="130">
                        <c:v>2010.3769851716297</c:v>
                      </c:pt>
                      <c:pt idx="131">
                        <c:v>2010.6164658150587</c:v>
                      </c:pt>
                      <c:pt idx="132">
                        <c:v>2011.5265232193042</c:v>
                      </c:pt>
                      <c:pt idx="133">
                        <c:v>2012.2746614246869</c:v>
                      </c:pt>
                      <c:pt idx="134">
                        <c:v>2012.2055276096751</c:v>
                      </c:pt>
                      <c:pt idx="135">
                        <c:v>2012.9536658150587</c:v>
                      </c:pt>
                      <c:pt idx="136">
                        <c:v>2013.6967807812584</c:v>
                      </c:pt>
                      <c:pt idx="137">
                        <c:v>2013.8637232193041</c:v>
                      </c:pt>
                      <c:pt idx="138">
                        <c:v>2014.1319094722435</c:v>
                      </c:pt>
                      <c:pt idx="139">
                        <c:v>2014.3757851716296</c:v>
                      </c:pt>
                      <c:pt idx="140">
                        <c:v>2014.5427276096752</c:v>
                      </c:pt>
                      <c:pt idx="141">
                        <c:v>2014.8109138626151</c:v>
                      </c:pt>
                      <c:pt idx="142">
                        <c:v>2015.1466668235778</c:v>
                      </c:pt>
                      <c:pt idx="143">
                        <c:v>2015.6198668235779</c:v>
                      </c:pt>
                      <c:pt idx="144">
                        <c:v>2016.273461424687</c:v>
                      </c:pt>
                      <c:pt idx="145">
                        <c:v>2016.4873094722436</c:v>
                      </c:pt>
                      <c:pt idx="146">
                        <c:v>2016.7085901156729</c:v>
                      </c:pt>
                      <c:pt idx="147">
                        <c:v>2016.9524658150588</c:v>
                      </c:pt>
                      <c:pt idx="148">
                        <c:v>2017.1663138626152</c:v>
                      </c:pt>
                      <c:pt idx="149">
                        <c:v>2017.3875945060443</c:v>
                      </c:pt>
                      <c:pt idx="150">
                        <c:v>2017.8625232193042</c:v>
                      </c:pt>
                      <c:pt idx="151">
                        <c:v>2017.6896712139489</c:v>
                      </c:pt>
                      <c:pt idx="152">
                        <c:v>2017.723347467007</c:v>
                      </c:pt>
                      <c:pt idx="153">
                        <c:v>2018.2976519102892</c:v>
                      </c:pt>
                      <c:pt idx="154">
                        <c:v>2018.5415276096751</c:v>
                      </c:pt>
                      <c:pt idx="155">
                        <c:v>2018.1965474670069</c:v>
                      </c:pt>
                      <c:pt idx="156">
                        <c:v>2019.0639901156728</c:v>
                      </c:pt>
                      <c:pt idx="157">
                        <c:v>2018.9766563006613</c:v>
                      </c:pt>
                      <c:pt idx="158">
                        <c:v>2019.6186668235778</c:v>
                      </c:pt>
                      <c:pt idx="159">
                        <c:v>2019.7429945060442</c:v>
                      </c:pt>
                      <c:pt idx="160">
                        <c:v>2019.3124092616235</c:v>
                      </c:pt>
                      <c:pt idx="161">
                        <c:v>2020.0450712139489</c:v>
                      </c:pt>
                      <c:pt idx="162">
                        <c:v>2019.7856092616237</c:v>
                      </c:pt>
                      <c:pt idx="163">
                        <c:v>2020.6399094722435</c:v>
                      </c:pt>
                      <c:pt idx="164">
                        <c:v>2019.9914136519951</c:v>
                      </c:pt>
                      <c:pt idx="165">
                        <c:v>2020.2663518573786</c:v>
                      </c:pt>
                      <c:pt idx="166">
                        <c:v>2020.6530519102894</c:v>
                      </c:pt>
                      <c:pt idx="167">
                        <c:v>2021.3189138626151</c:v>
                      </c:pt>
                      <c:pt idx="168">
                        <c:v>2021.3320563006614</c:v>
                      </c:pt>
                      <c:pt idx="169">
                        <c:v>2022.195347467007</c:v>
                      </c:pt>
                      <c:pt idx="170">
                        <c:v>2022.6217518573785</c:v>
                      </c:pt>
                      <c:pt idx="171">
                        <c:v>2023.2165901156727</c:v>
                      </c:pt>
                      <c:pt idx="172">
                        <c:v>2023.8955945060441</c:v>
                      </c:pt>
                      <c:pt idx="173">
                        <c:v>2023.7844092616235</c:v>
                      </c:pt>
                      <c:pt idx="174">
                        <c:v>2024.197671213949</c:v>
                      </c:pt>
                      <c:pt idx="175">
                        <c:v>2024.2108136519953</c:v>
                      </c:pt>
                      <c:pt idx="176">
                        <c:v>2024.8056519102893</c:v>
                      </c:pt>
                      <c:pt idx="177">
                        <c:v>2025.4846563006613</c:v>
                      </c:pt>
                      <c:pt idx="178">
                        <c:v>2026.7743518573784</c:v>
                      </c:pt>
                      <c:pt idx="179">
                        <c:v>2028.3634136519952</c:v>
                      </c:pt>
                      <c:pt idx="180">
                        <c:v>2044.0460675916825</c:v>
                      </c:pt>
                      <c:pt idx="181">
                        <c:v>2044.725071982054</c:v>
                      </c:pt>
                      <c:pt idx="182">
                        <c:v>2045.8248724932494</c:v>
                      </c:pt>
                      <c:pt idx="183">
                        <c:v>2046.3162724932495</c:v>
                      </c:pt>
                      <c:pt idx="184">
                        <c:v>2046.4014675916824</c:v>
                      </c:pt>
                      <c:pt idx="185">
                        <c:v>2046.6227482351114</c:v>
                      </c:pt>
                      <c:pt idx="186">
                        <c:v>2047.080471982054</c:v>
                      </c:pt>
                      <c:pt idx="187">
                        <c:v>2047.3017526254828</c:v>
                      </c:pt>
                      <c:pt idx="188">
                        <c:v>2048.3678768836203</c:v>
                      </c:pt>
                      <c:pt idx="189">
                        <c:v>2048.4015531366776</c:v>
                      </c:pt>
                      <c:pt idx="190">
                        <c:v>2048.211810029728</c:v>
                      </c:pt>
                      <c:pt idx="191">
                        <c:v>2048.8929531366775</c:v>
                      </c:pt>
                      <c:pt idx="192">
                        <c:v>2048.9781482351113</c:v>
                      </c:pt>
                      <c:pt idx="193">
                        <c:v>2048.8908144200996</c:v>
                      </c:pt>
                      <c:pt idx="194">
                        <c:v>2049.6571526254829</c:v>
                      </c:pt>
                      <c:pt idx="195">
                        <c:v>2049.9906149312951</c:v>
                      </c:pt>
                      <c:pt idx="196">
                        <c:v>2050.4688724932494</c:v>
                      </c:pt>
                      <c:pt idx="197">
                        <c:v>2050.5540675916823</c:v>
                      </c:pt>
                      <c:pt idx="198">
                        <c:v>2050.7414768836202</c:v>
                      </c:pt>
                      <c:pt idx="199">
                        <c:v>2050.482014931295</c:v>
                      </c:pt>
                      <c:pt idx="200">
                        <c:v>2050.5672100297284</c:v>
                      </c:pt>
                      <c:pt idx="201">
                        <c:v>2050.9445575270497</c:v>
                      </c:pt>
                      <c:pt idx="202">
                        <c:v>2051.2330719820538</c:v>
                      </c:pt>
                      <c:pt idx="203">
                        <c:v>2051.2462144200999</c:v>
                      </c:pt>
                      <c:pt idx="204">
                        <c:v>2052.5336193216654</c:v>
                      </c:pt>
                      <c:pt idx="205">
                        <c:v>2053.0455531366779</c:v>
                      </c:pt>
                      <c:pt idx="206">
                        <c:v>2053.1307482351117</c:v>
                      </c:pt>
                      <c:pt idx="207">
                        <c:v>2053.3181575270496</c:v>
                      </c:pt>
                      <c:pt idx="208">
                        <c:v>2053.8097526254828</c:v>
                      </c:pt>
                      <c:pt idx="209">
                        <c:v>2054.6346149312949</c:v>
                      </c:pt>
                      <c:pt idx="210">
                        <c:v>2055.0478768836201</c:v>
                      </c:pt>
                      <c:pt idx="211">
                        <c:v>2054.7198100297283</c:v>
                      </c:pt>
                      <c:pt idx="212">
                        <c:v>2054.9072193216657</c:v>
                      </c:pt>
                      <c:pt idx="213">
                        <c:v>2055.3988144200998</c:v>
                      </c:pt>
                      <c:pt idx="214">
                        <c:v>2055.4747585355685</c:v>
                      </c:pt>
                      <c:pt idx="215">
                        <c:v>2055.9843585355688</c:v>
                      </c:pt>
                      <c:pt idx="216">
                        <c:v>2056.1537629259401</c:v>
                      </c:pt>
                      <c:pt idx="217">
                        <c:v>2056.66336292594</c:v>
                      </c:pt>
                      <c:pt idx="218">
                        <c:v>2057.62455752705</c:v>
                      </c:pt>
                      <c:pt idx="219">
                        <c:v>2058.0514391789975</c:v>
                      </c:pt>
                      <c:pt idx="220">
                        <c:v>2058.5610391789974</c:v>
                      </c:pt>
                      <c:pt idx="221">
                        <c:v>2058.7304435693682</c:v>
                      </c:pt>
                      <c:pt idx="222">
                        <c:v>2059.2136193216656</c:v>
                      </c:pt>
                      <c:pt idx="223">
                        <c:v>2059.2400435693685</c:v>
                      </c:pt>
                      <c:pt idx="224">
                        <c:v>2059.6405009736141</c:v>
                      </c:pt>
                      <c:pt idx="225">
                        <c:v>2060.2907585355688</c:v>
                      </c:pt>
                      <c:pt idx="226">
                        <c:v>2060.1501009736139</c:v>
                      </c:pt>
                      <c:pt idx="227">
                        <c:v>2060.3195053639852</c:v>
                      </c:pt>
                      <c:pt idx="228">
                        <c:v>2060.9697629259399</c:v>
                      </c:pt>
                      <c:pt idx="229">
                        <c:v>2060.8291053639855</c:v>
                      </c:pt>
                      <c:pt idx="230">
                        <c:v>2062.8674391789973</c:v>
                      </c:pt>
                      <c:pt idx="231">
                        <c:v>2063.5464435693684</c:v>
                      </c:pt>
                      <c:pt idx="232">
                        <c:v>2064.4565009736139</c:v>
                      </c:pt>
                      <c:pt idx="233">
                        <c:v>2065.1355053639854</c:v>
                      </c:pt>
                      <c:pt idx="234">
                        <c:v>2081.0397696260275</c:v>
                      </c:pt>
                      <c:pt idx="235">
                        <c:v>2081.5311696260273</c:v>
                      </c:pt>
                      <c:pt idx="236">
                        <c:v>2081.718774016399</c:v>
                      </c:pt>
                      <c:pt idx="237">
                        <c:v>2082.5101593036734</c:v>
                      </c:pt>
                      <c:pt idx="238">
                        <c:v>2082.2101740163989</c:v>
                      </c:pt>
                      <c:pt idx="239">
                        <c:v>2083.0197593036733</c:v>
                      </c:pt>
                      <c:pt idx="240">
                        <c:v>2083.1891636940445</c:v>
                      </c:pt>
                      <c:pt idx="241">
                        <c:v>2083.6987636940444</c:v>
                      </c:pt>
                      <c:pt idx="242">
                        <c:v>2083.616450269456</c:v>
                      </c:pt>
                      <c:pt idx="243">
                        <c:v>2084.1078502694559</c:v>
                      </c:pt>
                      <c:pt idx="244">
                        <c:v>2084.2954546598271</c:v>
                      </c:pt>
                      <c:pt idx="245">
                        <c:v>2085.0868399471015</c:v>
                      </c:pt>
                      <c:pt idx="246">
                        <c:v>2084.7868546598274</c:v>
                      </c:pt>
                      <c:pt idx="247">
                        <c:v>2085.5964399471018</c:v>
                      </c:pt>
                      <c:pt idx="248">
                        <c:v>2085.2055120640734</c:v>
                      </c:pt>
                      <c:pt idx="249">
                        <c:v>2085.6837696260272</c:v>
                      </c:pt>
                      <c:pt idx="250">
                        <c:v>2085.7658443374726</c:v>
                      </c:pt>
                      <c:pt idx="251">
                        <c:v>2085.6969120640733</c:v>
                      </c:pt>
                      <c:pt idx="252">
                        <c:v>2086.2754443374729</c:v>
                      </c:pt>
                      <c:pt idx="253">
                        <c:v>2085.8845164544441</c:v>
                      </c:pt>
                      <c:pt idx="254">
                        <c:v>2086.3627740163988</c:v>
                      </c:pt>
                      <c:pt idx="255">
                        <c:v>2086.6759017417185</c:v>
                      </c:pt>
                      <c:pt idx="256">
                        <c:v>2086.375916454444</c:v>
                      </c:pt>
                      <c:pt idx="257">
                        <c:v>2087.3261593036732</c:v>
                      </c:pt>
                      <c:pt idx="258">
                        <c:v>2087.1855017417183</c:v>
                      </c:pt>
                      <c:pt idx="259">
                        <c:v>2087.35490613209</c:v>
                      </c:pt>
                      <c:pt idx="260">
                        <c:v>2088.0051636940443</c:v>
                      </c:pt>
                      <c:pt idx="261">
                        <c:v>2087.8645061320899</c:v>
                      </c:pt>
                      <c:pt idx="262">
                        <c:v>2088.2604502694558</c:v>
                      </c:pt>
                      <c:pt idx="263">
                        <c:v>2088.9394546598273</c:v>
                      </c:pt>
                      <c:pt idx="264">
                        <c:v>2089.9028399471017</c:v>
                      </c:pt>
                      <c:pt idx="265">
                        <c:v>2089.8495120640732</c:v>
                      </c:pt>
                      <c:pt idx="266">
                        <c:v>2090.5818443374728</c:v>
                      </c:pt>
                      <c:pt idx="267">
                        <c:v>2090.5285164544443</c:v>
                      </c:pt>
                      <c:pt idx="268">
                        <c:v>2091.4919017417187</c:v>
                      </c:pt>
                      <c:pt idx="269">
                        <c:v>2092.1709061320903</c:v>
                      </c:pt>
                      <c:pt idx="270">
                        <c:v>2119.5038613380184</c:v>
                      </c:pt>
                      <c:pt idx="271">
                        <c:v>2121.8956613380183</c:v>
                      </c:pt>
                      <c:pt idx="272">
                        <c:v>2122.0468657283895</c:v>
                      </c:pt>
                      <c:pt idx="273">
                        <c:v>2122.0805419814469</c:v>
                      </c:pt>
                      <c:pt idx="274">
                        <c:v>2122.5746657283898</c:v>
                      </c:pt>
                      <c:pt idx="275">
                        <c:v>2123.6696037760635</c:v>
                      </c:pt>
                      <c:pt idx="276">
                        <c:v>2124.4723419814468</c:v>
                      </c:pt>
                      <c:pt idx="277">
                        <c:v>2124.6235463718181</c:v>
                      </c:pt>
                      <c:pt idx="278">
                        <c:v>2125.1513463718179</c:v>
                      </c:pt>
                      <c:pt idx="279">
                        <c:v>2126.3558613380183</c:v>
                      </c:pt>
                      <c:pt idx="280">
                        <c:v>2126.0614037760633</c:v>
                      </c:pt>
                      <c:pt idx="281">
                        <c:v>2126.2126081664351</c:v>
                      </c:pt>
                      <c:pt idx="282">
                        <c:v>2126.3161378801719</c:v>
                      </c:pt>
                      <c:pt idx="283">
                        <c:v>2127.0348657283898</c:v>
                      </c:pt>
                      <c:pt idx="284">
                        <c:v>2126.7404081664349</c:v>
                      </c:pt>
                      <c:pt idx="285">
                        <c:v>2126.8257378801718</c:v>
                      </c:pt>
                      <c:pt idx="286">
                        <c:v>2126.9951422705431</c:v>
                      </c:pt>
                      <c:pt idx="287">
                        <c:v>2127.5047422705429</c:v>
                      </c:pt>
                      <c:pt idx="288">
                        <c:v>2128.9325419814468</c:v>
                      </c:pt>
                      <c:pt idx="289">
                        <c:v>2128.8928185236009</c:v>
                      </c:pt>
                      <c:pt idx="290">
                        <c:v>2129.6115463718179</c:v>
                      </c:pt>
                      <c:pt idx="291">
                        <c:v>2129.4024185236012</c:v>
                      </c:pt>
                      <c:pt idx="292">
                        <c:v>2129.571822913972</c:v>
                      </c:pt>
                      <c:pt idx="293">
                        <c:v>2130.5216037760633</c:v>
                      </c:pt>
                      <c:pt idx="294">
                        <c:v>2130.0814229139723</c:v>
                      </c:pt>
                      <c:pt idx="295">
                        <c:v>2130.4818803182175</c:v>
                      </c:pt>
                      <c:pt idx="296">
                        <c:v>2131.2006081664349</c:v>
                      </c:pt>
                      <c:pt idx="297">
                        <c:v>2131.1321378801722</c:v>
                      </c:pt>
                      <c:pt idx="298">
                        <c:v>2130.9914803182173</c:v>
                      </c:pt>
                      <c:pt idx="299">
                        <c:v>2131.160884708589</c:v>
                      </c:pt>
                      <c:pt idx="300">
                        <c:v>2131.8111422705433</c:v>
                      </c:pt>
                      <c:pt idx="301">
                        <c:v>2131.6704847085889</c:v>
                      </c:pt>
                      <c:pt idx="302">
                        <c:v>2133.7088185236012</c:v>
                      </c:pt>
                      <c:pt idx="303">
                        <c:v>2134.3878229139723</c:v>
                      </c:pt>
                      <c:pt idx="304">
                        <c:v>2135.2978803182173</c:v>
                      </c:pt>
                      <c:pt idx="305">
                        <c:v>2135.9768847085888</c:v>
                      </c:pt>
                      <c:pt idx="306">
                        <c:v>2145.4403172935563</c:v>
                      </c:pt>
                      <c:pt idx="307">
                        <c:v>2146.1193216839283</c:v>
                      </c:pt>
                      <c:pt idx="308">
                        <c:v>2147.7957172935562</c:v>
                      </c:pt>
                      <c:pt idx="309">
                        <c:v>2148.0169979369848</c:v>
                      </c:pt>
                      <c:pt idx="310">
                        <c:v>2148.4747216839287</c:v>
                      </c:pt>
                      <c:pt idx="311">
                        <c:v>2148.6960023273564</c:v>
                      </c:pt>
                      <c:pt idx="312">
                        <c:v>2149.6060597316027</c:v>
                      </c:pt>
                      <c:pt idx="313">
                        <c:v>2150.3723979369852</c:v>
                      </c:pt>
                      <c:pt idx="314">
                        <c:v>2150.2850641219734</c:v>
                      </c:pt>
                      <c:pt idx="315">
                        <c:v>2151.0514023273563</c:v>
                      </c:pt>
                      <c:pt idx="316">
                        <c:v>2151.9483172935561</c:v>
                      </c:pt>
                      <c:pt idx="317">
                        <c:v>2151.9614597316026</c:v>
                      </c:pt>
                      <c:pt idx="318">
                        <c:v>2152.6273216839286</c:v>
                      </c:pt>
                      <c:pt idx="319">
                        <c:v>2152.6404641219733</c:v>
                      </c:pt>
                      <c:pt idx="320">
                        <c:v>2154.5249979369851</c:v>
                      </c:pt>
                      <c:pt idx="321">
                        <c:v>2155.2040023273562</c:v>
                      </c:pt>
                      <c:pt idx="322">
                        <c:v>2156.1140597316025</c:v>
                      </c:pt>
                      <c:pt idx="323">
                        <c:v>2156.7930641219737</c:v>
                      </c:pt>
                      <c:pt idx="324">
                        <c:v>2158.0091009011776</c:v>
                      </c:pt>
                      <c:pt idx="325">
                        <c:v>2158.6881052915478</c:v>
                      </c:pt>
                      <c:pt idx="326">
                        <c:v>2160.4009009011775</c:v>
                      </c:pt>
                      <c:pt idx="327">
                        <c:v>2160.5857815446057</c:v>
                      </c:pt>
                      <c:pt idx="328">
                        <c:v>2161.0799052915477</c:v>
                      </c:pt>
                      <c:pt idx="329">
                        <c:v>2161.2647859349777</c:v>
                      </c:pt>
                      <c:pt idx="330">
                        <c:v>2162.1748433392231</c:v>
                      </c:pt>
                      <c:pt idx="331">
                        <c:v>2162.9775815446055</c:v>
                      </c:pt>
                      <c:pt idx="332">
                        <c:v>2162.8538477295942</c:v>
                      </c:pt>
                      <c:pt idx="333">
                        <c:v>2163.6565859349776</c:v>
                      </c:pt>
                      <c:pt idx="334">
                        <c:v>2164.8611009011775</c:v>
                      </c:pt>
                      <c:pt idx="335">
                        <c:v>2164.566643339223</c:v>
                      </c:pt>
                      <c:pt idx="336">
                        <c:v>2164.780229592162</c:v>
                      </c:pt>
                      <c:pt idx="337">
                        <c:v>2165.5401052915477</c:v>
                      </c:pt>
                      <c:pt idx="338">
                        <c:v>2165.2456477295941</c:v>
                      </c:pt>
                      <c:pt idx="339">
                        <c:v>2165.4592339825335</c:v>
                      </c:pt>
                      <c:pt idx="340">
                        <c:v>2167.1902295921623</c:v>
                      </c:pt>
                      <c:pt idx="341">
                        <c:v>2167.4377815446055</c:v>
                      </c:pt>
                      <c:pt idx="342">
                        <c:v>2167.3569102355914</c:v>
                      </c:pt>
                      <c:pt idx="343">
                        <c:v>2167.8692339825334</c:v>
                      </c:pt>
                      <c:pt idx="344">
                        <c:v>2168.1167859349775</c:v>
                      </c:pt>
                      <c:pt idx="345">
                        <c:v>2168.0359146259634</c:v>
                      </c:pt>
                      <c:pt idx="346">
                        <c:v>2169.026843339223</c:v>
                      </c:pt>
                      <c:pt idx="347">
                        <c:v>2168.9459720302079</c:v>
                      </c:pt>
                      <c:pt idx="348">
                        <c:v>2169.7058477295941</c:v>
                      </c:pt>
                      <c:pt idx="349">
                        <c:v>2169.7669102355912</c:v>
                      </c:pt>
                      <c:pt idx="350">
                        <c:v>2169.6249764205791</c:v>
                      </c:pt>
                      <c:pt idx="351">
                        <c:v>2170.4459146259633</c:v>
                      </c:pt>
                      <c:pt idx="352">
                        <c:v>2171.3559720302082</c:v>
                      </c:pt>
                      <c:pt idx="353">
                        <c:v>2171.8042295921623</c:v>
                      </c:pt>
                      <c:pt idx="354">
                        <c:v>2172.0349764205789</c:v>
                      </c:pt>
                      <c:pt idx="355">
                        <c:v>2172.4832339825334</c:v>
                      </c:pt>
                      <c:pt idx="356">
                        <c:v>2174.3809102355913</c:v>
                      </c:pt>
                      <c:pt idx="357">
                        <c:v>2175.0599146259633</c:v>
                      </c:pt>
                      <c:pt idx="358">
                        <c:v>2174.3397180616607</c:v>
                      </c:pt>
                      <c:pt idx="359">
                        <c:v>2175.9699720302083</c:v>
                      </c:pt>
                      <c:pt idx="360">
                        <c:v>2174.8311180616606</c:v>
                      </c:pt>
                      <c:pt idx="361">
                        <c:v>2175.0187224520328</c:v>
                      </c:pt>
                      <c:pt idx="362">
                        <c:v>2176.6489764205789</c:v>
                      </c:pt>
                      <c:pt idx="363">
                        <c:v>2175.5101224520326</c:v>
                      </c:pt>
                      <c:pt idx="364">
                        <c:v>2176.9163987050902</c:v>
                      </c:pt>
                      <c:pt idx="365">
                        <c:v>2177.40779870509</c:v>
                      </c:pt>
                      <c:pt idx="366">
                        <c:v>2177.5954030954617</c:v>
                      </c:pt>
                      <c:pt idx="367">
                        <c:v>2178.0868030954616</c:v>
                      </c:pt>
                      <c:pt idx="368">
                        <c:v>2178.5054604997067</c:v>
                      </c:pt>
                      <c:pt idx="369">
                        <c:v>2178.983718061661</c:v>
                      </c:pt>
                      <c:pt idx="370">
                        <c:v>2178.9968604997066</c:v>
                      </c:pt>
                      <c:pt idx="371">
                        <c:v>2179.1844648900787</c:v>
                      </c:pt>
                      <c:pt idx="372">
                        <c:v>2179.6627224520325</c:v>
                      </c:pt>
                      <c:pt idx="373">
                        <c:v>2179.6758648900786</c:v>
                      </c:pt>
                      <c:pt idx="374">
                        <c:v>2181.5603987050899</c:v>
                      </c:pt>
                      <c:pt idx="375">
                        <c:v>2182.239403095462</c:v>
                      </c:pt>
                      <c:pt idx="376">
                        <c:v>2183.1494604997069</c:v>
                      </c:pt>
                      <c:pt idx="377">
                        <c:v>2183.8284648900785</c:v>
                      </c:pt>
                      <c:pt idx="378">
                        <c:v>2183.9044090055477</c:v>
                      </c:pt>
                      <c:pt idx="379">
                        <c:v>2184.4140090055475</c:v>
                      </c:pt>
                      <c:pt idx="380">
                        <c:v>2186.4474133959188</c:v>
                      </c:pt>
                      <c:pt idx="381">
                        <c:v>2186.4810896489757</c:v>
                      </c:pt>
                      <c:pt idx="382">
                        <c:v>2186.9906896489761</c:v>
                      </c:pt>
                      <c:pt idx="383">
                        <c:v>2188.0701514435932</c:v>
                      </c:pt>
                      <c:pt idx="384">
                        <c:v>2188.7204090055475</c:v>
                      </c:pt>
                      <c:pt idx="385">
                        <c:v>2188.8392133959187</c:v>
                      </c:pt>
                      <c:pt idx="386">
                        <c:v>2188.5797514435931</c:v>
                      </c:pt>
                      <c:pt idx="387">
                        <c:v>2189.0240940393478</c:v>
                      </c:pt>
                      <c:pt idx="388">
                        <c:v>2190.6131558339644</c:v>
                      </c:pt>
                      <c:pt idx="389">
                        <c:v>2191.297089648976</c:v>
                      </c:pt>
                      <c:pt idx="390">
                        <c:v>2191.4158940393477</c:v>
                      </c:pt>
                      <c:pt idx="391">
                        <c:v>2192.886151443593</c:v>
                      </c:pt>
                      <c:pt idx="392">
                        <c:v>2193.2994133959187</c:v>
                      </c:pt>
                      <c:pt idx="393">
                        <c:v>2193.0049558339642</c:v>
                      </c:pt>
                      <c:pt idx="394">
                        <c:v>2195.8760940393477</c:v>
                      </c:pt>
                      <c:pt idx="395">
                        <c:v>2196.4731926131676</c:v>
                      </c:pt>
                      <c:pt idx="396">
                        <c:v>2197.0191926131679</c:v>
                      </c:pt>
                      <c:pt idx="397">
                        <c:v>2197.1521970035396</c:v>
                      </c:pt>
                      <c:pt idx="398">
                        <c:v>2197.4651558339642</c:v>
                      </c:pt>
                      <c:pt idx="399">
                        <c:v>2199.0498732565966</c:v>
                      </c:pt>
                      <c:pt idx="400">
                        <c:v>2199.5958732565964</c:v>
                      </c:pt>
                      <c:pt idx="401">
                        <c:v>2199.7288776469677</c:v>
                      </c:pt>
                      <c:pt idx="402">
                        <c:v>2200.274877646968</c:v>
                      </c:pt>
                      <c:pt idx="403">
                        <c:v>2200.6389350512127</c:v>
                      </c:pt>
                      <c:pt idx="404">
                        <c:v>2201.4443970035395</c:v>
                      </c:pt>
                      <c:pt idx="405">
                        <c:v>2201.184935051213</c:v>
                      </c:pt>
                      <c:pt idx="406">
                        <c:v>2201.6331926131679</c:v>
                      </c:pt>
                      <c:pt idx="407">
                        <c:v>2201.3179394415843</c:v>
                      </c:pt>
                      <c:pt idx="408">
                        <c:v>2201.8639394415841</c:v>
                      </c:pt>
                      <c:pt idx="409">
                        <c:v>2204.2098732565964</c:v>
                      </c:pt>
                      <c:pt idx="410">
                        <c:v>2204.888877646968</c:v>
                      </c:pt>
                      <c:pt idx="411">
                        <c:v>2205.798935051213</c:v>
                      </c:pt>
                      <c:pt idx="412">
                        <c:v>2206.2121970035396</c:v>
                      </c:pt>
                      <c:pt idx="413">
                        <c:v>2206.4779394415841</c:v>
                      </c:pt>
                      <c:pt idx="414">
                        <c:v>2211.3334200960062</c:v>
                      </c:pt>
                      <c:pt idx="415">
                        <c:v>2212.0124244863773</c:v>
                      </c:pt>
                      <c:pt idx="416">
                        <c:v>2212.8038097736521</c:v>
                      </c:pt>
                      <c:pt idx="417">
                        <c:v>2213.4828141640228</c:v>
                      </c:pt>
                      <c:pt idx="418">
                        <c:v>2213.7070200960065</c:v>
                      </c:pt>
                      <c:pt idx="419">
                        <c:v>2213.9101007394347</c:v>
                      </c:pt>
                      <c:pt idx="420">
                        <c:v>2214.3860244863772</c:v>
                      </c:pt>
                      <c:pt idx="421">
                        <c:v>2214.5891051298067</c:v>
                      </c:pt>
                      <c:pt idx="422">
                        <c:v>2215.195609773652</c:v>
                      </c:pt>
                      <c:pt idx="423">
                        <c:v>2215.3804904170802</c:v>
                      </c:pt>
                      <c:pt idx="424">
                        <c:v>2215.8746141640231</c:v>
                      </c:pt>
                      <c:pt idx="425">
                        <c:v>2215.4991625340517</c:v>
                      </c:pt>
                      <c:pt idx="426">
                        <c:v>2216.0594948074522</c:v>
                      </c:pt>
                      <c:pt idx="427">
                        <c:v>2216.2837007394346</c:v>
                      </c:pt>
                      <c:pt idx="428">
                        <c:v>2216.1781669244233</c:v>
                      </c:pt>
                      <c:pt idx="429">
                        <c:v>2216.9695522116976</c:v>
                      </c:pt>
                      <c:pt idx="430">
                        <c:v>2216.9627051298066</c:v>
                      </c:pt>
                      <c:pt idx="431">
                        <c:v>2217.7722904170805</c:v>
                      </c:pt>
                      <c:pt idx="432">
                        <c:v>2217.6485566020688</c:v>
                      </c:pt>
                      <c:pt idx="433">
                        <c:v>2218.0134200960065</c:v>
                      </c:pt>
                      <c:pt idx="434">
                        <c:v>2217.8727625340521</c:v>
                      </c:pt>
                      <c:pt idx="435">
                        <c:v>2218.4512948074521</c:v>
                      </c:pt>
                      <c:pt idx="436">
                        <c:v>2218.6924244863771</c:v>
                      </c:pt>
                      <c:pt idx="437">
                        <c:v>2218.5517669244232</c:v>
                      </c:pt>
                      <c:pt idx="438">
                        <c:v>2219.655809773652</c:v>
                      </c:pt>
                      <c:pt idx="439">
                        <c:v>2219.3613522116975</c:v>
                      </c:pt>
                      <c:pt idx="440">
                        <c:v>2220.3348141640231</c:v>
                      </c:pt>
                      <c:pt idx="441">
                        <c:v>2220.0403566020691</c:v>
                      </c:pt>
                      <c:pt idx="442">
                        <c:v>2220.5901007394345</c:v>
                      </c:pt>
                      <c:pt idx="443">
                        <c:v>2221.2691051298066</c:v>
                      </c:pt>
                      <c:pt idx="444">
                        <c:v>2222.2324904170805</c:v>
                      </c:pt>
                      <c:pt idx="445">
                        <c:v>2222.179162534052</c:v>
                      </c:pt>
                      <c:pt idx="446">
                        <c:v>2222.9114948074521</c:v>
                      </c:pt>
                      <c:pt idx="447">
                        <c:v>2222.8581669244231</c:v>
                      </c:pt>
                      <c:pt idx="448">
                        <c:v>2223.8215522116975</c:v>
                      </c:pt>
                      <c:pt idx="449">
                        <c:v>2224.5005566020691</c:v>
                      </c:pt>
                      <c:pt idx="450">
                        <c:v>2249.7975118079967</c:v>
                      </c:pt>
                      <c:pt idx="451">
                        <c:v>2250.325311807997</c:v>
                      </c:pt>
                      <c:pt idx="452">
                        <c:v>2250.4765161983682</c:v>
                      </c:pt>
                      <c:pt idx="453">
                        <c:v>2251.0043161983681</c:v>
                      </c:pt>
                      <c:pt idx="454">
                        <c:v>2252.3741924514256</c:v>
                      </c:pt>
                      <c:pt idx="455">
                        <c:v>2252.9019924514255</c:v>
                      </c:pt>
                      <c:pt idx="456">
                        <c:v>2253.0531968417959</c:v>
                      </c:pt>
                      <c:pt idx="457">
                        <c:v>2253.5809968417957</c:v>
                      </c:pt>
                      <c:pt idx="458">
                        <c:v>2253.9632542460417</c:v>
                      </c:pt>
                      <c:pt idx="459">
                        <c:v>2254.785511807997</c:v>
                      </c:pt>
                      <c:pt idx="460">
                        <c:v>2254.4910542460416</c:v>
                      </c:pt>
                      <c:pt idx="461">
                        <c:v>2254.6422586364138</c:v>
                      </c:pt>
                      <c:pt idx="462">
                        <c:v>2255.4645161983681</c:v>
                      </c:pt>
                      <c:pt idx="463">
                        <c:v>2255.1700586364136</c:v>
                      </c:pt>
                      <c:pt idx="464">
                        <c:v>2256.6097883501507</c:v>
                      </c:pt>
                      <c:pt idx="465">
                        <c:v>2257.3621924514255</c:v>
                      </c:pt>
                      <c:pt idx="466">
                        <c:v>2257.2887927405222</c:v>
                      </c:pt>
                      <c:pt idx="467">
                        <c:v>2258.0411968417961</c:v>
                      </c:pt>
                      <c:pt idx="468">
                        <c:v>2258.9512542460416</c:v>
                      </c:pt>
                      <c:pt idx="469">
                        <c:v>2259.0015883501505</c:v>
                      </c:pt>
                      <c:pt idx="470">
                        <c:v>2259.6302586364136</c:v>
                      </c:pt>
                      <c:pt idx="471">
                        <c:v>2259.1864689935792</c:v>
                      </c:pt>
                      <c:pt idx="472">
                        <c:v>2259.6805927405226</c:v>
                      </c:pt>
                      <c:pt idx="473">
                        <c:v>2259.8654733839508</c:v>
                      </c:pt>
                      <c:pt idx="474">
                        <c:v>2260.7755307881962</c:v>
                      </c:pt>
                      <c:pt idx="475">
                        <c:v>2261.5782689935795</c:v>
                      </c:pt>
                      <c:pt idx="476">
                        <c:v>2261.4545351785678</c:v>
                      </c:pt>
                      <c:pt idx="477">
                        <c:v>2262.2572733839506</c:v>
                      </c:pt>
                      <c:pt idx="478">
                        <c:v>2263.4617883501505</c:v>
                      </c:pt>
                      <c:pt idx="479">
                        <c:v>2263.1673307881961</c:v>
                      </c:pt>
                      <c:pt idx="480">
                        <c:v>2264.1407927405226</c:v>
                      </c:pt>
                      <c:pt idx="481">
                        <c:v>2263.8463351785681</c:v>
                      </c:pt>
                      <c:pt idx="482">
                        <c:v>2266.0384689935795</c:v>
                      </c:pt>
                      <c:pt idx="483">
                        <c:v>2266.7174733839506</c:v>
                      </c:pt>
                      <c:pt idx="484">
                        <c:v>2267.6275307881961</c:v>
                      </c:pt>
                      <c:pt idx="485">
                        <c:v>2268.3065351785681</c:v>
                      </c:pt>
                      <c:pt idx="486">
                        <c:v>2288.3027513711559</c:v>
                      </c:pt>
                      <c:pt idx="487">
                        <c:v>2288.8305513711557</c:v>
                      </c:pt>
                      <c:pt idx="488">
                        <c:v>2288.981755761527</c:v>
                      </c:pt>
                      <c:pt idx="489">
                        <c:v>2289.5095557615273</c:v>
                      </c:pt>
                      <c:pt idx="490">
                        <c:v>2290.8794320145839</c:v>
                      </c:pt>
                      <c:pt idx="491">
                        <c:v>2291.4072320145842</c:v>
                      </c:pt>
                      <c:pt idx="492">
                        <c:v>2291.558436404956</c:v>
                      </c:pt>
                      <c:pt idx="493">
                        <c:v>2292.0862364049558</c:v>
                      </c:pt>
                      <c:pt idx="494">
                        <c:v>2292.4684938092014</c:v>
                      </c:pt>
                      <c:pt idx="495">
                        <c:v>2292.9962938092012</c:v>
                      </c:pt>
                      <c:pt idx="496">
                        <c:v>2293.2907513711557</c:v>
                      </c:pt>
                      <c:pt idx="497">
                        <c:v>2293.1474981995721</c:v>
                      </c:pt>
                      <c:pt idx="498">
                        <c:v>2293.6752981995719</c:v>
                      </c:pt>
                      <c:pt idx="499">
                        <c:v>2293.9697557615273</c:v>
                      </c:pt>
                      <c:pt idx="500">
                        <c:v>2295.0738800621416</c:v>
                      </c:pt>
                      <c:pt idx="501">
                        <c:v>2295.6198800621414</c:v>
                      </c:pt>
                      <c:pt idx="502">
                        <c:v>2295.7528844525118</c:v>
                      </c:pt>
                      <c:pt idx="503">
                        <c:v>2295.8674320145842</c:v>
                      </c:pt>
                      <c:pt idx="504">
                        <c:v>2296.2988844525116</c:v>
                      </c:pt>
                      <c:pt idx="505">
                        <c:v>2296.5464364049558</c:v>
                      </c:pt>
                      <c:pt idx="506">
                        <c:v>2297.4564938092012</c:v>
                      </c:pt>
                      <c:pt idx="507">
                        <c:v>2297.6505607055697</c:v>
                      </c:pt>
                      <c:pt idx="508">
                        <c:v>2298.1354981995719</c:v>
                      </c:pt>
                      <c:pt idx="509">
                        <c:v>2298.1965607055699</c:v>
                      </c:pt>
                      <c:pt idx="510">
                        <c:v>2298.3295650959412</c:v>
                      </c:pt>
                      <c:pt idx="511">
                        <c:v>2298.8755650959411</c:v>
                      </c:pt>
                      <c:pt idx="512">
                        <c:v>2299.2396225001871</c:v>
                      </c:pt>
                      <c:pt idx="513">
                        <c:v>2299.7856225001869</c:v>
                      </c:pt>
                      <c:pt idx="514">
                        <c:v>2300.2338800621415</c:v>
                      </c:pt>
                      <c:pt idx="515">
                        <c:v>2299.9186268905582</c:v>
                      </c:pt>
                      <c:pt idx="516">
                        <c:v>2300.4646268905581</c:v>
                      </c:pt>
                      <c:pt idx="517">
                        <c:v>2300.9128844525117</c:v>
                      </c:pt>
                      <c:pt idx="518">
                        <c:v>2302.81056070557</c:v>
                      </c:pt>
                      <c:pt idx="519">
                        <c:v>2303.4895650959411</c:v>
                      </c:pt>
                      <c:pt idx="520">
                        <c:v>2304.399622500187</c:v>
                      </c:pt>
                      <c:pt idx="521">
                        <c:v>2305.0786268905581</c:v>
                      </c:pt>
                      <c:pt idx="522">
                        <c:v>2326.7668430831454</c:v>
                      </c:pt>
                      <c:pt idx="523">
                        <c:v>2327.4458474735179</c:v>
                      </c:pt>
                      <c:pt idx="524">
                        <c:v>2329.1950430831457</c:v>
                      </c:pt>
                      <c:pt idx="525">
                        <c:v>2329.3435237265753</c:v>
                      </c:pt>
                      <c:pt idx="526">
                        <c:v>2329.8740474735177</c:v>
                      </c:pt>
                      <c:pt idx="527">
                        <c:v>2330.0225281169464</c:v>
                      </c:pt>
                      <c:pt idx="528">
                        <c:v>2330.9325855211914</c:v>
                      </c:pt>
                      <c:pt idx="529">
                        <c:v>2331.6115899115634</c:v>
                      </c:pt>
                      <c:pt idx="530">
                        <c:v>2331.7717237265756</c:v>
                      </c:pt>
                      <c:pt idx="531">
                        <c:v>2332.4507281169463</c:v>
                      </c:pt>
                      <c:pt idx="532">
                        <c:v>2333.3607855211917</c:v>
                      </c:pt>
                      <c:pt idx="533">
                        <c:v>2333.9628430831458</c:v>
                      </c:pt>
                      <c:pt idx="534">
                        <c:v>2334.0397899115633</c:v>
                      </c:pt>
                      <c:pt idx="535">
                        <c:v>2334.6418474735178</c:v>
                      </c:pt>
                      <c:pt idx="536">
                        <c:v>2336.5395237265752</c:v>
                      </c:pt>
                      <c:pt idx="537">
                        <c:v>2337.2185281169463</c:v>
                      </c:pt>
                      <c:pt idx="538">
                        <c:v>2338.1285855211918</c:v>
                      </c:pt>
                      <c:pt idx="539">
                        <c:v>2338.8075899115634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B4F-4FF3-9D35-5D5043FD602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17696.634753196246</c:v>
                      </c:pt>
                      <c:pt idx="1">
                        <c:v>17696.634753196246</c:v>
                      </c:pt>
                      <c:pt idx="2">
                        <c:v>17703.347056222781</c:v>
                      </c:pt>
                      <c:pt idx="3">
                        <c:v>17722.206863541513</c:v>
                      </c:pt>
                      <c:pt idx="4">
                        <c:v>17722.206863541513</c:v>
                      </c:pt>
                      <c:pt idx="5">
                        <c:v>17696.634753196246</c:v>
                      </c:pt>
                      <c:pt idx="6">
                        <c:v>17737.499569334668</c:v>
                      </c:pt>
                      <c:pt idx="7">
                        <c:v>17737.499569334668</c:v>
                      </c:pt>
                      <c:pt idx="8">
                        <c:v>17703.347056222781</c:v>
                      </c:pt>
                      <c:pt idx="9">
                        <c:v>17728.919166568041</c:v>
                      </c:pt>
                      <c:pt idx="10">
                        <c:v>17722.206863541513</c:v>
                      </c:pt>
                      <c:pt idx="11">
                        <c:v>17744.211872361215</c:v>
                      </c:pt>
                      <c:pt idx="12">
                        <c:v>17728.919166568041</c:v>
                      </c:pt>
                      <c:pt idx="13">
                        <c:v>17737.499569334668</c:v>
                      </c:pt>
                      <c:pt idx="14">
                        <c:v>17703.347056222781</c:v>
                      </c:pt>
                      <c:pt idx="15">
                        <c:v>17744.211872361215</c:v>
                      </c:pt>
                      <c:pt idx="16">
                        <c:v>17728.919166568041</c:v>
                      </c:pt>
                      <c:pt idx="17">
                        <c:v>17744.211872361215</c:v>
                      </c:pt>
                      <c:pt idx="18">
                        <c:v>17962.832304251689</c:v>
                      </c:pt>
                      <c:pt idx="19">
                        <c:v>17969.544607278222</c:v>
                      </c:pt>
                      <c:pt idx="20">
                        <c:v>17962.832304251689</c:v>
                      </c:pt>
                      <c:pt idx="21">
                        <c:v>17988.404414596953</c:v>
                      </c:pt>
                      <c:pt idx="22">
                        <c:v>17969.544607278222</c:v>
                      </c:pt>
                      <c:pt idx="23">
                        <c:v>17995.116717623489</c:v>
                      </c:pt>
                      <c:pt idx="24">
                        <c:v>18003.697120390116</c:v>
                      </c:pt>
                      <c:pt idx="25">
                        <c:v>17988.404414596953</c:v>
                      </c:pt>
                      <c:pt idx="26">
                        <c:v>18010.409423416651</c:v>
                      </c:pt>
                      <c:pt idx="27">
                        <c:v>17995.116717623489</c:v>
                      </c:pt>
                      <c:pt idx="28">
                        <c:v>17962.832304251689</c:v>
                      </c:pt>
                      <c:pt idx="29">
                        <c:v>17969.544607278222</c:v>
                      </c:pt>
                      <c:pt idx="30">
                        <c:v>18003.697120390116</c:v>
                      </c:pt>
                      <c:pt idx="31">
                        <c:v>18010.409423416651</c:v>
                      </c:pt>
                      <c:pt idx="32">
                        <c:v>17988.404414596953</c:v>
                      </c:pt>
                      <c:pt idx="33">
                        <c:v>17995.116717623489</c:v>
                      </c:pt>
                      <c:pt idx="34">
                        <c:v>18003.697120390116</c:v>
                      </c:pt>
                      <c:pt idx="35">
                        <c:v>18010.409423416651</c:v>
                      </c:pt>
                      <c:pt idx="36">
                        <c:v>18019.276658277871</c:v>
                      </c:pt>
                      <c:pt idx="37">
                        <c:v>18019.276658277871</c:v>
                      </c:pt>
                      <c:pt idx="38">
                        <c:v>18025.988961304403</c:v>
                      </c:pt>
                      <c:pt idx="39">
                        <c:v>18025.988961304403</c:v>
                      </c:pt>
                      <c:pt idx="40">
                        <c:v>18044.848768623138</c:v>
                      </c:pt>
                      <c:pt idx="41">
                        <c:v>18044.848768623138</c:v>
                      </c:pt>
                      <c:pt idx="42">
                        <c:v>18051.561071649674</c:v>
                      </c:pt>
                      <c:pt idx="43">
                        <c:v>18051.561071649674</c:v>
                      </c:pt>
                      <c:pt idx="44">
                        <c:v>18019.276658277871</c:v>
                      </c:pt>
                      <c:pt idx="45">
                        <c:v>18060.141474416298</c:v>
                      </c:pt>
                      <c:pt idx="46">
                        <c:v>18060.141474416298</c:v>
                      </c:pt>
                      <c:pt idx="47">
                        <c:v>18025.988961304403</c:v>
                      </c:pt>
                      <c:pt idx="48">
                        <c:v>18066.853777442841</c:v>
                      </c:pt>
                      <c:pt idx="49">
                        <c:v>18066.853777442841</c:v>
                      </c:pt>
                      <c:pt idx="50">
                        <c:v>18044.848768623138</c:v>
                      </c:pt>
                      <c:pt idx="51">
                        <c:v>18051.561071649674</c:v>
                      </c:pt>
                      <c:pt idx="52">
                        <c:v>18060.141474416298</c:v>
                      </c:pt>
                      <c:pt idx="53">
                        <c:v>18066.853777442841</c:v>
                      </c:pt>
                      <c:pt idx="54">
                        <c:v>18314.219905477326</c:v>
                      </c:pt>
                      <c:pt idx="55">
                        <c:v>18314.219905477326</c:v>
                      </c:pt>
                      <c:pt idx="56">
                        <c:v>18320.932208503858</c:v>
                      </c:pt>
                      <c:pt idx="57">
                        <c:v>18320.932208503858</c:v>
                      </c:pt>
                      <c:pt idx="58">
                        <c:v>18285.474209333315</c:v>
                      </c:pt>
                      <c:pt idx="59">
                        <c:v>18285.474209333315</c:v>
                      </c:pt>
                      <c:pt idx="60">
                        <c:v>18339.79201582259</c:v>
                      </c:pt>
                      <c:pt idx="61">
                        <c:v>18339.79201582259</c:v>
                      </c:pt>
                      <c:pt idx="62">
                        <c:v>18346.504318849122</c:v>
                      </c:pt>
                      <c:pt idx="63">
                        <c:v>18292.186512359844</c:v>
                      </c:pt>
                      <c:pt idx="64">
                        <c:v>18346.504318849122</c:v>
                      </c:pt>
                      <c:pt idx="65">
                        <c:v>18311.046319678579</c:v>
                      </c:pt>
                      <c:pt idx="66">
                        <c:v>18314.219905477326</c:v>
                      </c:pt>
                      <c:pt idx="67">
                        <c:v>18311.046319678579</c:v>
                      </c:pt>
                      <c:pt idx="68">
                        <c:v>18355.084721615756</c:v>
                      </c:pt>
                      <c:pt idx="69">
                        <c:v>18317.758622705118</c:v>
                      </c:pt>
                      <c:pt idx="70">
                        <c:v>18320.932208503858</c:v>
                      </c:pt>
                      <c:pt idx="71">
                        <c:v>18355.084721615756</c:v>
                      </c:pt>
                      <c:pt idx="72">
                        <c:v>18361.797024642285</c:v>
                      </c:pt>
                      <c:pt idx="73">
                        <c:v>18285.474209333315</c:v>
                      </c:pt>
                      <c:pt idx="74">
                        <c:v>18361.797024642285</c:v>
                      </c:pt>
                      <c:pt idx="75">
                        <c:v>18326.339025471741</c:v>
                      </c:pt>
                      <c:pt idx="76">
                        <c:v>18326.339025471741</c:v>
                      </c:pt>
                      <c:pt idx="77">
                        <c:v>18292.186512359844</c:v>
                      </c:pt>
                      <c:pt idx="78">
                        <c:v>18333.051328498277</c:v>
                      </c:pt>
                      <c:pt idx="79">
                        <c:v>18333.051328498277</c:v>
                      </c:pt>
                      <c:pt idx="80">
                        <c:v>18339.79201582259</c:v>
                      </c:pt>
                      <c:pt idx="81">
                        <c:v>18346.504318849122</c:v>
                      </c:pt>
                      <c:pt idx="82">
                        <c:v>18311.046319678579</c:v>
                      </c:pt>
                      <c:pt idx="83">
                        <c:v>18355.084721615756</c:v>
                      </c:pt>
                      <c:pt idx="84">
                        <c:v>18317.758622705118</c:v>
                      </c:pt>
                      <c:pt idx="85">
                        <c:v>18361.797024642285</c:v>
                      </c:pt>
                      <c:pt idx="86">
                        <c:v>18326.339025471741</c:v>
                      </c:pt>
                      <c:pt idx="87">
                        <c:v>18292.186512359844</c:v>
                      </c:pt>
                      <c:pt idx="88">
                        <c:v>18333.051328498277</c:v>
                      </c:pt>
                      <c:pt idx="89">
                        <c:v>18317.758622705118</c:v>
                      </c:pt>
                      <c:pt idx="90">
                        <c:v>18636.861810558952</c:v>
                      </c:pt>
                      <c:pt idx="91">
                        <c:v>18636.861810558952</c:v>
                      </c:pt>
                      <c:pt idx="92">
                        <c:v>18643.574113585488</c:v>
                      </c:pt>
                      <c:pt idx="93">
                        <c:v>18643.574113585488</c:v>
                      </c:pt>
                      <c:pt idx="94">
                        <c:v>18662.433920904215</c:v>
                      </c:pt>
                      <c:pt idx="95">
                        <c:v>18662.433920904215</c:v>
                      </c:pt>
                      <c:pt idx="96">
                        <c:v>18669.146223930748</c:v>
                      </c:pt>
                      <c:pt idx="97">
                        <c:v>18669.146223930748</c:v>
                      </c:pt>
                      <c:pt idx="98">
                        <c:v>18636.861810558952</c:v>
                      </c:pt>
                      <c:pt idx="99">
                        <c:v>18677.726626697378</c:v>
                      </c:pt>
                      <c:pt idx="100">
                        <c:v>18677.726626697378</c:v>
                      </c:pt>
                      <c:pt idx="101">
                        <c:v>18643.574113585488</c:v>
                      </c:pt>
                      <c:pt idx="102">
                        <c:v>18684.438929723914</c:v>
                      </c:pt>
                      <c:pt idx="103">
                        <c:v>18684.438929723914</c:v>
                      </c:pt>
                      <c:pt idx="104">
                        <c:v>18727.415272900296</c:v>
                      </c:pt>
                      <c:pt idx="105">
                        <c:v>18727.415272900296</c:v>
                      </c:pt>
                      <c:pt idx="106">
                        <c:v>18734.127575926828</c:v>
                      </c:pt>
                      <c:pt idx="107">
                        <c:v>18734.127575926828</c:v>
                      </c:pt>
                      <c:pt idx="108">
                        <c:v>18662.433920904215</c:v>
                      </c:pt>
                      <c:pt idx="109">
                        <c:v>18669.146223930748</c:v>
                      </c:pt>
                      <c:pt idx="110">
                        <c:v>18752.987383245563</c:v>
                      </c:pt>
                      <c:pt idx="111">
                        <c:v>18752.987383245563</c:v>
                      </c:pt>
                      <c:pt idx="112">
                        <c:v>18677.726626697378</c:v>
                      </c:pt>
                      <c:pt idx="113">
                        <c:v>18759.699686272099</c:v>
                      </c:pt>
                      <c:pt idx="114">
                        <c:v>18759.699686272099</c:v>
                      </c:pt>
                      <c:pt idx="115">
                        <c:v>18684.438929723914</c:v>
                      </c:pt>
                      <c:pt idx="116">
                        <c:v>18727.415272900296</c:v>
                      </c:pt>
                      <c:pt idx="117">
                        <c:v>18768.28008903873</c:v>
                      </c:pt>
                      <c:pt idx="118">
                        <c:v>18768.28008903873</c:v>
                      </c:pt>
                      <c:pt idx="119">
                        <c:v>18734.127575926828</c:v>
                      </c:pt>
                      <c:pt idx="120">
                        <c:v>18774.992392065262</c:v>
                      </c:pt>
                      <c:pt idx="121">
                        <c:v>18774.992392065262</c:v>
                      </c:pt>
                      <c:pt idx="122">
                        <c:v>18752.987383245563</c:v>
                      </c:pt>
                      <c:pt idx="123">
                        <c:v>18759.699686272099</c:v>
                      </c:pt>
                      <c:pt idx="124">
                        <c:v>18768.28008903873</c:v>
                      </c:pt>
                      <c:pt idx="125">
                        <c:v>18774.992392065262</c:v>
                      </c:pt>
                      <c:pt idx="126">
                        <c:v>19025.43547820298</c:v>
                      </c:pt>
                      <c:pt idx="127">
                        <c:v>19032.147781229516</c:v>
                      </c:pt>
                      <c:pt idx="128">
                        <c:v>19025.43547820298</c:v>
                      </c:pt>
                      <c:pt idx="129">
                        <c:v>19051.007588548244</c:v>
                      </c:pt>
                      <c:pt idx="130">
                        <c:v>19032.147781229516</c:v>
                      </c:pt>
                      <c:pt idx="131">
                        <c:v>19057.719891574779</c:v>
                      </c:pt>
                      <c:pt idx="132">
                        <c:v>19066.30029434141</c:v>
                      </c:pt>
                      <c:pt idx="133">
                        <c:v>19051.007588548244</c:v>
                      </c:pt>
                      <c:pt idx="134">
                        <c:v>19073.012597367946</c:v>
                      </c:pt>
                      <c:pt idx="135">
                        <c:v>19057.719891574779</c:v>
                      </c:pt>
                      <c:pt idx="136">
                        <c:v>19025.43547820298</c:v>
                      </c:pt>
                      <c:pt idx="137">
                        <c:v>19066.30029434141</c:v>
                      </c:pt>
                      <c:pt idx="138">
                        <c:v>19050.057177981922</c:v>
                      </c:pt>
                      <c:pt idx="139">
                        <c:v>19032.147781229516</c:v>
                      </c:pt>
                      <c:pt idx="140">
                        <c:v>19073.012597367946</c:v>
                      </c:pt>
                      <c:pt idx="141">
                        <c:v>19056.769481008458</c:v>
                      </c:pt>
                      <c:pt idx="142">
                        <c:v>19089.053730644766</c:v>
                      </c:pt>
                      <c:pt idx="143">
                        <c:v>19089.053730644766</c:v>
                      </c:pt>
                      <c:pt idx="144">
                        <c:v>19051.007588548244</c:v>
                      </c:pt>
                      <c:pt idx="145">
                        <c:v>19050.057177981922</c:v>
                      </c:pt>
                      <c:pt idx="146">
                        <c:v>19075.629288327189</c:v>
                      </c:pt>
                      <c:pt idx="147">
                        <c:v>19057.719891574779</c:v>
                      </c:pt>
                      <c:pt idx="148">
                        <c:v>19056.769481008458</c:v>
                      </c:pt>
                      <c:pt idx="149">
                        <c:v>19082.341591353725</c:v>
                      </c:pt>
                      <c:pt idx="150">
                        <c:v>19066.30029434141</c:v>
                      </c:pt>
                      <c:pt idx="151">
                        <c:v>19095.766033671298</c:v>
                      </c:pt>
                      <c:pt idx="152">
                        <c:v>19114.625840990033</c:v>
                      </c:pt>
                      <c:pt idx="153">
                        <c:v>19090.921994120352</c:v>
                      </c:pt>
                      <c:pt idx="154">
                        <c:v>19073.012597367946</c:v>
                      </c:pt>
                      <c:pt idx="155">
                        <c:v>19114.625840990033</c:v>
                      </c:pt>
                      <c:pt idx="156">
                        <c:v>19075.629288327189</c:v>
                      </c:pt>
                      <c:pt idx="157">
                        <c:v>19097.634297146891</c:v>
                      </c:pt>
                      <c:pt idx="158">
                        <c:v>19089.053730644766</c:v>
                      </c:pt>
                      <c:pt idx="159">
                        <c:v>19082.341591353725</c:v>
                      </c:pt>
                      <c:pt idx="160">
                        <c:v>19129.918546783196</c:v>
                      </c:pt>
                      <c:pt idx="161">
                        <c:v>19095.766033671298</c:v>
                      </c:pt>
                      <c:pt idx="162">
                        <c:v>19129.918546783196</c:v>
                      </c:pt>
                      <c:pt idx="163">
                        <c:v>19050.057177981922</c:v>
                      </c:pt>
                      <c:pt idx="164">
                        <c:v>19136.630849809731</c:v>
                      </c:pt>
                      <c:pt idx="165">
                        <c:v>19121.338144016572</c:v>
                      </c:pt>
                      <c:pt idx="166">
                        <c:v>19090.921994120352</c:v>
                      </c:pt>
                      <c:pt idx="167">
                        <c:v>19056.769481008458</c:v>
                      </c:pt>
                      <c:pt idx="168">
                        <c:v>19097.634297146891</c:v>
                      </c:pt>
                      <c:pt idx="169">
                        <c:v>19114.625840990033</c:v>
                      </c:pt>
                      <c:pt idx="170">
                        <c:v>19121.338144016572</c:v>
                      </c:pt>
                      <c:pt idx="171">
                        <c:v>19075.629288327189</c:v>
                      </c:pt>
                      <c:pt idx="172">
                        <c:v>19082.341591353725</c:v>
                      </c:pt>
                      <c:pt idx="173">
                        <c:v>19129.918546783196</c:v>
                      </c:pt>
                      <c:pt idx="174">
                        <c:v>19095.766033671298</c:v>
                      </c:pt>
                      <c:pt idx="175">
                        <c:v>19136.630849809731</c:v>
                      </c:pt>
                      <c:pt idx="176">
                        <c:v>19090.921994120352</c:v>
                      </c:pt>
                      <c:pt idx="177">
                        <c:v>19097.634297146891</c:v>
                      </c:pt>
                      <c:pt idx="178">
                        <c:v>19121.338144016572</c:v>
                      </c:pt>
                      <c:pt idx="179">
                        <c:v>19136.630849809731</c:v>
                      </c:pt>
                      <c:pt idx="180">
                        <c:v>19355.251281700206</c:v>
                      </c:pt>
                      <c:pt idx="181">
                        <c:v>19361.963584726745</c:v>
                      </c:pt>
                      <c:pt idx="182">
                        <c:v>19348.07738328461</c:v>
                      </c:pt>
                      <c:pt idx="183">
                        <c:v>19348.07738328461</c:v>
                      </c:pt>
                      <c:pt idx="184">
                        <c:v>19355.251281700206</c:v>
                      </c:pt>
                      <c:pt idx="185">
                        <c:v>19380.823392045473</c:v>
                      </c:pt>
                      <c:pt idx="186">
                        <c:v>19361.963584726745</c:v>
                      </c:pt>
                      <c:pt idx="187">
                        <c:v>19387.535695072009</c:v>
                      </c:pt>
                      <c:pt idx="188">
                        <c:v>19354.789686311142</c:v>
                      </c:pt>
                      <c:pt idx="189">
                        <c:v>19373.649493629873</c:v>
                      </c:pt>
                      <c:pt idx="190">
                        <c:v>19396.116097838636</c:v>
                      </c:pt>
                      <c:pt idx="191">
                        <c:v>19373.649493629873</c:v>
                      </c:pt>
                      <c:pt idx="192">
                        <c:v>19380.823392045473</c:v>
                      </c:pt>
                      <c:pt idx="193">
                        <c:v>19402.828400865175</c:v>
                      </c:pt>
                      <c:pt idx="194">
                        <c:v>19387.535695072009</c:v>
                      </c:pt>
                      <c:pt idx="195">
                        <c:v>19388.94219942304</c:v>
                      </c:pt>
                      <c:pt idx="196">
                        <c:v>19348.07738328461</c:v>
                      </c:pt>
                      <c:pt idx="197">
                        <c:v>19355.251281700206</c:v>
                      </c:pt>
                      <c:pt idx="198">
                        <c:v>19354.789686311142</c:v>
                      </c:pt>
                      <c:pt idx="199">
                        <c:v>19388.94219942304</c:v>
                      </c:pt>
                      <c:pt idx="200">
                        <c:v>19396.116097838636</c:v>
                      </c:pt>
                      <c:pt idx="201">
                        <c:v>19380.361796656412</c:v>
                      </c:pt>
                      <c:pt idx="202">
                        <c:v>19361.963584726745</c:v>
                      </c:pt>
                      <c:pt idx="203">
                        <c:v>19402.828400865175</c:v>
                      </c:pt>
                      <c:pt idx="204">
                        <c:v>19395.654502449572</c:v>
                      </c:pt>
                      <c:pt idx="205">
                        <c:v>19373.649493629873</c:v>
                      </c:pt>
                      <c:pt idx="206">
                        <c:v>19380.823392045473</c:v>
                      </c:pt>
                      <c:pt idx="207">
                        <c:v>19380.361796656412</c:v>
                      </c:pt>
                      <c:pt idx="208">
                        <c:v>19387.535695072009</c:v>
                      </c:pt>
                      <c:pt idx="209">
                        <c:v>19388.94219942304</c:v>
                      </c:pt>
                      <c:pt idx="210">
                        <c:v>19354.789686311142</c:v>
                      </c:pt>
                      <c:pt idx="211">
                        <c:v>19396.116097838636</c:v>
                      </c:pt>
                      <c:pt idx="212">
                        <c:v>19395.654502449572</c:v>
                      </c:pt>
                      <c:pt idx="213">
                        <c:v>19402.828400865175</c:v>
                      </c:pt>
                      <c:pt idx="214">
                        <c:v>19411.695635726395</c:v>
                      </c:pt>
                      <c:pt idx="215">
                        <c:v>19411.695635726395</c:v>
                      </c:pt>
                      <c:pt idx="216">
                        <c:v>19418.407938752927</c:v>
                      </c:pt>
                      <c:pt idx="217">
                        <c:v>19418.407938752927</c:v>
                      </c:pt>
                      <c:pt idx="218">
                        <c:v>19380.361796656412</c:v>
                      </c:pt>
                      <c:pt idx="219">
                        <c:v>19437.267746071659</c:v>
                      </c:pt>
                      <c:pt idx="220">
                        <c:v>19437.267746071659</c:v>
                      </c:pt>
                      <c:pt idx="221">
                        <c:v>19443.980049098191</c:v>
                      </c:pt>
                      <c:pt idx="222">
                        <c:v>19395.654502449572</c:v>
                      </c:pt>
                      <c:pt idx="223">
                        <c:v>19443.980049098191</c:v>
                      </c:pt>
                      <c:pt idx="224">
                        <c:v>19452.560451864822</c:v>
                      </c:pt>
                      <c:pt idx="225">
                        <c:v>19411.695635726395</c:v>
                      </c:pt>
                      <c:pt idx="226">
                        <c:v>19452.560451864822</c:v>
                      </c:pt>
                      <c:pt idx="227">
                        <c:v>19459.272754891354</c:v>
                      </c:pt>
                      <c:pt idx="228">
                        <c:v>19418.407938752927</c:v>
                      </c:pt>
                      <c:pt idx="229">
                        <c:v>19459.272754891354</c:v>
                      </c:pt>
                      <c:pt idx="230">
                        <c:v>19437.267746071659</c:v>
                      </c:pt>
                      <c:pt idx="231">
                        <c:v>19443.980049098191</c:v>
                      </c:pt>
                      <c:pt idx="232">
                        <c:v>19452.560451864822</c:v>
                      </c:pt>
                      <c:pt idx="233">
                        <c:v>19459.272754891354</c:v>
                      </c:pt>
                      <c:pt idx="234">
                        <c:v>19706.638882925847</c:v>
                      </c:pt>
                      <c:pt idx="235">
                        <c:v>19706.638882925847</c:v>
                      </c:pt>
                      <c:pt idx="236">
                        <c:v>19713.351185952379</c:v>
                      </c:pt>
                      <c:pt idx="237">
                        <c:v>19677.893186781839</c:v>
                      </c:pt>
                      <c:pt idx="238">
                        <c:v>19713.351185952379</c:v>
                      </c:pt>
                      <c:pt idx="239">
                        <c:v>19677.893186781839</c:v>
                      </c:pt>
                      <c:pt idx="240">
                        <c:v>19684.605489808368</c:v>
                      </c:pt>
                      <c:pt idx="241">
                        <c:v>19684.605489808368</c:v>
                      </c:pt>
                      <c:pt idx="242">
                        <c:v>19732.21099327111</c:v>
                      </c:pt>
                      <c:pt idx="243">
                        <c:v>19732.21099327111</c:v>
                      </c:pt>
                      <c:pt idx="244">
                        <c:v>19738.923296297638</c:v>
                      </c:pt>
                      <c:pt idx="245">
                        <c:v>19703.465297127095</c:v>
                      </c:pt>
                      <c:pt idx="246">
                        <c:v>19738.923296297638</c:v>
                      </c:pt>
                      <c:pt idx="247">
                        <c:v>19703.465297127095</c:v>
                      </c:pt>
                      <c:pt idx="248">
                        <c:v>19747.503699064277</c:v>
                      </c:pt>
                      <c:pt idx="249">
                        <c:v>19706.638882925847</c:v>
                      </c:pt>
                      <c:pt idx="250">
                        <c:v>19710.177600153631</c:v>
                      </c:pt>
                      <c:pt idx="251">
                        <c:v>19747.503699064277</c:v>
                      </c:pt>
                      <c:pt idx="252">
                        <c:v>19710.177600153631</c:v>
                      </c:pt>
                      <c:pt idx="253">
                        <c:v>19754.216002090809</c:v>
                      </c:pt>
                      <c:pt idx="254">
                        <c:v>19713.351185952379</c:v>
                      </c:pt>
                      <c:pt idx="255">
                        <c:v>19718.758002920262</c:v>
                      </c:pt>
                      <c:pt idx="256">
                        <c:v>19754.216002090809</c:v>
                      </c:pt>
                      <c:pt idx="257">
                        <c:v>19677.893186781839</c:v>
                      </c:pt>
                      <c:pt idx="258">
                        <c:v>19718.758002920262</c:v>
                      </c:pt>
                      <c:pt idx="259">
                        <c:v>19725.470305946801</c:v>
                      </c:pt>
                      <c:pt idx="260">
                        <c:v>19684.605489808368</c:v>
                      </c:pt>
                      <c:pt idx="261">
                        <c:v>19725.470305946801</c:v>
                      </c:pt>
                      <c:pt idx="262">
                        <c:v>19732.21099327111</c:v>
                      </c:pt>
                      <c:pt idx="263">
                        <c:v>19738.923296297638</c:v>
                      </c:pt>
                      <c:pt idx="264">
                        <c:v>19703.465297127095</c:v>
                      </c:pt>
                      <c:pt idx="265">
                        <c:v>19747.503699064277</c:v>
                      </c:pt>
                      <c:pt idx="266">
                        <c:v>19710.177600153631</c:v>
                      </c:pt>
                      <c:pt idx="267">
                        <c:v>19754.216002090809</c:v>
                      </c:pt>
                      <c:pt idx="268">
                        <c:v>19718.758002920262</c:v>
                      </c:pt>
                      <c:pt idx="269">
                        <c:v>19725.470305946801</c:v>
                      </c:pt>
                      <c:pt idx="270">
                        <c:v>20029.280788007476</c:v>
                      </c:pt>
                      <c:pt idx="271">
                        <c:v>20029.280788007476</c:v>
                      </c:pt>
                      <c:pt idx="272">
                        <c:v>20035.993091034008</c:v>
                      </c:pt>
                      <c:pt idx="273">
                        <c:v>20054.852898352743</c:v>
                      </c:pt>
                      <c:pt idx="274">
                        <c:v>20035.993091034008</c:v>
                      </c:pt>
                      <c:pt idx="275">
                        <c:v>20070.145604145902</c:v>
                      </c:pt>
                      <c:pt idx="276">
                        <c:v>20054.852898352743</c:v>
                      </c:pt>
                      <c:pt idx="277">
                        <c:v>20061.565201379268</c:v>
                      </c:pt>
                      <c:pt idx="278">
                        <c:v>20061.565201379268</c:v>
                      </c:pt>
                      <c:pt idx="279">
                        <c:v>20029.280788007476</c:v>
                      </c:pt>
                      <c:pt idx="280">
                        <c:v>20070.145604145902</c:v>
                      </c:pt>
                      <c:pt idx="281">
                        <c:v>20076.857907172438</c:v>
                      </c:pt>
                      <c:pt idx="282">
                        <c:v>20119.83425034882</c:v>
                      </c:pt>
                      <c:pt idx="283">
                        <c:v>20035.993091034008</c:v>
                      </c:pt>
                      <c:pt idx="284">
                        <c:v>20076.857907172438</c:v>
                      </c:pt>
                      <c:pt idx="285">
                        <c:v>20119.83425034882</c:v>
                      </c:pt>
                      <c:pt idx="286">
                        <c:v>20126.546553375352</c:v>
                      </c:pt>
                      <c:pt idx="287">
                        <c:v>20126.546553375352</c:v>
                      </c:pt>
                      <c:pt idx="288">
                        <c:v>20054.852898352743</c:v>
                      </c:pt>
                      <c:pt idx="289">
                        <c:v>20145.406360694087</c:v>
                      </c:pt>
                      <c:pt idx="290">
                        <c:v>20061.565201379268</c:v>
                      </c:pt>
                      <c:pt idx="291">
                        <c:v>20145.406360694087</c:v>
                      </c:pt>
                      <c:pt idx="292">
                        <c:v>20152.118663720619</c:v>
                      </c:pt>
                      <c:pt idx="293">
                        <c:v>20070.145604145902</c:v>
                      </c:pt>
                      <c:pt idx="294">
                        <c:v>20152.118663720619</c:v>
                      </c:pt>
                      <c:pt idx="295">
                        <c:v>20160.699066487243</c:v>
                      </c:pt>
                      <c:pt idx="296">
                        <c:v>20076.857907172438</c:v>
                      </c:pt>
                      <c:pt idx="297">
                        <c:v>20119.83425034882</c:v>
                      </c:pt>
                      <c:pt idx="298">
                        <c:v>20160.699066487243</c:v>
                      </c:pt>
                      <c:pt idx="299">
                        <c:v>20167.411369513786</c:v>
                      </c:pt>
                      <c:pt idx="300">
                        <c:v>20126.546553375352</c:v>
                      </c:pt>
                      <c:pt idx="301">
                        <c:v>20167.411369513786</c:v>
                      </c:pt>
                      <c:pt idx="302">
                        <c:v>20145.406360694087</c:v>
                      </c:pt>
                      <c:pt idx="303">
                        <c:v>20152.118663720619</c:v>
                      </c:pt>
                      <c:pt idx="304">
                        <c:v>20160.699066487243</c:v>
                      </c:pt>
                      <c:pt idx="305">
                        <c:v>20167.411369513786</c:v>
                      </c:pt>
                      <c:pt idx="306">
                        <c:v>20367.858991003548</c:v>
                      </c:pt>
                      <c:pt idx="307">
                        <c:v>20374.571294030087</c:v>
                      </c:pt>
                      <c:pt idx="308">
                        <c:v>20367.858991003548</c:v>
                      </c:pt>
                      <c:pt idx="309">
                        <c:v>20393.431101348819</c:v>
                      </c:pt>
                      <c:pt idx="310">
                        <c:v>20374.571294030087</c:v>
                      </c:pt>
                      <c:pt idx="311">
                        <c:v>20400.143404375351</c:v>
                      </c:pt>
                      <c:pt idx="312">
                        <c:v>20408.723807141985</c:v>
                      </c:pt>
                      <c:pt idx="313">
                        <c:v>20393.431101348819</c:v>
                      </c:pt>
                      <c:pt idx="314">
                        <c:v>20415.436110168517</c:v>
                      </c:pt>
                      <c:pt idx="315">
                        <c:v>20400.143404375351</c:v>
                      </c:pt>
                      <c:pt idx="316">
                        <c:v>20367.858991003548</c:v>
                      </c:pt>
                      <c:pt idx="317">
                        <c:v>20408.723807141985</c:v>
                      </c:pt>
                      <c:pt idx="318">
                        <c:v>20374.571294030087</c:v>
                      </c:pt>
                      <c:pt idx="319">
                        <c:v>20415.436110168517</c:v>
                      </c:pt>
                      <c:pt idx="320">
                        <c:v>20393.431101348819</c:v>
                      </c:pt>
                      <c:pt idx="321">
                        <c:v>20400.143404375351</c:v>
                      </c:pt>
                      <c:pt idx="322">
                        <c:v>20408.723807141985</c:v>
                      </c:pt>
                      <c:pt idx="323">
                        <c:v>20415.436110168517</c:v>
                      </c:pt>
                      <c:pt idx="324">
                        <c:v>20417.854455651501</c:v>
                      </c:pt>
                      <c:pt idx="325">
                        <c:v>20424.566758678033</c:v>
                      </c:pt>
                      <c:pt idx="326">
                        <c:v>20417.854455651501</c:v>
                      </c:pt>
                      <c:pt idx="327">
                        <c:v>20443.426565996764</c:v>
                      </c:pt>
                      <c:pt idx="328">
                        <c:v>20424.566758678033</c:v>
                      </c:pt>
                      <c:pt idx="329">
                        <c:v>20450.138869023307</c:v>
                      </c:pt>
                      <c:pt idx="330">
                        <c:v>20458.719271789938</c:v>
                      </c:pt>
                      <c:pt idx="331">
                        <c:v>20443.426565996764</c:v>
                      </c:pt>
                      <c:pt idx="332">
                        <c:v>20465.431574816466</c:v>
                      </c:pt>
                      <c:pt idx="333">
                        <c:v>20450.138869023307</c:v>
                      </c:pt>
                      <c:pt idx="334">
                        <c:v>20417.854455651501</c:v>
                      </c:pt>
                      <c:pt idx="335">
                        <c:v>20458.719271789938</c:v>
                      </c:pt>
                      <c:pt idx="336">
                        <c:v>20442.476155430442</c:v>
                      </c:pt>
                      <c:pt idx="337">
                        <c:v>20424.566758678033</c:v>
                      </c:pt>
                      <c:pt idx="338">
                        <c:v>20465.431574816466</c:v>
                      </c:pt>
                      <c:pt idx="339">
                        <c:v>20449.188458456974</c:v>
                      </c:pt>
                      <c:pt idx="340">
                        <c:v>20442.476155430442</c:v>
                      </c:pt>
                      <c:pt idx="341">
                        <c:v>20443.426565996764</c:v>
                      </c:pt>
                      <c:pt idx="342">
                        <c:v>20468.048265775709</c:v>
                      </c:pt>
                      <c:pt idx="343">
                        <c:v>20449.188458456974</c:v>
                      </c:pt>
                      <c:pt idx="344">
                        <c:v>20450.138869023307</c:v>
                      </c:pt>
                      <c:pt idx="345">
                        <c:v>20474.760568802249</c:v>
                      </c:pt>
                      <c:pt idx="346">
                        <c:v>20458.719271789938</c:v>
                      </c:pt>
                      <c:pt idx="347">
                        <c:v>20483.340971568876</c:v>
                      </c:pt>
                      <c:pt idx="348">
                        <c:v>20465.431574816466</c:v>
                      </c:pt>
                      <c:pt idx="349">
                        <c:v>20468.048265775709</c:v>
                      </c:pt>
                      <c:pt idx="350">
                        <c:v>20490.053274595408</c:v>
                      </c:pt>
                      <c:pt idx="351">
                        <c:v>20474.760568802249</c:v>
                      </c:pt>
                      <c:pt idx="352">
                        <c:v>20483.340971568876</c:v>
                      </c:pt>
                      <c:pt idx="353">
                        <c:v>20442.476155430442</c:v>
                      </c:pt>
                      <c:pt idx="354">
                        <c:v>20490.053274595408</c:v>
                      </c:pt>
                      <c:pt idx="355">
                        <c:v>20449.188458456974</c:v>
                      </c:pt>
                      <c:pt idx="356">
                        <c:v>20468.048265775709</c:v>
                      </c:pt>
                      <c:pt idx="357">
                        <c:v>20474.760568802249</c:v>
                      </c:pt>
                      <c:pt idx="358">
                        <c:v>20634.056542058988</c:v>
                      </c:pt>
                      <c:pt idx="359">
                        <c:v>20483.340971568876</c:v>
                      </c:pt>
                      <c:pt idx="360">
                        <c:v>20634.056542058988</c:v>
                      </c:pt>
                      <c:pt idx="361">
                        <c:v>20640.768845085531</c:v>
                      </c:pt>
                      <c:pt idx="362">
                        <c:v>20490.053274595408</c:v>
                      </c:pt>
                      <c:pt idx="363">
                        <c:v>20640.768845085531</c:v>
                      </c:pt>
                      <c:pt idx="364">
                        <c:v>20659.628652404259</c:v>
                      </c:pt>
                      <c:pt idx="365">
                        <c:v>20659.628652404259</c:v>
                      </c:pt>
                      <c:pt idx="366">
                        <c:v>20666.340955430798</c:v>
                      </c:pt>
                      <c:pt idx="367">
                        <c:v>20666.340955430798</c:v>
                      </c:pt>
                      <c:pt idx="368">
                        <c:v>20674.921358197425</c:v>
                      </c:pt>
                      <c:pt idx="369">
                        <c:v>20634.056542058988</c:v>
                      </c:pt>
                      <c:pt idx="370">
                        <c:v>20674.921358197425</c:v>
                      </c:pt>
                      <c:pt idx="371">
                        <c:v>20681.633661223961</c:v>
                      </c:pt>
                      <c:pt idx="372">
                        <c:v>20640.768845085531</c:v>
                      </c:pt>
                      <c:pt idx="373">
                        <c:v>20681.633661223961</c:v>
                      </c:pt>
                      <c:pt idx="374">
                        <c:v>20659.628652404259</c:v>
                      </c:pt>
                      <c:pt idx="375">
                        <c:v>20666.340955430798</c:v>
                      </c:pt>
                      <c:pt idx="376">
                        <c:v>20674.921358197425</c:v>
                      </c:pt>
                      <c:pt idx="377">
                        <c:v>20681.633661223961</c:v>
                      </c:pt>
                      <c:pt idx="378">
                        <c:v>20690.500896085181</c:v>
                      </c:pt>
                      <c:pt idx="379">
                        <c:v>20690.500896085181</c:v>
                      </c:pt>
                      <c:pt idx="380">
                        <c:v>20697.213199111713</c:v>
                      </c:pt>
                      <c:pt idx="381">
                        <c:v>20716.073006430444</c:v>
                      </c:pt>
                      <c:pt idx="382">
                        <c:v>20716.073006430444</c:v>
                      </c:pt>
                      <c:pt idx="383">
                        <c:v>20731.365712223615</c:v>
                      </c:pt>
                      <c:pt idx="384">
                        <c:v>20690.500896085181</c:v>
                      </c:pt>
                      <c:pt idx="385">
                        <c:v>20697.213199111713</c:v>
                      </c:pt>
                      <c:pt idx="386">
                        <c:v>20731.365712223615</c:v>
                      </c:pt>
                      <c:pt idx="387">
                        <c:v>20722.78530945698</c:v>
                      </c:pt>
                      <c:pt idx="388">
                        <c:v>20738.078015250143</c:v>
                      </c:pt>
                      <c:pt idx="389">
                        <c:v>20716.073006430444</c:v>
                      </c:pt>
                      <c:pt idx="390">
                        <c:v>20722.78530945698</c:v>
                      </c:pt>
                      <c:pt idx="391">
                        <c:v>20731.365712223615</c:v>
                      </c:pt>
                      <c:pt idx="392">
                        <c:v>20697.213199111713</c:v>
                      </c:pt>
                      <c:pt idx="393">
                        <c:v>20738.078015250143</c:v>
                      </c:pt>
                      <c:pt idx="394">
                        <c:v>20722.78530945698</c:v>
                      </c:pt>
                      <c:pt idx="395">
                        <c:v>20740.49636073313</c:v>
                      </c:pt>
                      <c:pt idx="396">
                        <c:v>20740.49636073313</c:v>
                      </c:pt>
                      <c:pt idx="397">
                        <c:v>20747.208663759673</c:v>
                      </c:pt>
                      <c:pt idx="398">
                        <c:v>20738.078015250143</c:v>
                      </c:pt>
                      <c:pt idx="399">
                        <c:v>20766.068471078397</c:v>
                      </c:pt>
                      <c:pt idx="400">
                        <c:v>20766.068471078397</c:v>
                      </c:pt>
                      <c:pt idx="401">
                        <c:v>20772.780774104929</c:v>
                      </c:pt>
                      <c:pt idx="402">
                        <c:v>20772.780774104929</c:v>
                      </c:pt>
                      <c:pt idx="403">
                        <c:v>20781.361176871556</c:v>
                      </c:pt>
                      <c:pt idx="404">
                        <c:v>20747.208663759673</c:v>
                      </c:pt>
                      <c:pt idx="405">
                        <c:v>20781.361176871556</c:v>
                      </c:pt>
                      <c:pt idx="406">
                        <c:v>20740.49636073313</c:v>
                      </c:pt>
                      <c:pt idx="407">
                        <c:v>20788.073479898088</c:v>
                      </c:pt>
                      <c:pt idx="408">
                        <c:v>20788.073479898088</c:v>
                      </c:pt>
                      <c:pt idx="409">
                        <c:v>20766.068471078397</c:v>
                      </c:pt>
                      <c:pt idx="410">
                        <c:v>20772.780774104929</c:v>
                      </c:pt>
                      <c:pt idx="411">
                        <c:v>20781.361176871556</c:v>
                      </c:pt>
                      <c:pt idx="412">
                        <c:v>20747.208663759673</c:v>
                      </c:pt>
                      <c:pt idx="413">
                        <c:v>20788.073479898088</c:v>
                      </c:pt>
                      <c:pt idx="414">
                        <c:v>20985.444143284632</c:v>
                      </c:pt>
                      <c:pt idx="415">
                        <c:v>20992.156446311168</c:v>
                      </c:pt>
                      <c:pt idx="416">
                        <c:v>20956.698447140621</c:v>
                      </c:pt>
                      <c:pt idx="417">
                        <c:v>20963.410750167153</c:v>
                      </c:pt>
                      <c:pt idx="418">
                        <c:v>20985.444143284632</c:v>
                      </c:pt>
                      <c:pt idx="419">
                        <c:v>21011.016253629892</c:v>
                      </c:pt>
                      <c:pt idx="420">
                        <c:v>20992.156446311168</c:v>
                      </c:pt>
                      <c:pt idx="421">
                        <c:v>21017.728556656435</c:v>
                      </c:pt>
                      <c:pt idx="422">
                        <c:v>20956.698447140621</c:v>
                      </c:pt>
                      <c:pt idx="423">
                        <c:v>20982.270557485885</c:v>
                      </c:pt>
                      <c:pt idx="424">
                        <c:v>20963.410750167153</c:v>
                      </c:pt>
                      <c:pt idx="425">
                        <c:v>21026.308959423066</c:v>
                      </c:pt>
                      <c:pt idx="426">
                        <c:v>20988.982860512424</c:v>
                      </c:pt>
                      <c:pt idx="427">
                        <c:v>21011.016253629892</c:v>
                      </c:pt>
                      <c:pt idx="428">
                        <c:v>21033.021262449594</c:v>
                      </c:pt>
                      <c:pt idx="429">
                        <c:v>20997.563263279058</c:v>
                      </c:pt>
                      <c:pt idx="430">
                        <c:v>21017.728556656435</c:v>
                      </c:pt>
                      <c:pt idx="431">
                        <c:v>20982.270557485885</c:v>
                      </c:pt>
                      <c:pt idx="432">
                        <c:v>21004.275566305587</c:v>
                      </c:pt>
                      <c:pt idx="433">
                        <c:v>20985.444143284632</c:v>
                      </c:pt>
                      <c:pt idx="434">
                        <c:v>21026.308959423066</c:v>
                      </c:pt>
                      <c:pt idx="435">
                        <c:v>20988.982860512424</c:v>
                      </c:pt>
                      <c:pt idx="436">
                        <c:v>20992.156446311168</c:v>
                      </c:pt>
                      <c:pt idx="437">
                        <c:v>21033.021262449594</c:v>
                      </c:pt>
                      <c:pt idx="438">
                        <c:v>20956.698447140621</c:v>
                      </c:pt>
                      <c:pt idx="439">
                        <c:v>20997.563263279058</c:v>
                      </c:pt>
                      <c:pt idx="440">
                        <c:v>20963.410750167153</c:v>
                      </c:pt>
                      <c:pt idx="441">
                        <c:v>21004.275566305587</c:v>
                      </c:pt>
                      <c:pt idx="442">
                        <c:v>21011.016253629892</c:v>
                      </c:pt>
                      <c:pt idx="443">
                        <c:v>21017.728556656435</c:v>
                      </c:pt>
                      <c:pt idx="444">
                        <c:v>20982.270557485885</c:v>
                      </c:pt>
                      <c:pt idx="445">
                        <c:v>21026.308959423066</c:v>
                      </c:pt>
                      <c:pt idx="446">
                        <c:v>20988.982860512424</c:v>
                      </c:pt>
                      <c:pt idx="447">
                        <c:v>21033.021262449594</c:v>
                      </c:pt>
                      <c:pt idx="448">
                        <c:v>20997.563263279058</c:v>
                      </c:pt>
                      <c:pt idx="449">
                        <c:v>21004.275566305587</c:v>
                      </c:pt>
                      <c:pt idx="450">
                        <c:v>21308.086048366258</c:v>
                      </c:pt>
                      <c:pt idx="451">
                        <c:v>21308.086048366258</c:v>
                      </c:pt>
                      <c:pt idx="452">
                        <c:v>21314.798351392797</c:v>
                      </c:pt>
                      <c:pt idx="453">
                        <c:v>21314.798351392797</c:v>
                      </c:pt>
                      <c:pt idx="454">
                        <c:v>21333.658158711529</c:v>
                      </c:pt>
                      <c:pt idx="455">
                        <c:v>21333.658158711529</c:v>
                      </c:pt>
                      <c:pt idx="456">
                        <c:v>21340.370461738054</c:v>
                      </c:pt>
                      <c:pt idx="457">
                        <c:v>21340.370461738054</c:v>
                      </c:pt>
                      <c:pt idx="458">
                        <c:v>21348.950864504684</c:v>
                      </c:pt>
                      <c:pt idx="459">
                        <c:v>21308.086048366258</c:v>
                      </c:pt>
                      <c:pt idx="460">
                        <c:v>21348.950864504684</c:v>
                      </c:pt>
                      <c:pt idx="461">
                        <c:v>21355.663167531227</c:v>
                      </c:pt>
                      <c:pt idx="462">
                        <c:v>21314.798351392797</c:v>
                      </c:pt>
                      <c:pt idx="463">
                        <c:v>21355.663167531227</c:v>
                      </c:pt>
                      <c:pt idx="464">
                        <c:v>21398.639510707606</c:v>
                      </c:pt>
                      <c:pt idx="465">
                        <c:v>21333.658158711529</c:v>
                      </c:pt>
                      <c:pt idx="466">
                        <c:v>21405.351813734142</c:v>
                      </c:pt>
                      <c:pt idx="467">
                        <c:v>21340.370461738054</c:v>
                      </c:pt>
                      <c:pt idx="468">
                        <c:v>21348.950864504684</c:v>
                      </c:pt>
                      <c:pt idx="469">
                        <c:v>21398.639510707606</c:v>
                      </c:pt>
                      <c:pt idx="470">
                        <c:v>21355.663167531227</c:v>
                      </c:pt>
                      <c:pt idx="471">
                        <c:v>21424.211621052869</c:v>
                      </c:pt>
                      <c:pt idx="472">
                        <c:v>21405.351813734142</c:v>
                      </c:pt>
                      <c:pt idx="473">
                        <c:v>21430.923924079405</c:v>
                      </c:pt>
                      <c:pt idx="474">
                        <c:v>21439.504326846036</c:v>
                      </c:pt>
                      <c:pt idx="475">
                        <c:v>21424.211621052869</c:v>
                      </c:pt>
                      <c:pt idx="476">
                        <c:v>21446.216629872572</c:v>
                      </c:pt>
                      <c:pt idx="477">
                        <c:v>21430.923924079405</c:v>
                      </c:pt>
                      <c:pt idx="478">
                        <c:v>21398.639510707606</c:v>
                      </c:pt>
                      <c:pt idx="479">
                        <c:v>21439.504326846036</c:v>
                      </c:pt>
                      <c:pt idx="480">
                        <c:v>21405.351813734142</c:v>
                      </c:pt>
                      <c:pt idx="481">
                        <c:v>21446.216629872572</c:v>
                      </c:pt>
                      <c:pt idx="482">
                        <c:v>21424.211621052869</c:v>
                      </c:pt>
                      <c:pt idx="483">
                        <c:v>21430.923924079405</c:v>
                      </c:pt>
                      <c:pt idx="484">
                        <c:v>21439.504326846036</c:v>
                      </c:pt>
                      <c:pt idx="485">
                        <c:v>21446.216629872572</c:v>
                      </c:pt>
                      <c:pt idx="486">
                        <c:v>21696.65971601029</c:v>
                      </c:pt>
                      <c:pt idx="487">
                        <c:v>21696.65971601029</c:v>
                      </c:pt>
                      <c:pt idx="488">
                        <c:v>21703.372019036822</c:v>
                      </c:pt>
                      <c:pt idx="489">
                        <c:v>21703.372019036822</c:v>
                      </c:pt>
                      <c:pt idx="490">
                        <c:v>21722.231826355553</c:v>
                      </c:pt>
                      <c:pt idx="491">
                        <c:v>21722.231826355553</c:v>
                      </c:pt>
                      <c:pt idx="492">
                        <c:v>21728.944129382086</c:v>
                      </c:pt>
                      <c:pt idx="493">
                        <c:v>21728.944129382086</c:v>
                      </c:pt>
                      <c:pt idx="494">
                        <c:v>21737.52453214872</c:v>
                      </c:pt>
                      <c:pt idx="495">
                        <c:v>21737.52453214872</c:v>
                      </c:pt>
                      <c:pt idx="496">
                        <c:v>21696.65971601029</c:v>
                      </c:pt>
                      <c:pt idx="497">
                        <c:v>21744.236835175252</c:v>
                      </c:pt>
                      <c:pt idx="498">
                        <c:v>21744.236835175252</c:v>
                      </c:pt>
                      <c:pt idx="499">
                        <c:v>21703.372019036822</c:v>
                      </c:pt>
                      <c:pt idx="500">
                        <c:v>21721.281415789239</c:v>
                      </c:pt>
                      <c:pt idx="501">
                        <c:v>21721.281415789239</c:v>
                      </c:pt>
                      <c:pt idx="502">
                        <c:v>21727.993718815764</c:v>
                      </c:pt>
                      <c:pt idx="503">
                        <c:v>21722.231826355553</c:v>
                      </c:pt>
                      <c:pt idx="504">
                        <c:v>21727.993718815764</c:v>
                      </c:pt>
                      <c:pt idx="505">
                        <c:v>21728.944129382086</c:v>
                      </c:pt>
                      <c:pt idx="506">
                        <c:v>21737.52453214872</c:v>
                      </c:pt>
                      <c:pt idx="507">
                        <c:v>21746.853526134499</c:v>
                      </c:pt>
                      <c:pt idx="508">
                        <c:v>21744.236835175252</c:v>
                      </c:pt>
                      <c:pt idx="509">
                        <c:v>21746.853526134499</c:v>
                      </c:pt>
                      <c:pt idx="510">
                        <c:v>21753.565829161031</c:v>
                      </c:pt>
                      <c:pt idx="511">
                        <c:v>21753.565829161031</c:v>
                      </c:pt>
                      <c:pt idx="512">
                        <c:v>21762.146231927662</c:v>
                      </c:pt>
                      <c:pt idx="513">
                        <c:v>21762.146231927662</c:v>
                      </c:pt>
                      <c:pt idx="514">
                        <c:v>21721.281415789239</c:v>
                      </c:pt>
                      <c:pt idx="515">
                        <c:v>21768.858534954205</c:v>
                      </c:pt>
                      <c:pt idx="516">
                        <c:v>21768.858534954205</c:v>
                      </c:pt>
                      <c:pt idx="517">
                        <c:v>21727.993718815764</c:v>
                      </c:pt>
                      <c:pt idx="518">
                        <c:v>21746.853526134499</c:v>
                      </c:pt>
                      <c:pt idx="519">
                        <c:v>21753.565829161031</c:v>
                      </c:pt>
                      <c:pt idx="520">
                        <c:v>21762.146231927662</c:v>
                      </c:pt>
                      <c:pt idx="521">
                        <c:v>21768.858534954205</c:v>
                      </c:pt>
                      <c:pt idx="522">
                        <c:v>22019.301621091912</c:v>
                      </c:pt>
                      <c:pt idx="523">
                        <c:v>22026.013924118455</c:v>
                      </c:pt>
                      <c:pt idx="524">
                        <c:v>22019.301621091912</c:v>
                      </c:pt>
                      <c:pt idx="525">
                        <c:v>22044.873731437183</c:v>
                      </c:pt>
                      <c:pt idx="526">
                        <c:v>22026.013924118455</c:v>
                      </c:pt>
                      <c:pt idx="527">
                        <c:v>22051.586034463715</c:v>
                      </c:pt>
                      <c:pt idx="528">
                        <c:v>22060.166437230346</c:v>
                      </c:pt>
                      <c:pt idx="529">
                        <c:v>22066.878740256881</c:v>
                      </c:pt>
                      <c:pt idx="530">
                        <c:v>22044.873731437183</c:v>
                      </c:pt>
                      <c:pt idx="531">
                        <c:v>22051.586034463715</c:v>
                      </c:pt>
                      <c:pt idx="532">
                        <c:v>22060.166437230346</c:v>
                      </c:pt>
                      <c:pt idx="533">
                        <c:v>22019.301621091912</c:v>
                      </c:pt>
                      <c:pt idx="534">
                        <c:v>22066.878740256881</c:v>
                      </c:pt>
                      <c:pt idx="535">
                        <c:v>22026.013924118455</c:v>
                      </c:pt>
                      <c:pt idx="536">
                        <c:v>22044.873731437183</c:v>
                      </c:pt>
                      <c:pt idx="537">
                        <c:v>22051.586034463715</c:v>
                      </c:pt>
                      <c:pt idx="538">
                        <c:v>22060.166437230346</c:v>
                      </c:pt>
                      <c:pt idx="539">
                        <c:v>22066.878740256881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B4F-4FF3-9D35-5D5043FD602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0.99914871035182429</c:v>
                      </c:pt>
                      <c:pt idx="2">
                        <c:v>0.99481282117307046</c:v>
                      </c:pt>
                      <c:pt idx="3">
                        <c:v>0.99453954320988247</c:v>
                      </c:pt>
                      <c:pt idx="4">
                        <c:v>0.99371800296191193</c:v>
                      </c:pt>
                      <c:pt idx="5">
                        <c:v>0.99195691068101066</c:v>
                      </c:pt>
                      <c:pt idx="6">
                        <c:v>0.99117365533230761</c:v>
                      </c:pt>
                      <c:pt idx="7">
                        <c:v>0.99035355645625811</c:v>
                      </c:pt>
                      <c:pt idx="8">
                        <c:v>0.99014318867952422</c:v>
                      </c:pt>
                      <c:pt idx="9">
                        <c:v>0.98940902184487833</c:v>
                      </c:pt>
                      <c:pt idx="10">
                        <c:v>0.98662804899415024</c:v>
                      </c:pt>
                      <c:pt idx="11">
                        <c:v>0.98605559601111581</c:v>
                      </c:pt>
                      <c:pt idx="12">
                        <c:v>0.98478677404961112</c:v>
                      </c:pt>
                      <c:pt idx="13">
                        <c:v>0.98330007291388488</c:v>
                      </c:pt>
                      <c:pt idx="14">
                        <c:v>0.98264648420778067</c:v>
                      </c:pt>
                      <c:pt idx="15">
                        <c:v>0.98145400959078899</c:v>
                      </c:pt>
                      <c:pt idx="16">
                        <c:v>0.97732735187241371</c:v>
                      </c:pt>
                      <c:pt idx="17">
                        <c:v>0.97401835499900014</c:v>
                      </c:pt>
                      <c:pt idx="18">
                        <c:v>0.93907673021018712</c:v>
                      </c:pt>
                      <c:pt idx="19">
                        <c:v>0.93763768991136232</c:v>
                      </c:pt>
                      <c:pt idx="20">
                        <c:v>0.93455192020459832</c:v>
                      </c:pt>
                      <c:pt idx="21">
                        <c:v>0.93361713038437477</c:v>
                      </c:pt>
                      <c:pt idx="22">
                        <c:v>0.93311360883241501</c:v>
                      </c:pt>
                      <c:pt idx="23">
                        <c:v>0.93217805358128436</c:v>
                      </c:pt>
                      <c:pt idx="24">
                        <c:v>0.93025161678171031</c:v>
                      </c:pt>
                      <c:pt idx="25">
                        <c:v>0.92909484788891394</c:v>
                      </c:pt>
                      <c:pt idx="26">
                        <c:v>0.92881252354373856</c:v>
                      </c:pt>
                      <c:pt idx="27">
                        <c:v>0.92765639168363512</c:v>
                      </c:pt>
                      <c:pt idx="28">
                        <c:v>0.92725557139759451</c:v>
                      </c:pt>
                      <c:pt idx="29">
                        <c:v>0.92581902558092422</c:v>
                      </c:pt>
                      <c:pt idx="30">
                        <c:v>0.92573061602052675</c:v>
                      </c:pt>
                      <c:pt idx="31">
                        <c:v>0.92429208936688767</c:v>
                      </c:pt>
                      <c:pt idx="32">
                        <c:v>0.92180476008838885</c:v>
                      </c:pt>
                      <c:pt idx="33">
                        <c:v>0.92036784161006202</c:v>
                      </c:pt>
                      <c:pt idx="34">
                        <c:v>0.91844386504405406</c:v>
                      </c:pt>
                      <c:pt idx="35">
                        <c:v>0.91700675811417109</c:v>
                      </c:pt>
                      <c:pt idx="36">
                        <c:v>0.91577249435750585</c:v>
                      </c:pt>
                      <c:pt idx="37">
                        <c:v>0.91487210939871044</c:v>
                      </c:pt>
                      <c:pt idx="38">
                        <c:v>0.91433531933684997</c:v>
                      </c:pt>
                      <c:pt idx="39">
                        <c:v>0.91343512897075385</c:v>
                      </c:pt>
                      <c:pt idx="40">
                        <c:v>0.91031949995881822</c:v>
                      </c:pt>
                      <c:pt idx="41">
                        <c:v>0.90941981327279509</c:v>
                      </c:pt>
                      <c:pt idx="42">
                        <c:v>0.90888207185937131</c:v>
                      </c:pt>
                      <c:pt idx="43">
                        <c:v>0.90798255906731107</c:v>
                      </c:pt>
                      <c:pt idx="44">
                        <c:v>0.90724711233475364</c:v>
                      </c:pt>
                      <c:pt idx="45">
                        <c:v>0.90695751213802256</c:v>
                      </c:pt>
                      <c:pt idx="46">
                        <c:v>0.9060582071788823</c:v>
                      </c:pt>
                      <c:pt idx="47">
                        <c:v>0.90581191519475901</c:v>
                      </c:pt>
                      <c:pt idx="48">
                        <c:v>0.90551995353340353</c:v>
                      </c:pt>
                      <c:pt idx="49">
                        <c:v>0.90462081139534178</c:v>
                      </c:pt>
                      <c:pt idx="50">
                        <c:v>0.90180125364534058</c:v>
                      </c:pt>
                      <c:pt idx="51">
                        <c:v>0.90036560805322707</c:v>
                      </c:pt>
                      <c:pt idx="52">
                        <c:v>0.89844321235572877</c:v>
                      </c:pt>
                      <c:pt idx="53">
                        <c:v>0.89700733043524294</c:v>
                      </c:pt>
                      <c:pt idx="54">
                        <c:v>0.86089220257545107</c:v>
                      </c:pt>
                      <c:pt idx="55">
                        <c:v>0.86003608885428018</c:v>
                      </c:pt>
                      <c:pt idx="56">
                        <c:v>0.85945306447652281</c:v>
                      </c:pt>
                      <c:pt idx="57">
                        <c:v>0.85859697963830151</c:v>
                      </c:pt>
                      <c:pt idx="58">
                        <c:v>0.8585446345496095</c:v>
                      </c:pt>
                      <c:pt idx="59">
                        <c:v>0.85764892071343257</c:v>
                      </c:pt>
                      <c:pt idx="60">
                        <c:v>0.8554322950760932</c:v>
                      </c:pt>
                      <c:pt idx="61">
                        <c:v>0.85457628051831458</c:v>
                      </c:pt>
                      <c:pt idx="62">
                        <c:v>0.85399315045387936</c:v>
                      </c:pt>
                      <c:pt idx="63">
                        <c:v>0.85343508309435256</c:v>
                      </c:pt>
                      <c:pt idx="64">
                        <c:v>0.8531371621381344</c:v>
                      </c:pt>
                      <c:pt idx="65">
                        <c:v>0.85308684669523793</c:v>
                      </c:pt>
                      <c:pt idx="66">
                        <c:v>0.85278870079473101</c:v>
                      </c:pt>
                      <c:pt idx="67">
                        <c:v>0.85219139863849003</c:v>
                      </c:pt>
                      <c:pt idx="68">
                        <c:v>0.85206665560709627</c:v>
                      </c:pt>
                      <c:pt idx="69">
                        <c:v>0.85164825119086907</c:v>
                      </c:pt>
                      <c:pt idx="70">
                        <c:v>0.8513499707605956</c:v>
                      </c:pt>
                      <c:pt idx="71">
                        <c:v>0.85121069008927253</c:v>
                      </c:pt>
                      <c:pt idx="72">
                        <c:v>0.85062750805319709</c:v>
                      </c:pt>
                      <c:pt idx="73">
                        <c:v>0.85006843573211643</c:v>
                      </c:pt>
                      <c:pt idx="74">
                        <c:v>0.84977156736488668</c:v>
                      </c:pt>
                      <c:pt idx="75">
                        <c:v>0.84972234708985528</c:v>
                      </c:pt>
                      <c:pt idx="76">
                        <c:v>0.84882704594891778</c:v>
                      </c:pt>
                      <c:pt idx="77">
                        <c:v>0.84882569125359031</c:v>
                      </c:pt>
                      <c:pt idx="78">
                        <c:v>0.84828372152453058</c:v>
                      </c:pt>
                      <c:pt idx="79">
                        <c:v>0.84738848561581448</c:v>
                      </c:pt>
                      <c:pt idx="80">
                        <c:v>0.84733023525355811</c:v>
                      </c:pt>
                      <c:pt idx="81">
                        <c:v>0.84589146568064899</c:v>
                      </c:pt>
                      <c:pt idx="82">
                        <c:v>0.84461353576274512</c:v>
                      </c:pt>
                      <c:pt idx="83">
                        <c:v>0.84396535941864981</c:v>
                      </c:pt>
                      <c:pt idx="84">
                        <c:v>0.84337060594857793</c:v>
                      </c:pt>
                      <c:pt idx="85">
                        <c:v>0.84252656888711941</c:v>
                      </c:pt>
                      <c:pt idx="86">
                        <c:v>0.84125065269684474</c:v>
                      </c:pt>
                      <c:pt idx="87">
                        <c:v>0.84092490740643566</c:v>
                      </c:pt>
                      <c:pt idx="88">
                        <c:v>0.83981273672708823</c:v>
                      </c:pt>
                      <c:pt idx="89">
                        <c:v>0.83547303385031835</c:v>
                      </c:pt>
                      <c:pt idx="90">
                        <c:v>0.77670866443836795</c:v>
                      </c:pt>
                      <c:pt idx="91">
                        <c:v>0.77577835689199026</c:v>
                      </c:pt>
                      <c:pt idx="92">
                        <c:v>0.77526992308953879</c:v>
                      </c:pt>
                      <c:pt idx="93">
                        <c:v>0.77433965542771499</c:v>
                      </c:pt>
                      <c:pt idx="94">
                        <c:v>0.77125017576165611</c:v>
                      </c:pt>
                      <c:pt idx="95">
                        <c:v>0.7703200129410408</c:v>
                      </c:pt>
                      <c:pt idx="96">
                        <c:v>0.76981140758133582</c:v>
                      </c:pt>
                      <c:pt idx="97">
                        <c:v>0.76888128247505738</c:v>
                      </c:pt>
                      <c:pt idx="98">
                        <c:v>0.76791001190623753</c:v>
                      </c:pt>
                      <c:pt idx="99">
                        <c:v>0.76788531410786487</c:v>
                      </c:pt>
                      <c:pt idx="100">
                        <c:v>0.76695523254383491</c:v>
                      </c:pt>
                      <c:pt idx="101">
                        <c:v>0.76647170069745618</c:v>
                      </c:pt>
                      <c:pt idx="102">
                        <c:v>0.76644653120077555</c:v>
                      </c:pt>
                      <c:pt idx="103">
                        <c:v>0.76551648611476175</c:v>
                      </c:pt>
                      <c:pt idx="104">
                        <c:v>0.7655038065070644</c:v>
                      </c:pt>
                      <c:pt idx="105">
                        <c:v>0.76461142298391582</c:v>
                      </c:pt>
                      <c:pt idx="106">
                        <c:v>0.76406473030123434</c:v>
                      </c:pt>
                      <c:pt idx="107">
                        <c:v>0.76317236437131031</c:v>
                      </c:pt>
                      <c:pt idx="108">
                        <c:v>0.76245309257339389</c:v>
                      </c:pt>
                      <c:pt idx="109">
                        <c:v>0.7610147325801524</c:v>
                      </c:pt>
                      <c:pt idx="110">
                        <c:v>0.76004412158744683</c:v>
                      </c:pt>
                      <c:pt idx="111">
                        <c:v>0.75915179966660096</c:v>
                      </c:pt>
                      <c:pt idx="112">
                        <c:v>0.75908912236523052</c:v>
                      </c:pt>
                      <c:pt idx="113">
                        <c:v>0.7586050401379405</c:v>
                      </c:pt>
                      <c:pt idx="114">
                        <c:v>0.75771273456661903</c:v>
                      </c:pt>
                      <c:pt idx="115">
                        <c:v>0.7576507350824272</c:v>
                      </c:pt>
                      <c:pt idx="116">
                        <c:v>0.75706354772526885</c:v>
                      </c:pt>
                      <c:pt idx="117">
                        <c:v>0.75667860555683841</c:v>
                      </c:pt>
                      <c:pt idx="118">
                        <c:v>0.75578631555444398</c:v>
                      </c:pt>
                      <c:pt idx="119">
                        <c:v>0.75562469332180637</c:v>
                      </c:pt>
                      <c:pt idx="120">
                        <c:v>0.75523952153858864</c:v>
                      </c:pt>
                      <c:pt idx="121">
                        <c:v>0.75434724718741031</c:v>
                      </c:pt>
                      <c:pt idx="122">
                        <c:v>0.75160465468761739</c:v>
                      </c:pt>
                      <c:pt idx="123">
                        <c:v>0.75016578147630808</c:v>
                      </c:pt>
                      <c:pt idx="124">
                        <c:v>0.74823956791807333</c:v>
                      </c:pt>
                      <c:pt idx="125">
                        <c:v>0.74680068445619796</c:v>
                      </c:pt>
                      <c:pt idx="126">
                        <c:v>0.69858715565636775</c:v>
                      </c:pt>
                      <c:pt idx="127">
                        <c:v>0.69714807693278891</c:v>
                      </c:pt>
                      <c:pt idx="128">
                        <c:v>0.69400250203632441</c:v>
                      </c:pt>
                      <c:pt idx="129">
                        <c:v>0.69312746639791334</c:v>
                      </c:pt>
                      <c:pt idx="130">
                        <c:v>0.69256348312692684</c:v>
                      </c:pt>
                      <c:pt idx="131">
                        <c:v>0.69168838563767354</c:v>
                      </c:pt>
                      <c:pt idx="132">
                        <c:v>0.68976195378435579</c:v>
                      </c:pt>
                      <c:pt idx="133">
                        <c:v>0.6885430226548368</c:v>
                      </c:pt>
                      <c:pt idx="134">
                        <c:v>0.68832287215674648</c:v>
                      </c:pt>
                      <c:pt idx="135">
                        <c:v>0.68710399734290051</c:v>
                      </c:pt>
                      <c:pt idx="136">
                        <c:v>0.6861521049151289</c:v>
                      </c:pt>
                      <c:pt idx="137">
                        <c:v>0.68517761923908305</c:v>
                      </c:pt>
                      <c:pt idx="138">
                        <c:v>0.68498295791131414</c:v>
                      </c:pt>
                      <c:pt idx="139">
                        <c:v>0.68471324369476338</c:v>
                      </c:pt>
                      <c:pt idx="140">
                        <c:v>0.6837385905650567</c:v>
                      </c:pt>
                      <c:pt idx="141">
                        <c:v>0.68354401685745525</c:v>
                      </c:pt>
                      <c:pt idx="142">
                        <c:v>0.68224595825171075</c:v>
                      </c:pt>
                      <c:pt idx="143">
                        <c:v>0.68131781836964755</c:v>
                      </c:pt>
                      <c:pt idx="144">
                        <c:v>0.68069319452439225</c:v>
                      </c:pt>
                      <c:pt idx="145">
                        <c:v>0.68035746248506423</c:v>
                      </c:pt>
                      <c:pt idx="146">
                        <c:v>0.67952375729979719</c:v>
                      </c:pt>
                      <c:pt idx="147">
                        <c:v>0.67925431824986482</c:v>
                      </c:pt>
                      <c:pt idx="148">
                        <c:v>0.67891862534429293</c:v>
                      </c:pt>
                      <c:pt idx="149">
                        <c:v>0.67808480542785876</c:v>
                      </c:pt>
                      <c:pt idx="150">
                        <c:v>0.67732810688867595</c:v>
                      </c:pt>
                      <c:pt idx="151">
                        <c:v>0.67715024411744418</c:v>
                      </c:pt>
                      <c:pt idx="152">
                        <c:v>0.67678631649246124</c:v>
                      </c:pt>
                      <c:pt idx="153">
                        <c:v>0.67615850894957064</c:v>
                      </c:pt>
                      <c:pt idx="154">
                        <c:v>0.6758892222720525</c:v>
                      </c:pt>
                      <c:pt idx="155">
                        <c:v>0.67585821133159973</c:v>
                      </c:pt>
                      <c:pt idx="156">
                        <c:v>0.67489863945303874</c:v>
                      </c:pt>
                      <c:pt idx="157">
                        <c:v>0.67471955114837434</c:v>
                      </c:pt>
                      <c:pt idx="158">
                        <c:v>0.67347038636769241</c:v>
                      </c:pt>
                      <c:pt idx="159">
                        <c:v>0.67345978627030789</c:v>
                      </c:pt>
                      <c:pt idx="160">
                        <c:v>0.67342082743660459</c:v>
                      </c:pt>
                      <c:pt idx="161">
                        <c:v>0.67252736287225323</c:v>
                      </c:pt>
                      <c:pt idx="162">
                        <c:v>0.67249273997669234</c:v>
                      </c:pt>
                      <c:pt idx="163">
                        <c:v>0.67219735426194172</c:v>
                      </c:pt>
                      <c:pt idx="164">
                        <c:v>0.67198175828990037</c:v>
                      </c:pt>
                      <c:pt idx="165">
                        <c:v>0.67169075425037694</c:v>
                      </c:pt>
                      <c:pt idx="166">
                        <c:v>0.67153360377530957</c:v>
                      </c:pt>
                      <c:pt idx="167">
                        <c:v>0.67075875064769941</c:v>
                      </c:pt>
                      <c:pt idx="168">
                        <c:v>0.6700947416476899</c:v>
                      </c:pt>
                      <c:pt idx="169">
                        <c:v>0.66801121389530072</c:v>
                      </c:pt>
                      <c:pt idx="170">
                        <c:v>0.66706814536251502</c:v>
                      </c:pt>
                      <c:pt idx="171">
                        <c:v>0.66673938826692414</c:v>
                      </c:pt>
                      <c:pt idx="172">
                        <c:v>0.66530075860455884</c:v>
                      </c:pt>
                      <c:pt idx="173">
                        <c:v>0.66464597891316313</c:v>
                      </c:pt>
                      <c:pt idx="174">
                        <c:v>0.66437179097744814</c:v>
                      </c:pt>
                      <c:pt idx="175">
                        <c:v>0.6637028853468141</c:v>
                      </c:pt>
                      <c:pt idx="176">
                        <c:v>0.66337484575000882</c:v>
                      </c:pt>
                      <c:pt idx="177">
                        <c:v>0.66193620134279951</c:v>
                      </c:pt>
                      <c:pt idx="178">
                        <c:v>0.65891324822815178</c:v>
                      </c:pt>
                      <c:pt idx="179">
                        <c:v>0.65554837180739567</c:v>
                      </c:pt>
                      <c:pt idx="180">
                        <c:v>0.62132279159340587</c:v>
                      </c:pt>
                      <c:pt idx="181">
                        <c:v>0.61988373533684871</c:v>
                      </c:pt>
                      <c:pt idx="182">
                        <c:v>0.61806817532299896</c:v>
                      </c:pt>
                      <c:pt idx="183">
                        <c:v>0.6171037954786025</c:v>
                      </c:pt>
                      <c:pt idx="184">
                        <c:v>0.61670189886196292</c:v>
                      </c:pt>
                      <c:pt idx="185">
                        <c:v>0.61586318426494124</c:v>
                      </c:pt>
                      <c:pt idx="186">
                        <c:v>0.6152628794144146</c:v>
                      </c:pt>
                      <c:pt idx="187">
                        <c:v>0.61442412677087943</c:v>
                      </c:pt>
                      <c:pt idx="188">
                        <c:v>0.61297078242332381</c:v>
                      </c:pt>
                      <c:pt idx="189">
                        <c:v>0.61260877940175285</c:v>
                      </c:pt>
                      <c:pt idx="190">
                        <c:v>0.61249771712014489</c:v>
                      </c:pt>
                      <c:pt idx="191">
                        <c:v>0.61164444261086892</c:v>
                      </c:pt>
                      <c:pt idx="192">
                        <c:v>0.61124242056595779</c:v>
                      </c:pt>
                      <c:pt idx="193">
                        <c:v>0.61105865915563873</c:v>
                      </c:pt>
                      <c:pt idx="194">
                        <c:v>0.60980339651279092</c:v>
                      </c:pt>
                      <c:pt idx="195">
                        <c:v>0.60924342584632452</c:v>
                      </c:pt>
                      <c:pt idx="196">
                        <c:v>0.60895199609453277</c:v>
                      </c:pt>
                      <c:pt idx="197">
                        <c:v>0.6085517052258359</c:v>
                      </c:pt>
                      <c:pt idx="198">
                        <c:v>0.60831107704298404</c:v>
                      </c:pt>
                      <c:pt idx="199">
                        <c:v>0.60827911292127634</c:v>
                      </c:pt>
                      <c:pt idx="200">
                        <c:v>0.60787702033536783</c:v>
                      </c:pt>
                      <c:pt idx="201">
                        <c:v>0.60751155629477449</c:v>
                      </c:pt>
                      <c:pt idx="202">
                        <c:v>0.60711279475408131</c:v>
                      </c:pt>
                      <c:pt idx="203">
                        <c:v>0.60643799385861696</c:v>
                      </c:pt>
                      <c:pt idx="204">
                        <c:v>0.6041462978725981</c:v>
                      </c:pt>
                      <c:pt idx="205">
                        <c:v>0.60349312344081552</c:v>
                      </c:pt>
                      <c:pt idx="206">
                        <c:v>0.60309262219836712</c:v>
                      </c:pt>
                      <c:pt idx="207">
                        <c:v>0.60285213533604309</c:v>
                      </c:pt>
                      <c:pt idx="208">
                        <c:v>0.60165370067762869</c:v>
                      </c:pt>
                      <c:pt idx="209">
                        <c:v>0.60012806762260373</c:v>
                      </c:pt>
                      <c:pt idx="210">
                        <c:v>0.59985438643967226</c:v>
                      </c:pt>
                      <c:pt idx="211">
                        <c:v>0.59972744385207055</c:v>
                      </c:pt>
                      <c:pt idx="212">
                        <c:v>0.59948703976912476</c:v>
                      </c:pt>
                      <c:pt idx="213">
                        <c:v>0.59828851616175527</c:v>
                      </c:pt>
                      <c:pt idx="214">
                        <c:v>0.59806806139478996</c:v>
                      </c:pt>
                      <c:pt idx="215">
                        <c:v>0.59706777870468353</c:v>
                      </c:pt>
                      <c:pt idx="216">
                        <c:v>0.59662911799796037</c:v>
                      </c:pt>
                      <c:pt idx="217">
                        <c:v>0.59562885015399769</c:v>
                      </c:pt>
                      <c:pt idx="218">
                        <c:v>0.59439612572190348</c:v>
                      </c:pt>
                      <c:pt idx="219">
                        <c:v>0.59260885837263899</c:v>
                      </c:pt>
                      <c:pt idx="220">
                        <c:v>0.5916086300088661</c:v>
                      </c:pt>
                      <c:pt idx="221">
                        <c:v>0.59116990571623262</c:v>
                      </c:pt>
                      <c:pt idx="222">
                        <c:v>0.59103142822074139</c:v>
                      </c:pt>
                      <c:pt idx="223">
                        <c:v>0.59016969141906972</c:v>
                      </c:pt>
                      <c:pt idx="224">
                        <c:v>0.58924361335345754</c:v>
                      </c:pt>
                      <c:pt idx="225">
                        <c:v>0.58861318662684514</c:v>
                      </c:pt>
                      <c:pt idx="226">
                        <c:v>0.58824341605841068</c:v>
                      </c:pt>
                      <c:pt idx="227">
                        <c:v>0.58780465553724126</c:v>
                      </c:pt>
                      <c:pt idx="228">
                        <c:v>0.58717441431145911</c:v>
                      </c:pt>
                      <c:pt idx="229">
                        <c:v>0.58680447185480578</c:v>
                      </c:pt>
                      <c:pt idx="230">
                        <c:v>0.58315461442195982</c:v>
                      </c:pt>
                      <c:pt idx="231">
                        <c:v>0.58171582528934329</c:v>
                      </c:pt>
                      <c:pt idx="232">
                        <c:v>0.57978973607631035</c:v>
                      </c:pt>
                      <c:pt idx="233">
                        <c:v>0.57835093738072862</c:v>
                      </c:pt>
                      <c:pt idx="234">
                        <c:v>0.54313948269063683</c:v>
                      </c:pt>
                      <c:pt idx="235">
                        <c:v>0.54217557630611479</c:v>
                      </c:pt>
                      <c:pt idx="236">
                        <c:v>0.54170043584003591</c:v>
                      </c:pt>
                      <c:pt idx="237">
                        <c:v>0.54080383350457939</c:v>
                      </c:pt>
                      <c:pt idx="238">
                        <c:v>0.54073652885437373</c:v>
                      </c:pt>
                      <c:pt idx="239">
                        <c:v>0.5398039811474038</c:v>
                      </c:pt>
                      <c:pt idx="240">
                        <c:v>0.53936481893603128</c:v>
                      </c:pt>
                      <c:pt idx="241">
                        <c:v>0.53836497416587037</c:v>
                      </c:pt>
                      <c:pt idx="242">
                        <c:v>0.53767991462005726</c:v>
                      </c:pt>
                      <c:pt idx="243">
                        <c:v>0.53671600468758529</c:v>
                      </c:pt>
                      <c:pt idx="244">
                        <c:v>0.53624086978754304</c:v>
                      </c:pt>
                      <c:pt idx="245">
                        <c:v>0.53534437430059012</c:v>
                      </c:pt>
                      <c:pt idx="246">
                        <c:v>0.53527695866445513</c:v>
                      </c:pt>
                      <c:pt idx="247">
                        <c:v>0.53434454950158972</c:v>
                      </c:pt>
                      <c:pt idx="248">
                        <c:v>0.53431447686080813</c:v>
                      </c:pt>
                      <c:pt idx="249">
                        <c:v>0.53402910782574053</c:v>
                      </c:pt>
                      <c:pt idx="250">
                        <c:v>0.53390535513253312</c:v>
                      </c:pt>
                      <c:pt idx="251">
                        <c:v>0.53335056321649521</c:v>
                      </c:pt>
                      <c:pt idx="252">
                        <c:v>0.53290553727352574</c:v>
                      </c:pt>
                      <c:pt idx="253">
                        <c:v>0.53287543341113197</c:v>
                      </c:pt>
                      <c:pt idx="254">
                        <c:v>0.53259008334873437</c:v>
                      </c:pt>
                      <c:pt idx="255">
                        <c:v>0.53197898776062191</c:v>
                      </c:pt>
                      <c:pt idx="256">
                        <c:v>0.53191151822981142</c:v>
                      </c:pt>
                      <c:pt idx="257">
                        <c:v>0.53135424082953597</c:v>
                      </c:pt>
                      <c:pt idx="258">
                        <c:v>0.53097917844500042</c:v>
                      </c:pt>
                      <c:pt idx="259">
                        <c:v>0.53053996608117993</c:v>
                      </c:pt>
                      <c:pt idx="260">
                        <c:v>0.52991532747880588</c:v>
                      </c:pt>
                      <c:pt idx="261">
                        <c:v>0.52954016332663767</c:v>
                      </c:pt>
                      <c:pt idx="262">
                        <c:v>0.52856961327253082</c:v>
                      </c:pt>
                      <c:pt idx="263">
                        <c:v>0.5271305851198127</c:v>
                      </c:pt>
                      <c:pt idx="264">
                        <c:v>0.52589515483926497</c:v>
                      </c:pt>
                      <c:pt idx="265">
                        <c:v>0.52520420710325177</c:v>
                      </c:pt>
                      <c:pt idx="266">
                        <c:v>0.5244562307420505</c:v>
                      </c:pt>
                      <c:pt idx="267">
                        <c:v>0.52376517699037684</c:v>
                      </c:pt>
                      <c:pt idx="268">
                        <c:v>0.52252998506020576</c:v>
                      </c:pt>
                      <c:pt idx="269">
                        <c:v>0.52109105485724527</c:v>
                      </c:pt>
                      <c:pt idx="270">
                        <c:v>0.46262120898457759</c:v>
                      </c:pt>
                      <c:pt idx="271">
                        <c:v>0.4579297951362491</c:v>
                      </c:pt>
                      <c:pt idx="272">
                        <c:v>0.45752595220356473</c:v>
                      </c:pt>
                      <c:pt idx="273">
                        <c:v>0.45716163570252744</c:v>
                      </c:pt>
                      <c:pt idx="274">
                        <c:v>0.45649075887825263</c:v>
                      </c:pt>
                      <c:pt idx="275">
                        <c:v>0.45379618882706207</c:v>
                      </c:pt>
                      <c:pt idx="276">
                        <c:v>0.45247026049865829</c:v>
                      </c:pt>
                      <c:pt idx="277">
                        <c:v>0.4520664000888247</c:v>
                      </c:pt>
                      <c:pt idx="278">
                        <c:v>0.45103122023213521</c:v>
                      </c:pt>
                      <c:pt idx="279">
                        <c:v>0.44918352484326246</c:v>
                      </c:pt>
                      <c:pt idx="280">
                        <c:v>0.4491048353027608</c:v>
                      </c:pt>
                      <c:pt idx="281">
                        <c:v>0.44870096475079135</c:v>
                      </c:pt>
                      <c:pt idx="282">
                        <c:v>0.44775042894595413</c:v>
                      </c:pt>
                      <c:pt idx="283">
                        <c:v>0.44774455400993751</c:v>
                      </c:pt>
                      <c:pt idx="284">
                        <c:v>0.44766579280646612</c:v>
                      </c:pt>
                      <c:pt idx="285">
                        <c:v>0.44675063154121514</c:v>
                      </c:pt>
                      <c:pt idx="286">
                        <c:v>0.44631140110932543</c:v>
                      </c:pt>
                      <c:pt idx="287">
                        <c:v>0.44531159805795867</c:v>
                      </c:pt>
                      <c:pt idx="288">
                        <c:v>0.44372423728110616</c:v>
                      </c:pt>
                      <c:pt idx="289">
                        <c:v>0.44229093079745274</c:v>
                      </c:pt>
                      <c:pt idx="290">
                        <c:v>0.44228525751124281</c:v>
                      </c:pt>
                      <c:pt idx="291">
                        <c:v>0.44129111160930312</c:v>
                      </c:pt>
                      <c:pt idx="292">
                        <c:v>0.44085190660848989</c:v>
                      </c:pt>
                      <c:pt idx="293">
                        <c:v>0.44035896257418905</c:v>
                      </c:pt>
                      <c:pt idx="294">
                        <c:v>0.43985208111629143</c:v>
                      </c:pt>
                      <c:pt idx="295">
                        <c:v>0.43892553511332183</c:v>
                      </c:pt>
                      <c:pt idx="296">
                        <c:v>0.43891997768948748</c:v>
                      </c:pt>
                      <c:pt idx="297">
                        <c:v>0.43830314642815216</c:v>
                      </c:pt>
                      <c:pt idx="298">
                        <c:v>0.43792570200185044</c:v>
                      </c:pt>
                      <c:pt idx="299">
                        <c:v>0.43748651323899007</c:v>
                      </c:pt>
                      <c:pt idx="300">
                        <c:v>0.43686409595240061</c:v>
                      </c:pt>
                      <c:pt idx="301">
                        <c:v>0.43648667343073472</c:v>
                      </c:pt>
                      <c:pt idx="302">
                        <c:v>0.43284356012754677</c:v>
                      </c:pt>
                      <c:pt idx="303">
                        <c:v>0.43140450728989488</c:v>
                      </c:pt>
                      <c:pt idx="304">
                        <c:v>0.42947810683429616</c:v>
                      </c:pt>
                      <c:pt idx="305">
                        <c:v>0.42803905273594084</c:v>
                      </c:pt>
                      <c:pt idx="306">
                        <c:v>0.40632149963057695</c:v>
                      </c:pt>
                      <c:pt idx="307">
                        <c:v>0.40488272519642737</c:v>
                      </c:pt>
                      <c:pt idx="308">
                        <c:v>0.40169678289770755</c:v>
                      </c:pt>
                      <c:pt idx="309">
                        <c:v>0.40086296474618499</c:v>
                      </c:pt>
                      <c:pt idx="310">
                        <c:v>0.40025791551759277</c:v>
                      </c:pt>
                      <c:pt idx="311">
                        <c:v>0.39942420792309846</c:v>
                      </c:pt>
                      <c:pt idx="312">
                        <c:v>0.39749816745395522</c:v>
                      </c:pt>
                      <c:pt idx="313">
                        <c:v>0.39623789400683701</c:v>
                      </c:pt>
                      <c:pt idx="314">
                        <c:v>0.3960594214006925</c:v>
                      </c:pt>
                      <c:pt idx="315">
                        <c:v>0.39479904029898477</c:v>
                      </c:pt>
                      <c:pt idx="316">
                        <c:v>0.39354569727280514</c:v>
                      </c:pt>
                      <c:pt idx="317">
                        <c:v>0.39287287623853018</c:v>
                      </c:pt>
                      <c:pt idx="318">
                        <c:v>0.39210670663179292</c:v>
                      </c:pt>
                      <c:pt idx="319">
                        <c:v>0.39143403089811607</c:v>
                      </c:pt>
                      <c:pt idx="320">
                        <c:v>0.38808633994740399</c:v>
                      </c:pt>
                      <c:pt idx="321">
                        <c:v>0.38664735634003272</c:v>
                      </c:pt>
                      <c:pt idx="322">
                        <c:v>0.3847210314703175</c:v>
                      </c:pt>
                      <c:pt idx="323">
                        <c:v>0.38328205219898365</c:v>
                      </c:pt>
                      <c:pt idx="324">
                        <c:v>0.3808347327093678</c:v>
                      </c:pt>
                      <c:pt idx="325">
                        <c:v>0.37939573607811089</c:v>
                      </c:pt>
                      <c:pt idx="326">
                        <c:v>0.37614179246510099</c:v>
                      </c:pt>
                      <c:pt idx="327">
                        <c:v>0.37537535236947639</c:v>
                      </c:pt>
                      <c:pt idx="328">
                        <c:v>0.37470274873659504</c:v>
                      </c:pt>
                      <c:pt idx="329">
                        <c:v>0.37393636252189344</c:v>
                      </c:pt>
                      <c:pt idx="330">
                        <c:v>0.3720100301527961</c:v>
                      </c:pt>
                      <c:pt idx="331">
                        <c:v>0.37068223468767231</c:v>
                      </c:pt>
                      <c:pt idx="332">
                        <c:v>0.37057104449485728</c:v>
                      </c:pt>
                      <c:pt idx="333">
                        <c:v>0.36924319406998579</c:v>
                      </c:pt>
                      <c:pt idx="334">
                        <c:v>0.36739526967631614</c:v>
                      </c:pt>
                      <c:pt idx="335">
                        <c:v>0.36731680405847733</c:v>
                      </c:pt>
                      <c:pt idx="336">
                        <c:v>0.36723240496402787</c:v>
                      </c:pt>
                      <c:pt idx="337">
                        <c:v>0.36595619145561875</c:v>
                      </c:pt>
                      <c:pt idx="338">
                        <c:v>0.36587776541111833</c:v>
                      </c:pt>
                      <c:pt idx="339">
                        <c:v>0.36579333377588502</c:v>
                      </c:pt>
                      <c:pt idx="340">
                        <c:v>0.36250743671989066</c:v>
                      </c:pt>
                      <c:pt idx="341">
                        <c:v>0.36193558598397058</c:v>
                      </c:pt>
                      <c:pt idx="342">
                        <c:v>0.36177274598979503</c:v>
                      </c:pt>
                      <c:pt idx="343">
                        <c:v>0.36106835600837611</c:v>
                      </c:pt>
                      <c:pt idx="344">
                        <c:v>0.36049650483746526</c:v>
                      </c:pt>
                      <c:pt idx="345">
                        <c:v>0.36033367486662443</c:v>
                      </c:pt>
                      <c:pt idx="346">
                        <c:v>0.35857008288138098</c:v>
                      </c:pt>
                      <c:pt idx="347">
                        <c:v>0.35840725399040729</c:v>
                      </c:pt>
                      <c:pt idx="348">
                        <c:v>0.35713100009702964</c:v>
                      </c:pt>
                      <c:pt idx="349">
                        <c:v>0.35704774508297477</c:v>
                      </c:pt>
                      <c:pt idx="350">
                        <c:v>0.35696818298936223</c:v>
                      </c:pt>
                      <c:pt idx="351">
                        <c:v>0.35560866131660551</c:v>
                      </c:pt>
                      <c:pt idx="352">
                        <c:v>0.35368223662678439</c:v>
                      </c:pt>
                      <c:pt idx="353">
                        <c:v>0.35346799294853226</c:v>
                      </c:pt>
                      <c:pt idx="354">
                        <c:v>0.35224315112605875</c:v>
                      </c:pt>
                      <c:pt idx="355">
                        <c:v>0.35202895753704699</c:v>
                      </c:pt>
                      <c:pt idx="356">
                        <c:v>0.34800848325401978</c:v>
                      </c:pt>
                      <c:pt idx="357">
                        <c:v>0.34656944007967189</c:v>
                      </c:pt>
                      <c:pt idx="358">
                        <c:v>0.34540550275810411</c:v>
                      </c:pt>
                      <c:pt idx="359">
                        <c:v>0.34464309843238544</c:v>
                      </c:pt>
                      <c:pt idx="360">
                        <c:v>0.34443986322249881</c:v>
                      </c:pt>
                      <c:pt idx="361">
                        <c:v>0.34396684053549748</c:v>
                      </c:pt>
                      <c:pt idx="362">
                        <c:v>0.34320405079248928</c:v>
                      </c:pt>
                      <c:pt idx="363">
                        <c:v>0.34300117324409418</c:v>
                      </c:pt>
                      <c:pt idx="364">
                        <c:v>0.33994738806088626</c:v>
                      </c:pt>
                      <c:pt idx="365">
                        <c:v>0.33898164315840534</c:v>
                      </c:pt>
                      <c:pt idx="366">
                        <c:v>0.33850874997026753</c:v>
                      </c:pt>
                      <c:pt idx="367">
                        <c:v>0.33754297616739004</c:v>
                      </c:pt>
                      <c:pt idx="368">
                        <c:v>0.33658284527056292</c:v>
                      </c:pt>
                      <c:pt idx="369">
                        <c:v>0.3362826869717388</c:v>
                      </c:pt>
                      <c:pt idx="370">
                        <c:v>0.33561703511828439</c:v>
                      </c:pt>
                      <c:pt idx="371">
                        <c:v>0.33514422202923916</c:v>
                      </c:pt>
                      <c:pt idx="372">
                        <c:v>0.33484379504179285</c:v>
                      </c:pt>
                      <c:pt idx="373">
                        <c:v>0.33417838226881502</c:v>
                      </c:pt>
                      <c:pt idx="374">
                        <c:v>0.33082370180138004</c:v>
                      </c:pt>
                      <c:pt idx="375">
                        <c:v>0.32938482360839422</c:v>
                      </c:pt>
                      <c:pt idx="376">
                        <c:v>0.32745862165127843</c:v>
                      </c:pt>
                      <c:pt idx="377">
                        <c:v>0.32601975189574089</c:v>
                      </c:pt>
                      <c:pt idx="378">
                        <c:v>0.32579978091946388</c:v>
                      </c:pt>
                      <c:pt idx="379">
                        <c:v>0.32479891311343878</c:v>
                      </c:pt>
                      <c:pt idx="380">
                        <c:v>0.32070041504410041</c:v>
                      </c:pt>
                      <c:pt idx="381">
                        <c:v>0.32034097214107404</c:v>
                      </c:pt>
                      <c:pt idx="382">
                        <c:v>0.31934001528670247</c:v>
                      </c:pt>
                      <c:pt idx="383">
                        <c:v>0.31697599855997549</c:v>
                      </c:pt>
                      <c:pt idx="384">
                        <c:v>0.31634538444577892</c:v>
                      </c:pt>
                      <c:pt idx="385">
                        <c:v>0.31600558467424389</c:v>
                      </c:pt>
                      <c:pt idx="386">
                        <c:v>0.31597498697778026</c:v>
                      </c:pt>
                      <c:pt idx="387">
                        <c:v>0.31524131130047678</c:v>
                      </c:pt>
                      <c:pt idx="388">
                        <c:v>0.31187615679157443</c:v>
                      </c:pt>
                      <c:pt idx="389">
                        <c:v>0.31088589048271331</c:v>
                      </c:pt>
                      <c:pt idx="390">
                        <c:v>0.31054615900868138</c:v>
                      </c:pt>
                      <c:pt idx="391">
                        <c:v>0.30752049901058837</c:v>
                      </c:pt>
                      <c:pt idx="392">
                        <c:v>0.30725817033582503</c:v>
                      </c:pt>
                      <c:pt idx="393">
                        <c:v>0.30718080873182912</c:v>
                      </c:pt>
                      <c:pt idx="394">
                        <c:v>0.30179839914257628</c:v>
                      </c:pt>
                      <c:pt idx="395">
                        <c:v>0.30031591206864816</c:v>
                      </c:pt>
                      <c:pt idx="396">
                        <c:v>0.29924534916757151</c:v>
                      </c:pt>
                      <c:pt idx="397">
                        <c:v>0.29887683154273575</c:v>
                      </c:pt>
                      <c:pt idx="398">
                        <c:v>0.29843284596875874</c:v>
                      </c:pt>
                      <c:pt idx="399">
                        <c:v>0.2948562217053296</c:v>
                      </c:pt>
                      <c:pt idx="400">
                        <c:v>0.29378562113647561</c:v>
                      </c:pt>
                      <c:pt idx="401">
                        <c:v>0.29341714361471466</c:v>
                      </c:pt>
                      <c:pt idx="402">
                        <c:v>0.29234653176279191</c:v>
                      </c:pt>
                      <c:pt idx="403">
                        <c:v>0.29149071537073101</c:v>
                      </c:pt>
                      <c:pt idx="404">
                        <c:v>0.29046579084492335</c:v>
                      </c:pt>
                      <c:pt idx="405">
                        <c:v>0.2904200931251868</c:v>
                      </c:pt>
                      <c:pt idx="406">
                        <c:v>0.29020580935174795</c:v>
                      </c:pt>
                      <c:pt idx="407">
                        <c:v>0.29005163879368545</c:v>
                      </c:pt>
                      <c:pt idx="408">
                        <c:v>0.28898100467502208</c:v>
                      </c:pt>
                      <c:pt idx="409">
                        <c:v>0.2847460012716227</c:v>
                      </c:pt>
                      <c:pt idx="410">
                        <c:v>0.28330688002211019</c:v>
                      </c:pt>
                      <c:pt idx="411">
                        <c:v>0.28138044228670961</c:v>
                      </c:pt>
                      <c:pt idx="412">
                        <c:v>0.28113747286505286</c:v>
                      </c:pt>
                      <c:pt idx="413">
                        <c:v>0.27994131811074358</c:v>
                      </c:pt>
                      <c:pt idx="414">
                        <c:v>0.26724362786202432</c:v>
                      </c:pt>
                      <c:pt idx="415">
                        <c:v>0.26580532748988378</c:v>
                      </c:pt>
                      <c:pt idx="416">
                        <c:v>0.26487985339511533</c:v>
                      </c:pt>
                      <c:pt idx="417">
                        <c:v>0.26344109904367263</c:v>
                      </c:pt>
                      <c:pt idx="418">
                        <c:v>0.26257268716359183</c:v>
                      </c:pt>
                      <c:pt idx="419">
                        <c:v>0.26178688415501156</c:v>
                      </c:pt>
                      <c:pt idx="420">
                        <c:v>0.26113417201863554</c:v>
                      </c:pt>
                      <c:pt idx="421">
                        <c:v>0.26034863099647421</c:v>
                      </c:pt>
                      <c:pt idx="422">
                        <c:v>0.26018089540555422</c:v>
                      </c:pt>
                      <c:pt idx="423">
                        <c:v>0.25942138963093719</c:v>
                      </c:pt>
                      <c:pt idx="424">
                        <c:v>0.25874199295043443</c:v>
                      </c:pt>
                      <c:pt idx="425">
                        <c:v>0.25842319213319559</c:v>
                      </c:pt>
                      <c:pt idx="426">
                        <c:v>0.25798265977266704</c:v>
                      </c:pt>
                      <c:pt idx="427">
                        <c:v>0.2571151279331777</c:v>
                      </c:pt>
                      <c:pt idx="428">
                        <c:v>0.25698496849334046</c:v>
                      </c:pt>
                      <c:pt idx="429">
                        <c:v>0.25605662898554832</c:v>
                      </c:pt>
                      <c:pt idx="430">
                        <c:v>0.25567665001939333</c:v>
                      </c:pt>
                      <c:pt idx="431">
                        <c:v>0.25472187306118782</c:v>
                      </c:pt>
                      <c:pt idx="432">
                        <c:v>0.2546179142977274</c:v>
                      </c:pt>
                      <c:pt idx="433">
                        <c:v>0.25410650056863404</c:v>
                      </c:pt>
                      <c:pt idx="434">
                        <c:v>0.25375093013966854</c:v>
                      </c:pt>
                      <c:pt idx="435">
                        <c:v>0.25328298698673152</c:v>
                      </c:pt>
                      <c:pt idx="436">
                        <c:v>0.25266766292839643</c:v>
                      </c:pt>
                      <c:pt idx="437">
                        <c:v>0.25231247545543811</c:v>
                      </c:pt>
                      <c:pt idx="438">
                        <c:v>0.25142873611314209</c:v>
                      </c:pt>
                      <c:pt idx="439">
                        <c:v>0.25135677016645241</c:v>
                      </c:pt>
                      <c:pt idx="440">
                        <c:v>0.24998964312414024</c:v>
                      </c:pt>
                      <c:pt idx="441">
                        <c:v>0.24991789419193305</c:v>
                      </c:pt>
                      <c:pt idx="442">
                        <c:v>0.24864772092347129</c:v>
                      </c:pt>
                      <c:pt idx="443">
                        <c:v>0.24720890387610411</c:v>
                      </c:pt>
                      <c:pt idx="444">
                        <c:v>0.24596900311850864</c:v>
                      </c:pt>
                      <c:pt idx="445">
                        <c:v>0.24528277092940054</c:v>
                      </c:pt>
                      <c:pt idx="446">
                        <c:v>0.24452991387885575</c:v>
                      </c:pt>
                      <c:pt idx="447">
                        <c:v>0.24384396666252728</c:v>
                      </c:pt>
                      <c:pt idx="448">
                        <c:v>0.24260347397039955</c:v>
                      </c:pt>
                      <c:pt idx="449">
                        <c:v>0.24116438701078372</c:v>
                      </c:pt>
                      <c:pt idx="450">
                        <c:v>0.18671293351638346</c:v>
                      </c:pt>
                      <c:pt idx="451">
                        <c:v>0.18567368688108496</c:v>
                      </c:pt>
                      <c:pt idx="452">
                        <c:v>0.18527457725405033</c:v>
                      </c:pt>
                      <c:pt idx="453">
                        <c:v>0.18423526125328715</c:v>
                      </c:pt>
                      <c:pt idx="454">
                        <c:v>0.18125599127598924</c:v>
                      </c:pt>
                      <c:pt idx="455">
                        <c:v>0.18021648061066339</c:v>
                      </c:pt>
                      <c:pt idx="456">
                        <c:v>0.17981769631460662</c:v>
                      </c:pt>
                      <c:pt idx="457">
                        <c:v>0.17877811187323345</c:v>
                      </c:pt>
                      <c:pt idx="458">
                        <c:v>0.1778921917001634</c:v>
                      </c:pt>
                      <c:pt idx="459">
                        <c:v>0.17690319637637872</c:v>
                      </c:pt>
                      <c:pt idx="460">
                        <c:v>0.17685251611368255</c:v>
                      </c:pt>
                      <c:pt idx="461">
                        <c:v>0.17645393581827168</c:v>
                      </c:pt>
                      <c:pt idx="462">
                        <c:v>0.17546428330979921</c:v>
                      </c:pt>
                      <c:pt idx="463">
                        <c:v>0.17541418361363378</c:v>
                      </c:pt>
                      <c:pt idx="464">
                        <c:v>0.17188380490416333</c:v>
                      </c:pt>
                      <c:pt idx="465">
                        <c:v>0.17144414224326188</c:v>
                      </c:pt>
                      <c:pt idx="466">
                        <c:v>0.17044621038280583</c:v>
                      </c:pt>
                      <c:pt idx="467">
                        <c:v>0.17000525261066213</c:v>
                      </c:pt>
                      <c:pt idx="468">
                        <c:v>0.16807903201399774</c:v>
                      </c:pt>
                      <c:pt idx="469">
                        <c:v>0.16716483798011988</c:v>
                      </c:pt>
                      <c:pt idx="470">
                        <c:v>0.16664015711606414</c:v>
                      </c:pt>
                      <c:pt idx="471">
                        <c:v>0.1664297808430022</c:v>
                      </c:pt>
                      <c:pt idx="472">
                        <c:v>0.16572680934252898</c:v>
                      </c:pt>
                      <c:pt idx="473">
                        <c:v>0.16499230715203431</c:v>
                      </c:pt>
                      <c:pt idx="474">
                        <c:v>0.16306783765977065</c:v>
                      </c:pt>
                      <c:pt idx="475">
                        <c:v>0.16170915327845783</c:v>
                      </c:pt>
                      <c:pt idx="476">
                        <c:v>0.16163044221106959</c:v>
                      </c:pt>
                      <c:pt idx="477">
                        <c:v>0.16027121707444675</c:v>
                      </c:pt>
                      <c:pt idx="478">
                        <c:v>0.15838181030537699</c:v>
                      </c:pt>
                      <c:pt idx="479">
                        <c:v>0.1583461628071883</c:v>
                      </c:pt>
                      <c:pt idx="480">
                        <c:v>0.15694311011181469</c:v>
                      </c:pt>
                      <c:pt idx="481">
                        <c:v>0.15690828636741527</c:v>
                      </c:pt>
                      <c:pt idx="482">
                        <c:v>0.15292356437287424</c:v>
                      </c:pt>
                      <c:pt idx="483">
                        <c:v>0.1514849082973167</c:v>
                      </c:pt>
                      <c:pt idx="484">
                        <c:v>0.14955896694139983</c:v>
                      </c:pt>
                      <c:pt idx="485">
                        <c:v>0.14812033918791906</c:v>
                      </c:pt>
                      <c:pt idx="486">
                        <c:v>0.10504020960660183</c:v>
                      </c:pt>
                      <c:pt idx="487">
                        <c:v>0.10399283420272491</c:v>
                      </c:pt>
                      <c:pt idx="488">
                        <c:v>0.10360476410944164</c:v>
                      </c:pt>
                      <c:pt idx="489">
                        <c:v>0.10255716434696061</c:v>
                      </c:pt>
                      <c:pt idx="490">
                        <c:v>9.9594655109001784E-2</c:v>
                      </c:pt>
                      <c:pt idx="491">
                        <c:v>9.8546408511259564E-2</c:v>
                      </c:pt>
                      <c:pt idx="492">
                        <c:v>9.8159656655670904E-2</c:v>
                      </c:pt>
                      <c:pt idx="493">
                        <c:v>9.7111164396617156E-2</c:v>
                      </c:pt>
                      <c:pt idx="494">
                        <c:v>9.6238423898935915E-2</c:v>
                      </c:pt>
                      <c:pt idx="495">
                        <c:v>9.5189609975284473E-2</c:v>
                      </c:pt>
                      <c:pt idx="496">
                        <c:v>9.5159798788509622E-2</c:v>
                      </c:pt>
                      <c:pt idx="497">
                        <c:v>9.4803733403244175E-2</c:v>
                      </c:pt>
                      <c:pt idx="498">
                        <c:v>9.3754659394496745E-2</c:v>
                      </c:pt>
                      <c:pt idx="499">
                        <c:v>9.3722362886361196E-2</c:v>
                      </c:pt>
                      <c:pt idx="500">
                        <c:v>9.1351482924457397E-2</c:v>
                      </c:pt>
                      <c:pt idx="501">
                        <c:v>9.0271815840391609E-2</c:v>
                      </c:pt>
                      <c:pt idx="502">
                        <c:v>8.9914329455395722E-2</c:v>
                      </c:pt>
                      <c:pt idx="503">
                        <c:v>8.9706507620157722E-2</c:v>
                      </c:pt>
                      <c:pt idx="504">
                        <c:v>8.8834448420703233E-2</c:v>
                      </c:pt>
                      <c:pt idx="505">
                        <c:v>8.8269312379135184E-2</c:v>
                      </c:pt>
                      <c:pt idx="506">
                        <c:v>8.634522293997271E-2</c:v>
                      </c:pt>
                      <c:pt idx="507">
                        <c:v>8.5899316407120174E-2</c:v>
                      </c:pt>
                      <c:pt idx="508">
                        <c:v>8.4908194622728195E-2</c:v>
                      </c:pt>
                      <c:pt idx="509">
                        <c:v>8.4818815350480747E-2</c:v>
                      </c:pt>
                      <c:pt idx="510">
                        <c:v>8.446245256942303E-2</c:v>
                      </c:pt>
                      <c:pt idx="511">
                        <c:v>8.3381711981482518E-2</c:v>
                      </c:pt>
                      <c:pt idx="512">
                        <c:v>8.2538787069602756E-2</c:v>
                      </c:pt>
                      <c:pt idx="513">
                        <c:v>8.1457736975611941E-2</c:v>
                      </c:pt>
                      <c:pt idx="514">
                        <c:v>8.1176244834356689E-2</c:v>
                      </c:pt>
                      <c:pt idx="515">
                        <c:v>8.1102125525523205E-2</c:v>
                      </c:pt>
                      <c:pt idx="516">
                        <c:v>8.0020818134933974E-2</c:v>
                      </c:pt>
                      <c:pt idx="517">
                        <c:v>7.973741319903016E-2</c:v>
                      </c:pt>
                      <c:pt idx="518">
                        <c:v>7.5717545550399404E-2</c:v>
                      </c:pt>
                      <c:pt idx="519">
                        <c:v>7.4278782447447886E-2</c:v>
                      </c:pt>
                      <c:pt idx="520">
                        <c:v>7.2352718982305622E-2</c:v>
                      </c:pt>
                      <c:pt idx="521">
                        <c:v>7.0914003340158696E-2</c:v>
                      </c:pt>
                      <c:pt idx="522">
                        <c:v>2.4649536185564831E-2</c:v>
                      </c:pt>
                      <c:pt idx="523">
                        <c:v>2.3231819840078206E-2</c:v>
                      </c:pt>
                      <c:pt idx="524">
                        <c:v>1.9757613909612916E-2</c:v>
                      </c:pt>
                      <c:pt idx="525">
                        <c:v>1.9286988958873548E-2</c:v>
                      </c:pt>
                      <c:pt idx="526">
                        <c:v>1.8333314808581028E-2</c:v>
                      </c:pt>
                      <c:pt idx="527">
                        <c:v>1.7883675104777595E-2</c:v>
                      </c:pt>
                      <c:pt idx="528">
                        <c:v>1.60131335439435E-2</c:v>
                      </c:pt>
                      <c:pt idx="529">
                        <c:v>1.4626965686274073E-2</c:v>
                      </c:pt>
                      <c:pt idx="530">
                        <c:v>1.4369097459446062E-2</c:v>
                      </c:pt>
                      <c:pt idx="531">
                        <c:v>1.2959078948011604E-2</c:v>
                      </c:pt>
                      <c:pt idx="532">
                        <c:v>1.108143188097231E-2</c:v>
                      </c:pt>
                      <c:pt idx="533">
                        <c:v>1.026564283686221E-2</c:v>
                      </c:pt>
                      <c:pt idx="534">
                        <c:v>9.6930136631396147E-3</c:v>
                      </c:pt>
                      <c:pt idx="535">
                        <c:v>8.8263446676933068E-3</c:v>
                      </c:pt>
                      <c:pt idx="536">
                        <c:v>4.8052022502441255E-3</c:v>
                      </c:pt>
                      <c:pt idx="537">
                        <c:v>3.3659052514547136E-3</c:v>
                      </c:pt>
                      <c:pt idx="538">
                        <c:v>1.4393038986316442E-3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B4F-4FF3-9D35-5D5043FD6022}"/>
                  </c:ext>
                </c:extLst>
              </c15:ser>
            </c15:filteredLineSeries>
          </c:ext>
        </c:extLst>
      </c:lineChart>
      <c:catAx>
        <c:axId val="463569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5600"/>
        <c:crosses val="autoZero"/>
        <c:auto val="1"/>
        <c:lblAlgn val="ctr"/>
        <c:lblOffset val="100"/>
        <c:noMultiLvlLbl val="0"/>
      </c:catAx>
      <c:valAx>
        <c:axId val="46356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0.77304664086104846</c:v>
                </c:pt>
                <c:pt idx="1">
                  <c:v>0.77283734614286148</c:v>
                </c:pt>
                <c:pt idx="2">
                  <c:v>0.77241345140312712</c:v>
                </c:pt>
                <c:pt idx="3">
                  <c:v>0.7723376076252445</c:v>
                </c:pt>
                <c:pt idx="4">
                  <c:v>0.77220112535687302</c:v>
                </c:pt>
                <c:pt idx="5">
                  <c:v>0.77087161939699334</c:v>
                </c:pt>
                <c:pt idx="6">
                  <c:v>0.77081289591502655</c:v>
                </c:pt>
                <c:pt idx="7">
                  <c:v>0.77025355460421052</c:v>
                </c:pt>
                <c:pt idx="8">
                  <c:v>0.77014796648926376</c:v>
                </c:pt>
                <c:pt idx="9">
                  <c:v>0.7696283307550803</c:v>
                </c:pt>
                <c:pt idx="10">
                  <c:v>0.76908078434339089</c:v>
                </c:pt>
                <c:pt idx="11">
                  <c:v>0.76887164854099632</c:v>
                </c:pt>
                <c:pt idx="12">
                  <c:v>0.76772399579568773</c:v>
                </c:pt>
                <c:pt idx="13">
                  <c:v>0.76755044392177429</c:v>
                </c:pt>
                <c:pt idx="14">
                  <c:v>0.76706312901985241</c:v>
                </c:pt>
                <c:pt idx="15">
                  <c:v>0.76685141149249691</c:v>
                </c:pt>
                <c:pt idx="16">
                  <c:v>0.76632732449080765</c:v>
                </c:pt>
                <c:pt idx="17">
                  <c:v>0.76380596265906486</c:v>
                </c:pt>
                <c:pt idx="18">
                  <c:v>0.75765621802662109</c:v>
                </c:pt>
                <c:pt idx="19">
                  <c:v>0.75755734353766502</c:v>
                </c:pt>
                <c:pt idx="20">
                  <c:v>0.75743879565078009</c:v>
                </c:pt>
                <c:pt idx="21">
                  <c:v>0.75733985035708606</c:v>
                </c:pt>
                <c:pt idx="22">
                  <c:v>0.75650547042631666</c:v>
                </c:pt>
                <c:pt idx="23">
                  <c:v>0.75628750664568045</c:v>
                </c:pt>
                <c:pt idx="24">
                  <c:v>0.74918961426066255</c:v>
                </c:pt>
                <c:pt idx="25">
                  <c:v>0.74909228491778312</c:v>
                </c:pt>
                <c:pt idx="26">
                  <c:v>0.74901506729129175</c:v>
                </c:pt>
                <c:pt idx="27">
                  <c:v>0.74891764403468331</c:v>
                </c:pt>
                <c:pt idx="28">
                  <c:v>0.74806758704131515</c:v>
                </c:pt>
                <c:pt idx="29">
                  <c:v>0.74789217773421779</c:v>
                </c:pt>
                <c:pt idx="30">
                  <c:v>0.74707065726572075</c:v>
                </c:pt>
                <c:pt idx="31">
                  <c:v>0.74697311452904824</c:v>
                </c:pt>
                <c:pt idx="32">
                  <c:v>0.7468827645861903</c:v>
                </c:pt>
                <c:pt idx="33">
                  <c:v>0.746785130965813</c:v>
                </c:pt>
                <c:pt idx="34">
                  <c:v>0.74594884032469932</c:v>
                </c:pt>
                <c:pt idx="35">
                  <c:v>0.74576013903319349</c:v>
                </c:pt>
                <c:pt idx="36">
                  <c:v>0.74328878470657711</c:v>
                </c:pt>
                <c:pt idx="37">
                  <c:v>0.74324252286054981</c:v>
                </c:pt>
                <c:pt idx="38">
                  <c:v>0.74315717512640778</c:v>
                </c:pt>
                <c:pt idx="39">
                  <c:v>0.74275784870974337</c:v>
                </c:pt>
                <c:pt idx="40">
                  <c:v>0.7426951189655836</c:v>
                </c:pt>
                <c:pt idx="41">
                  <c:v>0.74187072951570898</c:v>
                </c:pt>
                <c:pt idx="42">
                  <c:v>0.73315422655558249</c:v>
                </c:pt>
                <c:pt idx="43">
                  <c:v>0.73310681206585004</c:v>
                </c:pt>
                <c:pt idx="44">
                  <c:v>0.73302844366801811</c:v>
                </c:pt>
                <c:pt idx="45">
                  <c:v>0.73263517298967662</c:v>
                </c:pt>
                <c:pt idx="46">
                  <c:v>0.7325631138371046</c:v>
                </c:pt>
                <c:pt idx="47">
                  <c:v>0.73214323108885893</c:v>
                </c:pt>
                <c:pt idx="48">
                  <c:v>0.73209530790536503</c:v>
                </c:pt>
                <c:pt idx="49">
                  <c:v>0.73200448490425807</c:v>
                </c:pt>
                <c:pt idx="50">
                  <c:v>0.73177886757714605</c:v>
                </c:pt>
                <c:pt idx="51">
                  <c:v>0.73160850835124547</c:v>
                </c:pt>
                <c:pt idx="52">
                  <c:v>0.73154740523284822</c:v>
                </c:pt>
                <c:pt idx="53">
                  <c:v>0.73074803903225893</c:v>
                </c:pt>
                <c:pt idx="54">
                  <c:v>0.72621963748467611</c:v>
                </c:pt>
                <c:pt idx="55">
                  <c:v>0.72553353392560538</c:v>
                </c:pt>
                <c:pt idx="56">
                  <c:v>0.7251852793830792</c:v>
                </c:pt>
                <c:pt idx="57">
                  <c:v>0.72504352724831123</c:v>
                </c:pt>
                <c:pt idx="58">
                  <c:v>0.72450273550324851</c:v>
                </c:pt>
                <c:pt idx="59">
                  <c:v>0.72438346569357615</c:v>
                </c:pt>
                <c:pt idx="60">
                  <c:v>0.72399442549932547</c:v>
                </c:pt>
                <c:pt idx="61">
                  <c:v>0.72333771858203011</c:v>
                </c:pt>
                <c:pt idx="62">
                  <c:v>0.72308303056264123</c:v>
                </c:pt>
                <c:pt idx="63">
                  <c:v>0.72240829021722563</c:v>
                </c:pt>
                <c:pt idx="64">
                  <c:v>0.72186355115300904</c:v>
                </c:pt>
                <c:pt idx="65">
                  <c:v>0.72173487586112672</c:v>
                </c:pt>
                <c:pt idx="66">
                  <c:v>0.72121421728811608</c:v>
                </c:pt>
                <c:pt idx="67">
                  <c:v>0.72107520509345091</c:v>
                </c:pt>
                <c:pt idx="68">
                  <c:v>0.72069942674914522</c:v>
                </c:pt>
                <c:pt idx="69">
                  <c:v>0.72004303676492598</c:v>
                </c:pt>
                <c:pt idx="70">
                  <c:v>0.71859913338039727</c:v>
                </c:pt>
                <c:pt idx="71">
                  <c:v>0.71794996250976117</c:v>
                </c:pt>
                <c:pt idx="72">
                  <c:v>0.7132038946968533</c:v>
                </c:pt>
                <c:pt idx="73">
                  <c:v>0.71301428137903178</c:v>
                </c:pt>
                <c:pt idx="74">
                  <c:v>0.71250970501124566</c:v>
                </c:pt>
                <c:pt idx="75">
                  <c:v>0.7123208032708831</c:v>
                </c:pt>
                <c:pt idx="76">
                  <c:v>0.71179313099800434</c:v>
                </c:pt>
                <c:pt idx="77">
                  <c:v>0.71160952062367211</c:v>
                </c:pt>
                <c:pt idx="78">
                  <c:v>0.71125086786207725</c:v>
                </c:pt>
                <c:pt idx="79">
                  <c:v>0.71109509742608512</c:v>
                </c:pt>
                <c:pt idx="80">
                  <c:v>0.71091218844374005</c:v>
                </c:pt>
                <c:pt idx="81">
                  <c:v>0.71056436767905562</c:v>
                </c:pt>
                <c:pt idx="82">
                  <c:v>0.71013725646379922</c:v>
                </c:pt>
                <c:pt idx="83">
                  <c:v>0.70995008013228289</c:v>
                </c:pt>
                <c:pt idx="84">
                  <c:v>0.70990245309693389</c:v>
                </c:pt>
                <c:pt idx="85">
                  <c:v>0.70944686512083399</c:v>
                </c:pt>
                <c:pt idx="86">
                  <c:v>0.70926038292825577</c:v>
                </c:pt>
                <c:pt idx="87">
                  <c:v>0.70921199696981363</c:v>
                </c:pt>
                <c:pt idx="88">
                  <c:v>0.70821094933298667</c:v>
                </c:pt>
                <c:pt idx="89">
                  <c:v>0.70800750400923129</c:v>
                </c:pt>
                <c:pt idx="90">
                  <c:v>0.70795540625116304</c:v>
                </c:pt>
                <c:pt idx="91">
                  <c:v>0.70758027576972204</c:v>
                </c:pt>
                <c:pt idx="92">
                  <c:v>0.70752806235109778</c:v>
                </c:pt>
                <c:pt idx="93">
                  <c:v>0.70752745977530196</c:v>
                </c:pt>
                <c:pt idx="94">
                  <c:v>0.70669328630571138</c:v>
                </c:pt>
                <c:pt idx="95">
                  <c:v>0.70663906326945214</c:v>
                </c:pt>
                <c:pt idx="96">
                  <c:v>0.7017928449135824</c:v>
                </c:pt>
                <c:pt idx="97">
                  <c:v>0.70165236619541504</c:v>
                </c:pt>
                <c:pt idx="98">
                  <c:v>0.70143003471548759</c:v>
                </c:pt>
                <c:pt idx="99">
                  <c:v>0.7012895517994685</c:v>
                </c:pt>
                <c:pt idx="100">
                  <c:v>0.70030138691943933</c:v>
                </c:pt>
                <c:pt idx="101">
                  <c:v>0.69993887078978412</c:v>
                </c:pt>
                <c:pt idx="102">
                  <c:v>0.69912735591749342</c:v>
                </c:pt>
                <c:pt idx="103">
                  <c:v>0.69909004654238294</c:v>
                </c:pt>
                <c:pt idx="104">
                  <c:v>0.69870303397958644</c:v>
                </c:pt>
                <c:pt idx="105">
                  <c:v>0.69866497179896325</c:v>
                </c:pt>
                <c:pt idx="106">
                  <c:v>0.6978361871725981</c:v>
                </c:pt>
                <c:pt idx="107">
                  <c:v>0.69779664375572725</c:v>
                </c:pt>
                <c:pt idx="108">
                  <c:v>0.69761918476932638</c:v>
                </c:pt>
                <c:pt idx="109">
                  <c:v>0.69757180114873996</c:v>
                </c:pt>
                <c:pt idx="110">
                  <c:v>0.69719174939213235</c:v>
                </c:pt>
                <c:pt idx="111">
                  <c:v>0.69714361235027056</c:v>
                </c:pt>
                <c:pt idx="112">
                  <c:v>0.69632088850311535</c:v>
                </c:pt>
                <c:pt idx="113">
                  <c:v>0.69627128871185451</c:v>
                </c:pt>
                <c:pt idx="114">
                  <c:v>0.69489436426262141</c:v>
                </c:pt>
                <c:pt idx="115">
                  <c:v>0.69475573085881859</c:v>
                </c:pt>
                <c:pt idx="116">
                  <c:v>0.694566001219873</c:v>
                </c:pt>
                <c:pt idx="117">
                  <c:v>0.69442732705130283</c:v>
                </c:pt>
                <c:pt idx="118">
                  <c:v>0.69342883909600139</c:v>
                </c:pt>
                <c:pt idx="119">
                  <c:v>0.69310034852208502</c:v>
                </c:pt>
                <c:pt idx="120">
                  <c:v>0.6922997471056811</c:v>
                </c:pt>
                <c:pt idx="121">
                  <c:v>0.69216120077751231</c:v>
                </c:pt>
                <c:pt idx="122">
                  <c:v>0.69196265986181937</c:v>
                </c:pt>
                <c:pt idx="123">
                  <c:v>0.69182407577769001</c:v>
                </c:pt>
                <c:pt idx="124">
                  <c:v>0.6908375340563957</c:v>
                </c:pt>
                <c:pt idx="125">
                  <c:v>0.69050035955986722</c:v>
                </c:pt>
                <c:pt idx="126">
                  <c:v>0.65795539649270363</c:v>
                </c:pt>
                <c:pt idx="127">
                  <c:v>0.65795029792594684</c:v>
                </c:pt>
                <c:pt idx="128">
                  <c:v>0.65777369288831511</c:v>
                </c:pt>
                <c:pt idx="129">
                  <c:v>0.65776353437690593</c:v>
                </c:pt>
                <c:pt idx="130">
                  <c:v>0.65738449720016512</c:v>
                </c:pt>
                <c:pt idx="131">
                  <c:v>0.65734563449164296</c:v>
                </c:pt>
                <c:pt idx="132">
                  <c:v>0.65734181163985206</c:v>
                </c:pt>
                <c:pt idx="133">
                  <c:v>0.65716454624164122</c:v>
                </c:pt>
                <c:pt idx="134">
                  <c:v>0.65715566720783403</c:v>
                </c:pt>
                <c:pt idx="135">
                  <c:v>0.65697309588824715</c:v>
                </c:pt>
                <c:pt idx="136">
                  <c:v>0.65657799092754732</c:v>
                </c:pt>
                <c:pt idx="137">
                  <c:v>0.65616672426385558</c:v>
                </c:pt>
                <c:pt idx="138">
                  <c:v>0.65612958807492283</c:v>
                </c:pt>
                <c:pt idx="139">
                  <c:v>0.6560738543125646</c:v>
                </c:pt>
                <c:pt idx="140">
                  <c:v>0.65552631609989143</c:v>
                </c:pt>
                <c:pt idx="141">
                  <c:v>0.65547190234536712</c:v>
                </c:pt>
                <c:pt idx="142">
                  <c:v>0.65508405090122634</c:v>
                </c:pt>
                <c:pt idx="143">
                  <c:v>0.65501682145001938</c:v>
                </c:pt>
                <c:pt idx="144">
                  <c:v>0.65489942836864345</c:v>
                </c:pt>
                <c:pt idx="145">
                  <c:v>0.65460630811095999</c:v>
                </c:pt>
                <c:pt idx="146">
                  <c:v>0.65447990265486888</c:v>
                </c:pt>
                <c:pt idx="147">
                  <c:v>0.65429588683648343</c:v>
                </c:pt>
                <c:pt idx="148">
                  <c:v>0.65323062492619954</c:v>
                </c:pt>
                <c:pt idx="149">
                  <c:v>0.65263288064910574</c:v>
                </c:pt>
                <c:pt idx="150">
                  <c:v>0.65107079678511393</c:v>
                </c:pt>
                <c:pt idx="151">
                  <c:v>0.65068528520398905</c:v>
                </c:pt>
                <c:pt idx="152">
                  <c:v>0.65027245686668111</c:v>
                </c:pt>
                <c:pt idx="153">
                  <c:v>0.6498868858850857</c:v>
                </c:pt>
                <c:pt idx="154">
                  <c:v>0.64873456990086653</c:v>
                </c:pt>
                <c:pt idx="155">
                  <c:v>0.64834934448064085</c:v>
                </c:pt>
                <c:pt idx="156">
                  <c:v>0.648296155041172</c:v>
                </c:pt>
                <c:pt idx="157">
                  <c:v>0.64790454179059986</c:v>
                </c:pt>
                <c:pt idx="158">
                  <c:v>0.64749882453264307</c:v>
                </c:pt>
                <c:pt idx="159">
                  <c:v>0.6471071635360397</c:v>
                </c:pt>
                <c:pt idx="160">
                  <c:v>0.64596618422478125</c:v>
                </c:pt>
                <c:pt idx="161">
                  <c:v>0.64557489871341267</c:v>
                </c:pt>
                <c:pt idx="162">
                  <c:v>0.62016651237210485</c:v>
                </c:pt>
                <c:pt idx="163">
                  <c:v>0.61962741449942216</c:v>
                </c:pt>
                <c:pt idx="164">
                  <c:v>0.61935442192735113</c:v>
                </c:pt>
                <c:pt idx="165">
                  <c:v>0.61912012603171596</c:v>
                </c:pt>
                <c:pt idx="166">
                  <c:v>0.61881786645369752</c:v>
                </c:pt>
                <c:pt idx="167">
                  <c:v>0.61858166771442635</c:v>
                </c:pt>
                <c:pt idx="168">
                  <c:v>0.61828831674397267</c:v>
                </c:pt>
                <c:pt idx="169">
                  <c:v>0.61775239971858453</c:v>
                </c:pt>
                <c:pt idx="170">
                  <c:v>0.61772925954229563</c:v>
                </c:pt>
                <c:pt idx="171">
                  <c:v>0.6171981780136091</c:v>
                </c:pt>
                <c:pt idx="172">
                  <c:v>0.61662478362037954</c:v>
                </c:pt>
                <c:pt idx="173">
                  <c:v>0.61642543366645053</c:v>
                </c:pt>
                <c:pt idx="174">
                  <c:v>0.61609434555527021</c:v>
                </c:pt>
                <c:pt idx="175">
                  <c:v>0.61589143898986665</c:v>
                </c:pt>
                <c:pt idx="176">
                  <c:v>0.61560261184589526</c:v>
                </c:pt>
                <c:pt idx="177">
                  <c:v>0.61507111467463316</c:v>
                </c:pt>
                <c:pt idx="178">
                  <c:v>0.613959080970923</c:v>
                </c:pt>
                <c:pt idx="179">
                  <c:v>0.6134329672763702</c:v>
                </c:pt>
                <c:pt idx="180">
                  <c:v>0.54953368803203628</c:v>
                </c:pt>
                <c:pt idx="181">
                  <c:v>0.54907504386075079</c:v>
                </c:pt>
                <c:pt idx="182">
                  <c:v>0.54876679719866617</c:v>
                </c:pt>
                <c:pt idx="183">
                  <c:v>0.5483090218327008</c:v>
                </c:pt>
                <c:pt idx="184">
                  <c:v>0.54736544147386146</c:v>
                </c:pt>
                <c:pt idx="185">
                  <c:v>0.5469097149331571</c:v>
                </c:pt>
                <c:pt idx="186">
                  <c:v>0.54513313588962231</c:v>
                </c:pt>
                <c:pt idx="187">
                  <c:v>0.54467876253487113</c:v>
                </c:pt>
                <c:pt idx="188">
                  <c:v>0.54435443887818435</c:v>
                </c:pt>
                <c:pt idx="189">
                  <c:v>0.54390082717438848</c:v>
                </c:pt>
                <c:pt idx="190">
                  <c:v>0.54293604672332874</c:v>
                </c:pt>
                <c:pt idx="191">
                  <c:v>0.54248428580965991</c:v>
                </c:pt>
                <c:pt idx="192">
                  <c:v>0.54233239912311104</c:v>
                </c:pt>
                <c:pt idx="193">
                  <c:v>0.54188106167580707</c:v>
                </c:pt>
                <c:pt idx="194">
                  <c:v>0.54155563561464048</c:v>
                </c:pt>
                <c:pt idx="195">
                  <c:v>0.54110505868814029</c:v>
                </c:pt>
                <c:pt idx="196">
                  <c:v>0.5401436218683181</c:v>
                </c:pt>
                <c:pt idx="197">
                  <c:v>0.53969488620980388</c:v>
                </c:pt>
                <c:pt idx="198">
                  <c:v>0.52211824296479259</c:v>
                </c:pt>
                <c:pt idx="199">
                  <c:v>0.52173642918853802</c:v>
                </c:pt>
                <c:pt idx="200">
                  <c:v>0.52144278672802435</c:v>
                </c:pt>
                <c:pt idx="201">
                  <c:v>0.52106225413210228</c:v>
                </c:pt>
                <c:pt idx="202">
                  <c:v>0.52019937857687892</c:v>
                </c:pt>
                <c:pt idx="203">
                  <c:v>0.51982154009830339</c:v>
                </c:pt>
                <c:pt idx="204">
                  <c:v>0.51821646661471266</c:v>
                </c:pt>
                <c:pt idx="205">
                  <c:v>0.51783438573051788</c:v>
                </c:pt>
                <c:pt idx="206">
                  <c:v>0.51752563622693615</c:v>
                </c:pt>
                <c:pt idx="207">
                  <c:v>0.51714479756144238</c:v>
                </c:pt>
                <c:pt idx="208">
                  <c:v>0.51625755351994995</c:v>
                </c:pt>
                <c:pt idx="209">
                  <c:v>0.51587933969576805</c:v>
                </c:pt>
                <c:pt idx="210">
                  <c:v>0.51583589876397284</c:v>
                </c:pt>
                <c:pt idx="211">
                  <c:v>0.51545904718690017</c:v>
                </c:pt>
                <c:pt idx="212">
                  <c:v>0.51514860811774821</c:v>
                </c:pt>
                <c:pt idx="213">
                  <c:v>0.51477299146993249</c:v>
                </c:pt>
                <c:pt idx="214">
                  <c:v>0.51388918010006301</c:v>
                </c:pt>
                <c:pt idx="215">
                  <c:v>0.51351616523049259</c:v>
                </c:pt>
                <c:pt idx="216">
                  <c:v>0.50373893955085358</c:v>
                </c:pt>
                <c:pt idx="217">
                  <c:v>0.50357768016901727</c:v>
                </c:pt>
                <c:pt idx="218">
                  <c:v>0.50333482629758874</c:v>
                </c:pt>
                <c:pt idx="219">
                  <c:v>0.50317374507818846</c:v>
                </c:pt>
                <c:pt idx="220">
                  <c:v>0.5022122849862436</c:v>
                </c:pt>
                <c:pt idx="221">
                  <c:v>0.50181014004796176</c:v>
                </c:pt>
                <c:pt idx="222">
                  <c:v>0.49867954733611353</c:v>
                </c:pt>
                <c:pt idx="223">
                  <c:v>0.49851503129072799</c:v>
                </c:pt>
                <c:pt idx="224">
                  <c:v>0.49827487616607713</c:v>
                </c:pt>
                <c:pt idx="225">
                  <c:v>0.49811051763153547</c:v>
                </c:pt>
                <c:pt idx="226">
                  <c:v>0.49712565226186811</c:v>
                </c:pt>
                <c:pt idx="227">
                  <c:v>0.49672275498908219</c:v>
                </c:pt>
                <c:pt idx="228">
                  <c:v>0.49602373751970119</c:v>
                </c:pt>
                <c:pt idx="229">
                  <c:v>0.49585948008897934</c:v>
                </c:pt>
                <c:pt idx="230">
                  <c:v>0.49562359950818152</c:v>
                </c:pt>
                <c:pt idx="231">
                  <c:v>0.49545950055132165</c:v>
                </c:pt>
                <c:pt idx="232">
                  <c:v>0.49447415919904697</c:v>
                </c:pt>
                <c:pt idx="233">
                  <c:v>0.49407579795296286</c:v>
                </c:pt>
                <c:pt idx="234">
                  <c:v>0.48432044273502795</c:v>
                </c:pt>
                <c:pt idx="235">
                  <c:v>0.48421955636545305</c:v>
                </c:pt>
                <c:pt idx="236">
                  <c:v>0.48402802608516027</c:v>
                </c:pt>
                <c:pt idx="237">
                  <c:v>0.48392686183981226</c:v>
                </c:pt>
                <c:pt idx="238">
                  <c:v>0.48337179507638589</c:v>
                </c:pt>
                <c:pt idx="239">
                  <c:v>0.48307687339009048</c:v>
                </c:pt>
                <c:pt idx="240">
                  <c:v>0.4815991100902276</c:v>
                </c:pt>
                <c:pt idx="241">
                  <c:v>0.48150051432343105</c:v>
                </c:pt>
                <c:pt idx="242">
                  <c:v>0.48130830482927667</c:v>
                </c:pt>
                <c:pt idx="243">
                  <c:v>0.48120943486125256</c:v>
                </c:pt>
                <c:pt idx="244">
                  <c:v>0.4806730465911862</c:v>
                </c:pt>
                <c:pt idx="245">
                  <c:v>0.48037976936202742</c:v>
                </c:pt>
                <c:pt idx="246">
                  <c:v>0.47984039176125542</c:v>
                </c:pt>
                <c:pt idx="247">
                  <c:v>0.47974085656315518</c:v>
                </c:pt>
                <c:pt idx="248">
                  <c:v>0.47954477417923969</c:v>
                </c:pt>
                <c:pt idx="249">
                  <c:v>0.47944496107906576</c:v>
                </c:pt>
                <c:pt idx="250">
                  <c:v>0.47890614316377805</c:v>
                </c:pt>
                <c:pt idx="251">
                  <c:v>0.47860802240271944</c:v>
                </c:pt>
                <c:pt idx="252">
                  <c:v>0.47817886486652172</c:v>
                </c:pt>
                <c:pt idx="253">
                  <c:v>0.47800074893866185</c:v>
                </c:pt>
                <c:pt idx="254">
                  <c:v>0.47773130038264</c:v>
                </c:pt>
                <c:pt idx="255">
                  <c:v>0.47755300858350991</c:v>
                </c:pt>
                <c:pt idx="256">
                  <c:v>0.47651511139164582</c:v>
                </c:pt>
                <c:pt idx="257">
                  <c:v>0.47606626414381431</c:v>
                </c:pt>
                <c:pt idx="258">
                  <c:v>0.47549578497767797</c:v>
                </c:pt>
                <c:pt idx="259">
                  <c:v>0.47521655365450916</c:v>
                </c:pt>
                <c:pt idx="260">
                  <c:v>0.47486639043848405</c:v>
                </c:pt>
                <c:pt idx="261">
                  <c:v>0.47458844157922825</c:v>
                </c:pt>
                <c:pt idx="262">
                  <c:v>0.47371861574557761</c:v>
                </c:pt>
                <c:pt idx="263">
                  <c:v>0.47344325800556586</c:v>
                </c:pt>
                <c:pt idx="264">
                  <c:v>0.47320188298918586</c:v>
                </c:pt>
                <c:pt idx="265">
                  <c:v>0.4730262569645281</c:v>
                </c:pt>
                <c:pt idx="266">
                  <c:v>0.47275214405752125</c:v>
                </c:pt>
                <c:pt idx="267">
                  <c:v>0.4725763154441131</c:v>
                </c:pt>
                <c:pt idx="268">
                  <c:v>0.47156529825006477</c:v>
                </c:pt>
                <c:pt idx="269">
                  <c:v>0.47111402853267514</c:v>
                </c:pt>
                <c:pt idx="270">
                  <c:v>0.47065752397558042</c:v>
                </c:pt>
                <c:pt idx="271">
                  <c:v>0.47037724190993579</c:v>
                </c:pt>
                <c:pt idx="272">
                  <c:v>0.47036623970672536</c:v>
                </c:pt>
                <c:pt idx="273">
                  <c:v>0.47019005987845003</c:v>
                </c:pt>
                <c:pt idx="274">
                  <c:v>0.47001367645390391</c:v>
                </c:pt>
                <c:pt idx="275">
                  <c:v>0.46991291910796734</c:v>
                </c:pt>
                <c:pt idx="276">
                  <c:v>0.46973653616755001</c:v>
                </c:pt>
                <c:pt idx="277">
                  <c:v>0.46973465259649028</c:v>
                </c:pt>
                <c:pt idx="278">
                  <c:v>0.4688442169691317</c:v>
                </c:pt>
                <c:pt idx="279">
                  <c:v>0.46872674457140912</c:v>
                </c:pt>
                <c:pt idx="280">
                  <c:v>0.4686171732502874</c:v>
                </c:pt>
                <c:pt idx="281">
                  <c:v>0.46856773951950426</c:v>
                </c:pt>
                <c:pt idx="282">
                  <c:v>0.46834268348704555</c:v>
                </c:pt>
                <c:pt idx="283">
                  <c:v>0.46827189466867852</c:v>
                </c:pt>
                <c:pt idx="284">
                  <c:v>0.46797705484980473</c:v>
                </c:pt>
                <c:pt idx="285">
                  <c:v>0.46770381778543835</c:v>
                </c:pt>
                <c:pt idx="286">
                  <c:v>0.46681628930488051</c:v>
                </c:pt>
                <c:pt idx="287">
                  <c:v>0.46654557868232566</c:v>
                </c:pt>
                <c:pt idx="288">
                  <c:v>0.46189815461323996</c:v>
                </c:pt>
                <c:pt idx="289">
                  <c:v>0.46176526132858486</c:v>
                </c:pt>
                <c:pt idx="290">
                  <c:v>0.46150898799729334</c:v>
                </c:pt>
                <c:pt idx="291">
                  <c:v>0.46137575735462871</c:v>
                </c:pt>
                <c:pt idx="292">
                  <c:v>0.46066100825910422</c:v>
                </c:pt>
                <c:pt idx="293">
                  <c:v>0.46026888895675921</c:v>
                </c:pt>
                <c:pt idx="294">
                  <c:v>0.45897059227619003</c:v>
                </c:pt>
                <c:pt idx="295">
                  <c:v>0.45884046364359599</c:v>
                </c:pt>
                <c:pt idx="296">
                  <c:v>0.4585823277025689</c:v>
                </c:pt>
                <c:pt idx="297">
                  <c:v>0.45845185972422398</c:v>
                </c:pt>
                <c:pt idx="298">
                  <c:v>0.45776062817468666</c:v>
                </c:pt>
                <c:pt idx="299">
                  <c:v>0.45736938987941006</c:v>
                </c:pt>
                <c:pt idx="300">
                  <c:v>0.45672612457470807</c:v>
                </c:pt>
                <c:pt idx="301">
                  <c:v>0.45659481912053579</c:v>
                </c:pt>
                <c:pt idx="302">
                  <c:v>0.45633275388138184</c:v>
                </c:pt>
                <c:pt idx="303">
                  <c:v>0.45620110459043922</c:v>
                </c:pt>
                <c:pt idx="304">
                  <c:v>0.45550628150747358</c:v>
                </c:pt>
                <c:pt idx="305">
                  <c:v>0.45510990051996614</c:v>
                </c:pt>
                <c:pt idx="306">
                  <c:v>0.45462575029126284</c:v>
                </c:pt>
                <c:pt idx="307">
                  <c:v>0.45451538666719182</c:v>
                </c:pt>
                <c:pt idx="308">
                  <c:v>0.45427476893614416</c:v>
                </c:pt>
                <c:pt idx="309">
                  <c:v>0.4541640875510557</c:v>
                </c:pt>
                <c:pt idx="310">
                  <c:v>0.45359939062325433</c:v>
                </c:pt>
                <c:pt idx="311">
                  <c:v>0.45324557541102373</c:v>
                </c:pt>
                <c:pt idx="312">
                  <c:v>0.45270547809369693</c:v>
                </c:pt>
                <c:pt idx="313">
                  <c:v>0.45259771956921357</c:v>
                </c:pt>
                <c:pt idx="314">
                  <c:v>0.45191701839147913</c:v>
                </c:pt>
                <c:pt idx="315">
                  <c:v>0.45170406629306081</c:v>
                </c:pt>
                <c:pt idx="316">
                  <c:v>0.45142013748651133</c:v>
                </c:pt>
                <c:pt idx="317">
                  <c:v>0.45137550256112513</c:v>
                </c:pt>
                <c:pt idx="318">
                  <c:v>0.45079525084113498</c:v>
                </c:pt>
                <c:pt idx="319">
                  <c:v>0.45068641100831214</c:v>
                </c:pt>
                <c:pt idx="320">
                  <c:v>0.45056127559183556</c:v>
                </c:pt>
                <c:pt idx="321">
                  <c:v>0.45047672422456025</c:v>
                </c:pt>
                <c:pt idx="322">
                  <c:v>0.45044225499344631</c:v>
                </c:pt>
                <c:pt idx="323">
                  <c:v>0.4503002427596644</c:v>
                </c:pt>
                <c:pt idx="324">
                  <c:v>0.45011285167820242</c:v>
                </c:pt>
                <c:pt idx="325">
                  <c:v>0.44978444173210136</c:v>
                </c:pt>
                <c:pt idx="326">
                  <c:v>0.44945144308325924</c:v>
                </c:pt>
                <c:pt idx="327">
                  <c:v>0.44902712467492206</c:v>
                </c:pt>
                <c:pt idx="328">
                  <c:v>0.44857940030473964</c:v>
                </c:pt>
                <c:pt idx="329">
                  <c:v>0.44854553718262324</c:v>
                </c:pt>
                <c:pt idx="330">
                  <c:v>0.44582078025900718</c:v>
                </c:pt>
                <c:pt idx="331">
                  <c:v>0.44496338636627586</c:v>
                </c:pt>
                <c:pt idx="332">
                  <c:v>0.44469365352820295</c:v>
                </c:pt>
                <c:pt idx="333">
                  <c:v>0.44450677792680765</c:v>
                </c:pt>
                <c:pt idx="334">
                  <c:v>0.44424610426030908</c:v>
                </c:pt>
                <c:pt idx="335">
                  <c:v>0.4441157750824265</c:v>
                </c:pt>
                <c:pt idx="336">
                  <c:v>0.4440428971413598</c:v>
                </c:pt>
                <c:pt idx="337">
                  <c:v>0.44391283003303245</c:v>
                </c:pt>
                <c:pt idx="338">
                  <c:v>0.4434390508012177</c:v>
                </c:pt>
                <c:pt idx="339">
                  <c:v>0.44305263878864432</c:v>
                </c:pt>
                <c:pt idx="340">
                  <c:v>0.44298285454952968</c:v>
                </c:pt>
                <c:pt idx="341">
                  <c:v>0.44285767522790842</c:v>
                </c:pt>
                <c:pt idx="342">
                  <c:v>0.44285196463171039</c:v>
                </c:pt>
                <c:pt idx="343">
                  <c:v>0.44200009006794944</c:v>
                </c:pt>
                <c:pt idx="344">
                  <c:v>0.4417312094823036</c:v>
                </c:pt>
                <c:pt idx="345">
                  <c:v>0.44154441594918353</c:v>
                </c:pt>
                <c:pt idx="346">
                  <c:v>0.44047923716878129</c:v>
                </c:pt>
                <c:pt idx="347">
                  <c:v>0.44002398244614604</c:v>
                </c:pt>
                <c:pt idx="348">
                  <c:v>0.43878162456455033</c:v>
                </c:pt>
                <c:pt idx="349">
                  <c:v>0.43864814523036311</c:v>
                </c:pt>
                <c:pt idx="350">
                  <c:v>0.43857766414614047</c:v>
                </c:pt>
                <c:pt idx="351">
                  <c:v>0.43844444334219884</c:v>
                </c:pt>
                <c:pt idx="352">
                  <c:v>0.43756310994961212</c:v>
                </c:pt>
                <c:pt idx="353">
                  <c:v>0.43736164734798533</c:v>
                </c:pt>
                <c:pt idx="354">
                  <c:v>0.43700865521072729</c:v>
                </c:pt>
                <c:pt idx="355">
                  <c:v>0.43687591689954591</c:v>
                </c:pt>
                <c:pt idx="356">
                  <c:v>0.43681061944241895</c:v>
                </c:pt>
                <c:pt idx="357">
                  <c:v>0.43667813917651271</c:v>
                </c:pt>
                <c:pt idx="358">
                  <c:v>0.43579811532386858</c:v>
                </c:pt>
                <c:pt idx="359">
                  <c:v>0.43560256605851827</c:v>
                </c:pt>
                <c:pt idx="360">
                  <c:v>0.42991977865554548</c:v>
                </c:pt>
                <c:pt idx="361">
                  <c:v>0.42973638899729988</c:v>
                </c:pt>
                <c:pt idx="362">
                  <c:v>0.42943532885108898</c:v>
                </c:pt>
                <c:pt idx="363">
                  <c:v>0.42925172160702479</c:v>
                </c:pt>
                <c:pt idx="364">
                  <c:v>0.42824625092332136</c:v>
                </c:pt>
                <c:pt idx="365">
                  <c:v>0.42776020517233226</c:v>
                </c:pt>
                <c:pt idx="366">
                  <c:v>0.42543121641892295</c:v>
                </c:pt>
                <c:pt idx="367">
                  <c:v>0.42524935847283324</c:v>
                </c:pt>
                <c:pt idx="368">
                  <c:v>0.42493817353282898</c:v>
                </c:pt>
                <c:pt idx="369">
                  <c:v>0.42475606675410393</c:v>
                </c:pt>
                <c:pt idx="370">
                  <c:v>0.42377523535997375</c:v>
                </c:pt>
                <c:pt idx="371">
                  <c:v>0.42328031782084452</c:v>
                </c:pt>
                <c:pt idx="372">
                  <c:v>0.42246861333900582</c:v>
                </c:pt>
                <c:pt idx="373">
                  <c:v>0.42228582890109184</c:v>
                </c:pt>
                <c:pt idx="374">
                  <c:v>0.421973590975877</c:v>
                </c:pt>
                <c:pt idx="375">
                  <c:v>0.42179055571830143</c:v>
                </c:pt>
                <c:pt idx="376">
                  <c:v>0.42080655157920427</c:v>
                </c:pt>
                <c:pt idx="377">
                  <c:v>0.42030964160153667</c:v>
                </c:pt>
                <c:pt idx="378">
                  <c:v>0.41386380552829727</c:v>
                </c:pt>
                <c:pt idx="379">
                  <c:v>0.41338434158757603</c:v>
                </c:pt>
                <c:pt idx="380">
                  <c:v>0.41312942072010728</c:v>
                </c:pt>
                <c:pt idx="381">
                  <c:v>0.41264800875241148</c:v>
                </c:pt>
                <c:pt idx="382">
                  <c:v>0.41197457236606566</c:v>
                </c:pt>
                <c:pt idx="383">
                  <c:v>0.41190756025596909</c:v>
                </c:pt>
                <c:pt idx="384">
                  <c:v>0.41149488148596863</c:v>
                </c:pt>
                <c:pt idx="385">
                  <c:v>0.41142326064618051</c:v>
                </c:pt>
                <c:pt idx="386">
                  <c:v>0.41125641318589107</c:v>
                </c:pt>
                <c:pt idx="387">
                  <c:v>0.41077476075623365</c:v>
                </c:pt>
                <c:pt idx="388">
                  <c:v>0.4100629860738888</c:v>
                </c:pt>
                <c:pt idx="389">
                  <c:v>0.40957841763942754</c:v>
                </c:pt>
                <c:pt idx="390">
                  <c:v>0.40945863114226083</c:v>
                </c:pt>
                <c:pt idx="391">
                  <c:v>0.40897423390445758</c:v>
                </c:pt>
                <c:pt idx="392">
                  <c:v>0.4087336995380671</c:v>
                </c:pt>
                <c:pt idx="393">
                  <c:v>0.40824731040954199</c:v>
                </c:pt>
                <c:pt idx="394">
                  <c:v>0.4075308380489403</c:v>
                </c:pt>
                <c:pt idx="395">
                  <c:v>0.40704149072296458</c:v>
                </c:pt>
                <c:pt idx="396">
                  <c:v>0.3892326002811104</c:v>
                </c:pt>
                <c:pt idx="397">
                  <c:v>0.38881839900344067</c:v>
                </c:pt>
                <c:pt idx="398">
                  <c:v>0.38843969429487663</c:v>
                </c:pt>
                <c:pt idx="399">
                  <c:v>0.38802576589569332</c:v>
                </c:pt>
                <c:pt idx="400">
                  <c:v>0.38708469048529448</c:v>
                </c:pt>
                <c:pt idx="401">
                  <c:v>0.38667187012413567</c:v>
                </c:pt>
                <c:pt idx="402">
                  <c:v>0.38324710814818602</c:v>
                </c:pt>
                <c:pt idx="403">
                  <c:v>0.38281436797824325</c:v>
                </c:pt>
                <c:pt idx="404">
                  <c:v>0.38245212444811733</c:v>
                </c:pt>
                <c:pt idx="405">
                  <c:v>0.38201949434729532</c:v>
                </c:pt>
                <c:pt idx="406">
                  <c:v>0.38110293774681664</c:v>
                </c:pt>
                <c:pt idx="407">
                  <c:v>0.38067117230627945</c:v>
                </c:pt>
                <c:pt idx="408">
                  <c:v>0.38034426992581244</c:v>
                </c:pt>
                <c:pt idx="409">
                  <c:v>0.37991553482603407</c:v>
                </c:pt>
                <c:pt idx="410">
                  <c:v>0.3795495192013339</c:v>
                </c:pt>
                <c:pt idx="411">
                  <c:v>0.37912089924428677</c:v>
                </c:pt>
                <c:pt idx="412">
                  <c:v>0.37820528295253103</c:v>
                </c:pt>
                <c:pt idx="413">
                  <c:v>0.37777753101484829</c:v>
                </c:pt>
                <c:pt idx="414">
                  <c:v>0.37602694247208207</c:v>
                </c:pt>
                <c:pt idx="415">
                  <c:v>0.37585933641174812</c:v>
                </c:pt>
                <c:pt idx="416">
                  <c:v>0.37506913651893309</c:v>
                </c:pt>
                <c:pt idx="417">
                  <c:v>0.37490556842561124</c:v>
                </c:pt>
                <c:pt idx="418">
                  <c:v>0.37485133927574749</c:v>
                </c:pt>
                <c:pt idx="419">
                  <c:v>0.37452210764805149</c:v>
                </c:pt>
                <c:pt idx="420">
                  <c:v>0.37409435775515032</c:v>
                </c:pt>
                <c:pt idx="421">
                  <c:v>0.37390763537607741</c:v>
                </c:pt>
                <c:pt idx="422">
                  <c:v>0.37360112156264763</c:v>
                </c:pt>
                <c:pt idx="423">
                  <c:v>0.3731692241815992</c:v>
                </c:pt>
                <c:pt idx="424">
                  <c:v>0.37284341260108872</c:v>
                </c:pt>
                <c:pt idx="425">
                  <c:v>0.37237162342051</c:v>
                </c:pt>
                <c:pt idx="426">
                  <c:v>0.3722063221713558</c:v>
                </c:pt>
                <c:pt idx="427">
                  <c:v>0.37194979588639726</c:v>
                </c:pt>
                <c:pt idx="428">
                  <c:v>0.37119922099107716</c:v>
                </c:pt>
                <c:pt idx="429">
                  <c:v>0.37088941973436929</c:v>
                </c:pt>
                <c:pt idx="430">
                  <c:v>0.3704539142335615</c:v>
                </c:pt>
                <c:pt idx="431">
                  <c:v>0.36922534424685466</c:v>
                </c:pt>
                <c:pt idx="432">
                  <c:v>0.34406700427288256</c:v>
                </c:pt>
                <c:pt idx="433">
                  <c:v>0.34389337898928751</c:v>
                </c:pt>
                <c:pt idx="434">
                  <c:v>0.34369343371620376</c:v>
                </c:pt>
                <c:pt idx="435">
                  <c:v>0.34351985931834039</c:v>
                </c:pt>
                <c:pt idx="436">
                  <c:v>0.34259953445584096</c:v>
                </c:pt>
                <c:pt idx="437">
                  <c:v>0.34222685327192642</c:v>
                </c:pt>
                <c:pt idx="438">
                  <c:v>0.3376479652801993</c:v>
                </c:pt>
                <c:pt idx="439">
                  <c:v>0.33747290972024169</c:v>
                </c:pt>
                <c:pt idx="440">
                  <c:v>0.33724764653111577</c:v>
                </c:pt>
                <c:pt idx="441">
                  <c:v>0.33617640631672774</c:v>
                </c:pt>
                <c:pt idx="442">
                  <c:v>0.33599520696797053</c:v>
                </c:pt>
                <c:pt idx="443">
                  <c:v>0.33494016861654641</c:v>
                </c:pt>
                <c:pt idx="444">
                  <c:v>0.33484600222747468</c:v>
                </c:pt>
                <c:pt idx="445">
                  <c:v>0.334670796378986</c:v>
                </c:pt>
                <c:pt idx="446">
                  <c:v>0.33445202328152412</c:v>
                </c:pt>
                <c:pt idx="447">
                  <c:v>0.33427683025423383</c:v>
                </c:pt>
                <c:pt idx="448">
                  <c:v>0.33337667376926189</c:v>
                </c:pt>
                <c:pt idx="449">
                  <c:v>0.33298329336247667</c:v>
                </c:pt>
                <c:pt idx="450">
                  <c:v>0.24418490285138986</c:v>
                </c:pt>
                <c:pt idx="451">
                  <c:v>0.24389240649329083</c:v>
                </c:pt>
                <c:pt idx="452">
                  <c:v>0.24252041763203458</c:v>
                </c:pt>
                <c:pt idx="453">
                  <c:v>0.24249592042842522</c:v>
                </c:pt>
                <c:pt idx="454">
                  <c:v>0.24223013070674149</c:v>
                </c:pt>
                <c:pt idx="455">
                  <c:v>0.24169917702526261</c:v>
                </c:pt>
                <c:pt idx="456">
                  <c:v>0.24129915996278803</c:v>
                </c:pt>
                <c:pt idx="457">
                  <c:v>0.24079909739970065</c:v>
                </c:pt>
                <c:pt idx="458">
                  <c:v>0.24005461724744148</c:v>
                </c:pt>
                <c:pt idx="459">
                  <c:v>0.23961169224612119</c:v>
                </c:pt>
                <c:pt idx="460">
                  <c:v>0.23949514767079805</c:v>
                </c:pt>
                <c:pt idx="461">
                  <c:v>0.23914908781309469</c:v>
                </c:pt>
                <c:pt idx="462">
                  <c:v>0.23885389233000789</c:v>
                </c:pt>
                <c:pt idx="463">
                  <c:v>0.23782375175602358</c:v>
                </c:pt>
                <c:pt idx="464">
                  <c:v>0.23741170389471722</c:v>
                </c:pt>
                <c:pt idx="465">
                  <c:v>0.23664346157412888</c:v>
                </c:pt>
                <c:pt idx="466">
                  <c:v>0.23620538932353655</c:v>
                </c:pt>
                <c:pt idx="467">
                  <c:v>0.23439258653727918</c:v>
                </c:pt>
                <c:pt idx="468">
                  <c:v>0.21263693738658213</c:v>
                </c:pt>
                <c:pt idx="469">
                  <c:v>0.21234908030658634</c:v>
                </c:pt>
                <c:pt idx="470">
                  <c:v>0.21234783253544842</c:v>
                </c:pt>
                <c:pt idx="471">
                  <c:v>0.21205974782826228</c:v>
                </c:pt>
                <c:pt idx="472">
                  <c:v>0.21030174005760094</c:v>
                </c:pt>
                <c:pt idx="473">
                  <c:v>0.21001102035293337</c:v>
                </c:pt>
                <c:pt idx="474">
                  <c:v>0.20553501557751006</c:v>
                </c:pt>
                <c:pt idx="475">
                  <c:v>0.20523585032220606</c:v>
                </c:pt>
                <c:pt idx="476">
                  <c:v>0.20518065328840501</c:v>
                </c:pt>
                <c:pt idx="477">
                  <c:v>0.20488107009794676</c:v>
                </c:pt>
                <c:pt idx="478">
                  <c:v>0.20311358317548722</c:v>
                </c:pt>
                <c:pt idx="479">
                  <c:v>0.20289913678265234</c:v>
                </c:pt>
                <c:pt idx="480">
                  <c:v>0.2027561103456075</c:v>
                </c:pt>
                <c:pt idx="481">
                  <c:v>0.20259641508273743</c:v>
                </c:pt>
                <c:pt idx="482">
                  <c:v>0.20255955136546333</c:v>
                </c:pt>
                <c:pt idx="483">
                  <c:v>0.20225643342752331</c:v>
                </c:pt>
                <c:pt idx="484">
                  <c:v>0.20045092340043577</c:v>
                </c:pt>
                <c:pt idx="485">
                  <c:v>0.20010839144497181</c:v>
                </c:pt>
                <c:pt idx="486">
                  <c:v>0.19319754990290089</c:v>
                </c:pt>
                <c:pt idx="487">
                  <c:v>0.19255239490875051</c:v>
                </c:pt>
                <c:pt idx="488">
                  <c:v>0.19175203979242914</c:v>
                </c:pt>
                <c:pt idx="489">
                  <c:v>0.19168959738211561</c:v>
                </c:pt>
                <c:pt idx="490">
                  <c:v>0.1910462253637325</c:v>
                </c:pt>
                <c:pt idx="491">
                  <c:v>0.19103815052138343</c:v>
                </c:pt>
                <c:pt idx="492">
                  <c:v>0.19025209263714254</c:v>
                </c:pt>
                <c:pt idx="493">
                  <c:v>0.18953915217589828</c:v>
                </c:pt>
                <c:pt idx="494">
                  <c:v>0.1894717321517049</c:v>
                </c:pt>
                <c:pt idx="495">
                  <c:v>0.18881156350192391</c:v>
                </c:pt>
                <c:pt idx="496">
                  <c:v>0.18832515756289589</c:v>
                </c:pt>
                <c:pt idx="497">
                  <c:v>0.18804753340748653</c:v>
                </c:pt>
                <c:pt idx="498">
                  <c:v>0.18762336817769318</c:v>
                </c:pt>
                <c:pt idx="499">
                  <c:v>0.1873246854122598</c:v>
                </c:pt>
                <c:pt idx="500">
                  <c:v>0.18679373408158456</c:v>
                </c:pt>
                <c:pt idx="501">
                  <c:v>0.18608461030527884</c:v>
                </c:pt>
                <c:pt idx="502">
                  <c:v>0.1845457051611403</c:v>
                </c:pt>
                <c:pt idx="503">
                  <c:v>0.18382635839923631</c:v>
                </c:pt>
                <c:pt idx="504">
                  <c:v>0.16042490464308504</c:v>
                </c:pt>
                <c:pt idx="505">
                  <c:v>0.16040351100875871</c:v>
                </c:pt>
                <c:pt idx="506">
                  <c:v>0.16014339436667441</c:v>
                </c:pt>
                <c:pt idx="507">
                  <c:v>0.16012230468912536</c:v>
                </c:pt>
                <c:pt idx="508">
                  <c:v>0.15836085448234316</c:v>
                </c:pt>
                <c:pt idx="509">
                  <c:v>0.15834172451146533</c:v>
                </c:pt>
                <c:pt idx="510">
                  <c:v>0.15056861260842322</c:v>
                </c:pt>
                <c:pt idx="511">
                  <c:v>0.15046901355463782</c:v>
                </c:pt>
                <c:pt idx="512">
                  <c:v>0.15026544739047587</c:v>
                </c:pt>
                <c:pt idx="513">
                  <c:v>0.15016594519117585</c:v>
                </c:pt>
                <c:pt idx="514">
                  <c:v>0.14872009282701526</c:v>
                </c:pt>
                <c:pt idx="515">
                  <c:v>0.14864666140342883</c:v>
                </c:pt>
                <c:pt idx="516">
                  <c:v>0.14841412892653311</c:v>
                </c:pt>
                <c:pt idx="517">
                  <c:v>0.14835622236162618</c:v>
                </c:pt>
                <c:pt idx="518">
                  <c:v>0.14834086507092181</c:v>
                </c:pt>
                <c:pt idx="519">
                  <c:v>0.1482574434480966</c:v>
                </c:pt>
                <c:pt idx="520">
                  <c:v>0.14648917860395461</c:v>
                </c:pt>
                <c:pt idx="521">
                  <c:v>0.14641705623437903</c:v>
                </c:pt>
                <c:pt idx="522">
                  <c:v>0.13147210926540756</c:v>
                </c:pt>
                <c:pt idx="523">
                  <c:v>0.13124207993909803</c:v>
                </c:pt>
                <c:pt idx="524">
                  <c:v>0.13043591877094973</c:v>
                </c:pt>
                <c:pt idx="525">
                  <c:v>0.13020237913519153</c:v>
                </c:pt>
                <c:pt idx="526">
                  <c:v>0.12947420009701721</c:v>
                </c:pt>
                <c:pt idx="527">
                  <c:v>0.12923790864669921</c:v>
                </c:pt>
                <c:pt idx="528">
                  <c:v>0.11983763932600114</c:v>
                </c:pt>
                <c:pt idx="529">
                  <c:v>0.11967605913389569</c:v>
                </c:pt>
                <c:pt idx="530">
                  <c:v>0.11902840033802708</c:v>
                </c:pt>
                <c:pt idx="531">
                  <c:v>0.11883376436548619</c:v>
                </c:pt>
                <c:pt idx="532">
                  <c:v>0.1186871083772814</c:v>
                </c:pt>
                <c:pt idx="533">
                  <c:v>0.11852226249376679</c:v>
                </c:pt>
                <c:pt idx="534">
                  <c:v>0.11787628825071869</c:v>
                </c:pt>
                <c:pt idx="535">
                  <c:v>0.11767796945261604</c:v>
                </c:pt>
                <c:pt idx="536">
                  <c:v>0.11764628636305116</c:v>
                </c:pt>
                <c:pt idx="537">
                  <c:v>0.11747883315869395</c:v>
                </c:pt>
                <c:pt idx="538">
                  <c:v>0.11683582938595152</c:v>
                </c:pt>
                <c:pt idx="539">
                  <c:v>0.11663460060932204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D-4F56-A337-04B646EBE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900472"/>
        <c:axId val="5609034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9ED-4F56-A337-04B646EBE43C}"/>
                  </c:ext>
                </c:extLst>
              </c15:ser>
            </c15:filteredLineSeries>
          </c:ext>
        </c:extLst>
      </c:lineChart>
      <c:catAx>
        <c:axId val="560900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3424"/>
        <c:crosses val="autoZero"/>
        <c:auto val="1"/>
        <c:lblAlgn val="ctr"/>
        <c:lblOffset val="100"/>
        <c:noMultiLvlLbl val="0"/>
      </c:catAx>
      <c:valAx>
        <c:axId val="56090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1182126.9384433487</c:v>
                </c:pt>
                <c:pt idx="1">
                  <c:v>1182126.9384433487</c:v>
                </c:pt>
                <c:pt idx="2">
                  <c:v>1182126.9384433487</c:v>
                </c:pt>
                <c:pt idx="3">
                  <c:v>1182126.9384433487</c:v>
                </c:pt>
                <c:pt idx="4">
                  <c:v>1182126.9384433487</c:v>
                </c:pt>
                <c:pt idx="5">
                  <c:v>1182126.9384433487</c:v>
                </c:pt>
                <c:pt idx="6">
                  <c:v>1182126.9384433487</c:v>
                </c:pt>
                <c:pt idx="7">
                  <c:v>1182126.9384433487</c:v>
                </c:pt>
                <c:pt idx="8">
                  <c:v>1182126.9384433487</c:v>
                </c:pt>
                <c:pt idx="9">
                  <c:v>1182126.9384433487</c:v>
                </c:pt>
                <c:pt idx="10">
                  <c:v>1182126.9384433487</c:v>
                </c:pt>
                <c:pt idx="11">
                  <c:v>1182126.9384433487</c:v>
                </c:pt>
                <c:pt idx="12">
                  <c:v>1182126.9384433487</c:v>
                </c:pt>
                <c:pt idx="13">
                  <c:v>1182126.9384433487</c:v>
                </c:pt>
                <c:pt idx="14">
                  <c:v>1182126.9384433487</c:v>
                </c:pt>
                <c:pt idx="15">
                  <c:v>1182126.9384433487</c:v>
                </c:pt>
                <c:pt idx="16">
                  <c:v>1182126.9384433487</c:v>
                </c:pt>
                <c:pt idx="17">
                  <c:v>1182126.9384433487</c:v>
                </c:pt>
                <c:pt idx="18">
                  <c:v>1182126.9384433487</c:v>
                </c:pt>
                <c:pt idx="19">
                  <c:v>1182126.9384433487</c:v>
                </c:pt>
                <c:pt idx="20">
                  <c:v>1182126.9384433487</c:v>
                </c:pt>
                <c:pt idx="21">
                  <c:v>1182126.9384433487</c:v>
                </c:pt>
                <c:pt idx="22">
                  <c:v>1182126.9384433487</c:v>
                </c:pt>
                <c:pt idx="23">
                  <c:v>1343373.8880677486</c:v>
                </c:pt>
                <c:pt idx="24">
                  <c:v>1343373.8880677486</c:v>
                </c:pt>
                <c:pt idx="25">
                  <c:v>1343373.8880677486</c:v>
                </c:pt>
                <c:pt idx="26">
                  <c:v>1343373.8880677486</c:v>
                </c:pt>
                <c:pt idx="27">
                  <c:v>1343373.8880677486</c:v>
                </c:pt>
                <c:pt idx="28">
                  <c:v>1343373.8880677486</c:v>
                </c:pt>
                <c:pt idx="29">
                  <c:v>1343373.8880677486</c:v>
                </c:pt>
                <c:pt idx="30">
                  <c:v>1343373.8880677486</c:v>
                </c:pt>
                <c:pt idx="31">
                  <c:v>1343373.8880677486</c:v>
                </c:pt>
                <c:pt idx="32">
                  <c:v>1343373.8880677486</c:v>
                </c:pt>
                <c:pt idx="33">
                  <c:v>1343373.8880677486</c:v>
                </c:pt>
                <c:pt idx="34">
                  <c:v>1343373.8880677486</c:v>
                </c:pt>
                <c:pt idx="35">
                  <c:v>1343373.8880677486</c:v>
                </c:pt>
                <c:pt idx="36">
                  <c:v>1343373.8880677486</c:v>
                </c:pt>
                <c:pt idx="37">
                  <c:v>1343373.8880677486</c:v>
                </c:pt>
                <c:pt idx="38">
                  <c:v>1343373.8880677486</c:v>
                </c:pt>
                <c:pt idx="39">
                  <c:v>1343373.8880677486</c:v>
                </c:pt>
                <c:pt idx="40">
                  <c:v>1343373.8880677486</c:v>
                </c:pt>
                <c:pt idx="41">
                  <c:v>1343373.8880677486</c:v>
                </c:pt>
                <c:pt idx="42">
                  <c:v>1343373.8880677486</c:v>
                </c:pt>
                <c:pt idx="43">
                  <c:v>1343373.8880677486</c:v>
                </c:pt>
                <c:pt idx="44">
                  <c:v>1343373.8880677486</c:v>
                </c:pt>
                <c:pt idx="45">
                  <c:v>1343373.8880677486</c:v>
                </c:pt>
                <c:pt idx="46">
                  <c:v>1343373.8880677486</c:v>
                </c:pt>
                <c:pt idx="47">
                  <c:v>1343373.8880677486</c:v>
                </c:pt>
                <c:pt idx="48">
                  <c:v>1343373.8880677486</c:v>
                </c:pt>
                <c:pt idx="49">
                  <c:v>1343373.8880677486</c:v>
                </c:pt>
                <c:pt idx="50">
                  <c:v>1343373.8880677486</c:v>
                </c:pt>
                <c:pt idx="51">
                  <c:v>1343373.8880677486</c:v>
                </c:pt>
                <c:pt idx="52">
                  <c:v>1343373.8880677486</c:v>
                </c:pt>
                <c:pt idx="53">
                  <c:v>1343373.8880677486</c:v>
                </c:pt>
                <c:pt idx="54">
                  <c:v>1343373.8880677486</c:v>
                </c:pt>
                <c:pt idx="55">
                  <c:v>1343373.8880677486</c:v>
                </c:pt>
                <c:pt idx="56">
                  <c:v>1343373.8880677486</c:v>
                </c:pt>
                <c:pt idx="57">
                  <c:v>1343373.8880677486</c:v>
                </c:pt>
                <c:pt idx="58">
                  <c:v>1343373.8880677486</c:v>
                </c:pt>
                <c:pt idx="59">
                  <c:v>1343373.8880677486</c:v>
                </c:pt>
                <c:pt idx="60">
                  <c:v>1343373.8880677486</c:v>
                </c:pt>
                <c:pt idx="61">
                  <c:v>1343373.8880677486</c:v>
                </c:pt>
                <c:pt idx="62">
                  <c:v>1343373.8880677486</c:v>
                </c:pt>
                <c:pt idx="63">
                  <c:v>1343373.8880677486</c:v>
                </c:pt>
                <c:pt idx="64">
                  <c:v>1343373.8880677486</c:v>
                </c:pt>
                <c:pt idx="65">
                  <c:v>1343373.8880677486</c:v>
                </c:pt>
                <c:pt idx="66">
                  <c:v>1343373.8880677486</c:v>
                </c:pt>
                <c:pt idx="67">
                  <c:v>1343373.8880677486</c:v>
                </c:pt>
                <c:pt idx="68">
                  <c:v>1467193.4985067709</c:v>
                </c:pt>
                <c:pt idx="69">
                  <c:v>1467193.4985067709</c:v>
                </c:pt>
                <c:pt idx="70">
                  <c:v>1467193.4985067709</c:v>
                </c:pt>
                <c:pt idx="71">
                  <c:v>1467193.4985067709</c:v>
                </c:pt>
                <c:pt idx="72">
                  <c:v>1467193.4985067709</c:v>
                </c:pt>
                <c:pt idx="73">
                  <c:v>1467193.4985067709</c:v>
                </c:pt>
                <c:pt idx="74">
                  <c:v>1467193.4985067709</c:v>
                </c:pt>
                <c:pt idx="75">
                  <c:v>1467193.4985067709</c:v>
                </c:pt>
                <c:pt idx="76">
                  <c:v>1467193.4985067709</c:v>
                </c:pt>
                <c:pt idx="77">
                  <c:v>1467193.4985067709</c:v>
                </c:pt>
                <c:pt idx="78">
                  <c:v>1467193.4985067709</c:v>
                </c:pt>
                <c:pt idx="79">
                  <c:v>1467193.4985067709</c:v>
                </c:pt>
                <c:pt idx="80">
                  <c:v>1467193.4985067709</c:v>
                </c:pt>
                <c:pt idx="81">
                  <c:v>1467193.4985067709</c:v>
                </c:pt>
                <c:pt idx="82">
                  <c:v>1467193.4985067709</c:v>
                </c:pt>
                <c:pt idx="83">
                  <c:v>1467193.4985067709</c:v>
                </c:pt>
                <c:pt idx="84">
                  <c:v>1467193.4985067709</c:v>
                </c:pt>
                <c:pt idx="85">
                  <c:v>1467193.4985067709</c:v>
                </c:pt>
                <c:pt idx="86">
                  <c:v>1467193.4985067709</c:v>
                </c:pt>
                <c:pt idx="87">
                  <c:v>1467193.4985067709</c:v>
                </c:pt>
                <c:pt idx="88">
                  <c:v>1467193.4985067709</c:v>
                </c:pt>
                <c:pt idx="89">
                  <c:v>1467193.4985067709</c:v>
                </c:pt>
                <c:pt idx="90">
                  <c:v>1467193.4985067709</c:v>
                </c:pt>
                <c:pt idx="91">
                  <c:v>1467193.4985067709</c:v>
                </c:pt>
                <c:pt idx="92">
                  <c:v>1467193.4985067709</c:v>
                </c:pt>
                <c:pt idx="93">
                  <c:v>1467193.4985067709</c:v>
                </c:pt>
                <c:pt idx="94">
                  <c:v>1467193.4985067709</c:v>
                </c:pt>
                <c:pt idx="95">
                  <c:v>1467193.4985067709</c:v>
                </c:pt>
                <c:pt idx="96">
                  <c:v>1467193.4985067709</c:v>
                </c:pt>
                <c:pt idx="97">
                  <c:v>1467193.4985067709</c:v>
                </c:pt>
                <c:pt idx="98">
                  <c:v>1467193.4985067709</c:v>
                </c:pt>
                <c:pt idx="99">
                  <c:v>1467193.4985067709</c:v>
                </c:pt>
                <c:pt idx="100">
                  <c:v>1467193.4985067709</c:v>
                </c:pt>
                <c:pt idx="101">
                  <c:v>1467193.4985067709</c:v>
                </c:pt>
                <c:pt idx="102">
                  <c:v>1467193.4985067709</c:v>
                </c:pt>
                <c:pt idx="103">
                  <c:v>1467193.4985067709</c:v>
                </c:pt>
                <c:pt idx="104">
                  <c:v>1467193.4985067709</c:v>
                </c:pt>
                <c:pt idx="105">
                  <c:v>1467193.4985067709</c:v>
                </c:pt>
                <c:pt idx="106">
                  <c:v>1467193.4985067709</c:v>
                </c:pt>
                <c:pt idx="107">
                  <c:v>1467193.4985067709</c:v>
                </c:pt>
                <c:pt idx="108">
                  <c:v>1467193.4985067709</c:v>
                </c:pt>
                <c:pt idx="109">
                  <c:v>1467193.4985067709</c:v>
                </c:pt>
                <c:pt idx="110">
                  <c:v>1467193.4985067709</c:v>
                </c:pt>
                <c:pt idx="111">
                  <c:v>1467193.4985067709</c:v>
                </c:pt>
                <c:pt idx="112">
                  <c:v>1467193.4985067709</c:v>
                </c:pt>
                <c:pt idx="113">
                  <c:v>1345755.5057329284</c:v>
                </c:pt>
                <c:pt idx="114">
                  <c:v>1345755.5057329284</c:v>
                </c:pt>
                <c:pt idx="115">
                  <c:v>1345755.5057329284</c:v>
                </c:pt>
                <c:pt idx="116">
                  <c:v>1345755.5057329284</c:v>
                </c:pt>
                <c:pt idx="117">
                  <c:v>1345755.5057329284</c:v>
                </c:pt>
                <c:pt idx="118">
                  <c:v>1345755.5057329284</c:v>
                </c:pt>
                <c:pt idx="119">
                  <c:v>1345755.5057329284</c:v>
                </c:pt>
                <c:pt idx="120">
                  <c:v>1345755.5057329284</c:v>
                </c:pt>
                <c:pt idx="121">
                  <c:v>1345755.5057329284</c:v>
                </c:pt>
                <c:pt idx="122">
                  <c:v>1345755.5057329284</c:v>
                </c:pt>
                <c:pt idx="123">
                  <c:v>1345755.5057329284</c:v>
                </c:pt>
                <c:pt idx="124">
                  <c:v>1345755.5057329284</c:v>
                </c:pt>
                <c:pt idx="125">
                  <c:v>1345755.5057329284</c:v>
                </c:pt>
                <c:pt idx="126">
                  <c:v>1345755.5057329284</c:v>
                </c:pt>
                <c:pt idx="127">
                  <c:v>1345755.5057329284</c:v>
                </c:pt>
                <c:pt idx="128">
                  <c:v>1345755.5057329284</c:v>
                </c:pt>
                <c:pt idx="129">
                  <c:v>1345755.5057329284</c:v>
                </c:pt>
                <c:pt idx="130">
                  <c:v>1345755.5057329284</c:v>
                </c:pt>
                <c:pt idx="131">
                  <c:v>1345755.5057329284</c:v>
                </c:pt>
                <c:pt idx="132">
                  <c:v>1345755.5057329284</c:v>
                </c:pt>
                <c:pt idx="133">
                  <c:v>1345755.5057329284</c:v>
                </c:pt>
                <c:pt idx="134">
                  <c:v>1345755.5057329284</c:v>
                </c:pt>
                <c:pt idx="135">
                  <c:v>1345755.5057329284</c:v>
                </c:pt>
                <c:pt idx="136">
                  <c:v>1345755.5057329284</c:v>
                </c:pt>
                <c:pt idx="137">
                  <c:v>1345755.5057329284</c:v>
                </c:pt>
                <c:pt idx="138">
                  <c:v>1345755.5057329284</c:v>
                </c:pt>
                <c:pt idx="139">
                  <c:v>1345755.5057329284</c:v>
                </c:pt>
                <c:pt idx="140">
                  <c:v>1345755.5057329284</c:v>
                </c:pt>
                <c:pt idx="141">
                  <c:v>1345755.5057329284</c:v>
                </c:pt>
                <c:pt idx="142">
                  <c:v>1345755.5057329284</c:v>
                </c:pt>
                <c:pt idx="143">
                  <c:v>1345755.5057329284</c:v>
                </c:pt>
                <c:pt idx="144">
                  <c:v>1345755.5057329284</c:v>
                </c:pt>
                <c:pt idx="145">
                  <c:v>1345755.5057329284</c:v>
                </c:pt>
                <c:pt idx="146">
                  <c:v>1345755.5057329284</c:v>
                </c:pt>
                <c:pt idx="147">
                  <c:v>1345755.5057329284</c:v>
                </c:pt>
                <c:pt idx="148">
                  <c:v>1345755.5057329284</c:v>
                </c:pt>
                <c:pt idx="149">
                  <c:v>1345755.5057329284</c:v>
                </c:pt>
                <c:pt idx="150">
                  <c:v>1345755.5057329284</c:v>
                </c:pt>
                <c:pt idx="151">
                  <c:v>1345755.5057329284</c:v>
                </c:pt>
                <c:pt idx="152">
                  <c:v>1345755.5057329284</c:v>
                </c:pt>
                <c:pt idx="153">
                  <c:v>1345755.5057329284</c:v>
                </c:pt>
                <c:pt idx="154">
                  <c:v>1345755.5057329284</c:v>
                </c:pt>
                <c:pt idx="155">
                  <c:v>1345755.5057329284</c:v>
                </c:pt>
                <c:pt idx="156">
                  <c:v>1345755.5057329284</c:v>
                </c:pt>
                <c:pt idx="157">
                  <c:v>1345755.5057329284</c:v>
                </c:pt>
                <c:pt idx="158">
                  <c:v>1174970.9324826251</c:v>
                </c:pt>
                <c:pt idx="159">
                  <c:v>1174970.9324826251</c:v>
                </c:pt>
                <c:pt idx="160">
                  <c:v>1174970.9324826251</c:v>
                </c:pt>
                <c:pt idx="161">
                  <c:v>1174970.9324826251</c:v>
                </c:pt>
                <c:pt idx="162">
                  <c:v>1174970.9324826251</c:v>
                </c:pt>
                <c:pt idx="163">
                  <c:v>1174970.9324826251</c:v>
                </c:pt>
                <c:pt idx="164">
                  <c:v>1174970.9324826251</c:v>
                </c:pt>
                <c:pt idx="165">
                  <c:v>1174970.9324826251</c:v>
                </c:pt>
                <c:pt idx="166">
                  <c:v>1174970.9324826251</c:v>
                </c:pt>
                <c:pt idx="167">
                  <c:v>1174970.9324826251</c:v>
                </c:pt>
                <c:pt idx="168">
                  <c:v>1174970.9324826251</c:v>
                </c:pt>
                <c:pt idx="169">
                  <c:v>1174970.9324826251</c:v>
                </c:pt>
                <c:pt idx="170">
                  <c:v>1174970.9324826251</c:v>
                </c:pt>
                <c:pt idx="171">
                  <c:v>1174970.9324826251</c:v>
                </c:pt>
                <c:pt idx="172">
                  <c:v>1174970.9324826251</c:v>
                </c:pt>
                <c:pt idx="173">
                  <c:v>1174970.9324826251</c:v>
                </c:pt>
                <c:pt idx="174">
                  <c:v>1174970.9324826251</c:v>
                </c:pt>
                <c:pt idx="175">
                  <c:v>1174970.9324826251</c:v>
                </c:pt>
                <c:pt idx="176">
                  <c:v>1174970.9324826251</c:v>
                </c:pt>
                <c:pt idx="177">
                  <c:v>1174970.9324826251</c:v>
                </c:pt>
                <c:pt idx="178">
                  <c:v>1174970.9324826251</c:v>
                </c:pt>
                <c:pt idx="179">
                  <c:v>1174970.9324826251</c:v>
                </c:pt>
                <c:pt idx="180">
                  <c:v>1174970.9324826251</c:v>
                </c:pt>
                <c:pt idx="181">
                  <c:v>1174970.9324826251</c:v>
                </c:pt>
                <c:pt idx="182">
                  <c:v>1174970.9324826251</c:v>
                </c:pt>
                <c:pt idx="183">
                  <c:v>1174970.9324826251</c:v>
                </c:pt>
                <c:pt idx="184">
                  <c:v>1174970.9324826251</c:v>
                </c:pt>
                <c:pt idx="185">
                  <c:v>1174970.9324826251</c:v>
                </c:pt>
                <c:pt idx="186">
                  <c:v>1174970.9324826251</c:v>
                </c:pt>
                <c:pt idx="187">
                  <c:v>1174970.9324826251</c:v>
                </c:pt>
                <c:pt idx="188">
                  <c:v>1174970.9324826251</c:v>
                </c:pt>
                <c:pt idx="189">
                  <c:v>1174970.9324826251</c:v>
                </c:pt>
                <c:pt idx="190">
                  <c:v>1174970.9324826251</c:v>
                </c:pt>
                <c:pt idx="191">
                  <c:v>1174970.9324826251</c:v>
                </c:pt>
                <c:pt idx="192">
                  <c:v>1174970.9324826251</c:v>
                </c:pt>
                <c:pt idx="193">
                  <c:v>1174970.9324826251</c:v>
                </c:pt>
                <c:pt idx="194">
                  <c:v>1174970.9324826251</c:v>
                </c:pt>
                <c:pt idx="195">
                  <c:v>1174970.9324826251</c:v>
                </c:pt>
                <c:pt idx="196">
                  <c:v>1174970.9324826251</c:v>
                </c:pt>
                <c:pt idx="197">
                  <c:v>1174970.9324826251</c:v>
                </c:pt>
                <c:pt idx="198">
                  <c:v>1174970.9324826251</c:v>
                </c:pt>
                <c:pt idx="199">
                  <c:v>1174970.9324826251</c:v>
                </c:pt>
                <c:pt idx="200">
                  <c:v>1174970.9324826251</c:v>
                </c:pt>
                <c:pt idx="201">
                  <c:v>1174970.9324826251</c:v>
                </c:pt>
                <c:pt idx="202">
                  <c:v>1174970.9324826251</c:v>
                </c:pt>
                <c:pt idx="203">
                  <c:v>1324916.8466916429</c:v>
                </c:pt>
                <c:pt idx="204">
                  <c:v>1324916.8466916429</c:v>
                </c:pt>
                <c:pt idx="205">
                  <c:v>1324916.8466916429</c:v>
                </c:pt>
                <c:pt idx="206">
                  <c:v>1324916.8466916429</c:v>
                </c:pt>
                <c:pt idx="207">
                  <c:v>1324916.8466916429</c:v>
                </c:pt>
                <c:pt idx="208">
                  <c:v>1324916.8466916429</c:v>
                </c:pt>
                <c:pt idx="209">
                  <c:v>1324916.8466916429</c:v>
                </c:pt>
                <c:pt idx="210">
                  <c:v>1324916.8466916429</c:v>
                </c:pt>
                <c:pt idx="211">
                  <c:v>1324916.8466916429</c:v>
                </c:pt>
                <c:pt idx="212">
                  <c:v>1324916.8466916429</c:v>
                </c:pt>
                <c:pt idx="213">
                  <c:v>1324916.8466916429</c:v>
                </c:pt>
                <c:pt idx="214">
                  <c:v>1324916.8466916429</c:v>
                </c:pt>
                <c:pt idx="215">
                  <c:v>1324916.8466916429</c:v>
                </c:pt>
                <c:pt idx="216">
                  <c:v>1324916.8466916429</c:v>
                </c:pt>
                <c:pt idx="217">
                  <c:v>1324916.8466916429</c:v>
                </c:pt>
                <c:pt idx="218">
                  <c:v>1324916.8466916429</c:v>
                </c:pt>
                <c:pt idx="219">
                  <c:v>1324916.8466916429</c:v>
                </c:pt>
                <c:pt idx="220">
                  <c:v>1324916.8466916429</c:v>
                </c:pt>
                <c:pt idx="221">
                  <c:v>1324916.8466916429</c:v>
                </c:pt>
                <c:pt idx="222">
                  <c:v>1324916.8466916429</c:v>
                </c:pt>
                <c:pt idx="223">
                  <c:v>1324916.8466916429</c:v>
                </c:pt>
                <c:pt idx="224">
                  <c:v>1324916.8466916429</c:v>
                </c:pt>
                <c:pt idx="225">
                  <c:v>1324916.8466916429</c:v>
                </c:pt>
                <c:pt idx="226">
                  <c:v>1324916.8466916429</c:v>
                </c:pt>
                <c:pt idx="227">
                  <c:v>1324916.8466916429</c:v>
                </c:pt>
                <c:pt idx="228">
                  <c:v>1324916.8466916429</c:v>
                </c:pt>
                <c:pt idx="229">
                  <c:v>1324916.8466916429</c:v>
                </c:pt>
                <c:pt idx="230">
                  <c:v>1324916.8466916429</c:v>
                </c:pt>
                <c:pt idx="231">
                  <c:v>1324916.8466916429</c:v>
                </c:pt>
                <c:pt idx="232">
                  <c:v>1324916.8466916429</c:v>
                </c:pt>
                <c:pt idx="233">
                  <c:v>1324916.8466916429</c:v>
                </c:pt>
                <c:pt idx="234">
                  <c:v>1324916.8466916429</c:v>
                </c:pt>
                <c:pt idx="235">
                  <c:v>1324916.8466916429</c:v>
                </c:pt>
                <c:pt idx="236">
                  <c:v>1324916.8466916429</c:v>
                </c:pt>
                <c:pt idx="237">
                  <c:v>1324916.8466916429</c:v>
                </c:pt>
                <c:pt idx="238">
                  <c:v>1324916.8466916429</c:v>
                </c:pt>
                <c:pt idx="239">
                  <c:v>1324916.8466916429</c:v>
                </c:pt>
                <c:pt idx="240">
                  <c:v>1324916.8466916429</c:v>
                </c:pt>
                <c:pt idx="241">
                  <c:v>1324916.8466916429</c:v>
                </c:pt>
                <c:pt idx="242">
                  <c:v>1324916.8466916429</c:v>
                </c:pt>
                <c:pt idx="243">
                  <c:v>1324916.8466916429</c:v>
                </c:pt>
                <c:pt idx="244">
                  <c:v>1324916.8466916429</c:v>
                </c:pt>
                <c:pt idx="245">
                  <c:v>1324916.8466916429</c:v>
                </c:pt>
                <c:pt idx="246">
                  <c:v>1324916.8466916429</c:v>
                </c:pt>
                <c:pt idx="247">
                  <c:v>1324916.8466916429</c:v>
                </c:pt>
                <c:pt idx="248">
                  <c:v>1465429.6004510217</c:v>
                </c:pt>
                <c:pt idx="249">
                  <c:v>1465429.6004510217</c:v>
                </c:pt>
                <c:pt idx="250">
                  <c:v>1465429.6004510217</c:v>
                </c:pt>
                <c:pt idx="251">
                  <c:v>1465429.6004510217</c:v>
                </c:pt>
                <c:pt idx="252">
                  <c:v>1465429.6004510217</c:v>
                </c:pt>
                <c:pt idx="253">
                  <c:v>1465429.6004510217</c:v>
                </c:pt>
                <c:pt idx="254">
                  <c:v>1465429.6004510217</c:v>
                </c:pt>
                <c:pt idx="255">
                  <c:v>1465429.6004510217</c:v>
                </c:pt>
                <c:pt idx="256">
                  <c:v>1465429.6004510217</c:v>
                </c:pt>
                <c:pt idx="257">
                  <c:v>1465429.6004510217</c:v>
                </c:pt>
                <c:pt idx="258">
                  <c:v>1465429.6004510217</c:v>
                </c:pt>
                <c:pt idx="259">
                  <c:v>1465429.6004510217</c:v>
                </c:pt>
                <c:pt idx="260">
                  <c:v>1465429.6004510217</c:v>
                </c:pt>
                <c:pt idx="261">
                  <c:v>1465429.6004510217</c:v>
                </c:pt>
                <c:pt idx="262">
                  <c:v>1465429.6004510217</c:v>
                </c:pt>
                <c:pt idx="263">
                  <c:v>1465429.6004510217</c:v>
                </c:pt>
                <c:pt idx="264">
                  <c:v>1465429.6004510217</c:v>
                </c:pt>
                <c:pt idx="265">
                  <c:v>1465429.6004510217</c:v>
                </c:pt>
                <c:pt idx="266">
                  <c:v>1465429.6004510217</c:v>
                </c:pt>
                <c:pt idx="267">
                  <c:v>1465429.6004510217</c:v>
                </c:pt>
                <c:pt idx="268">
                  <c:v>1465429.6004510217</c:v>
                </c:pt>
                <c:pt idx="269">
                  <c:v>1465429.6004510217</c:v>
                </c:pt>
                <c:pt idx="270">
                  <c:v>1465429.6004510217</c:v>
                </c:pt>
                <c:pt idx="271">
                  <c:v>1465429.6004510217</c:v>
                </c:pt>
                <c:pt idx="272">
                  <c:v>1465429.6004510217</c:v>
                </c:pt>
                <c:pt idx="273">
                  <c:v>1465429.6004510217</c:v>
                </c:pt>
                <c:pt idx="274">
                  <c:v>1465429.6004510217</c:v>
                </c:pt>
                <c:pt idx="275">
                  <c:v>1465429.6004510217</c:v>
                </c:pt>
                <c:pt idx="276">
                  <c:v>1465429.6004510217</c:v>
                </c:pt>
                <c:pt idx="277">
                  <c:v>1465429.6004510217</c:v>
                </c:pt>
                <c:pt idx="278">
                  <c:v>1465429.6004510217</c:v>
                </c:pt>
                <c:pt idx="279">
                  <c:v>1465429.6004510217</c:v>
                </c:pt>
                <c:pt idx="280">
                  <c:v>1465429.6004510217</c:v>
                </c:pt>
                <c:pt idx="281">
                  <c:v>1465429.6004510217</c:v>
                </c:pt>
                <c:pt idx="282">
                  <c:v>1465429.6004510217</c:v>
                </c:pt>
                <c:pt idx="283">
                  <c:v>1465429.6004510217</c:v>
                </c:pt>
                <c:pt idx="284">
                  <c:v>1465429.6004510217</c:v>
                </c:pt>
                <c:pt idx="285">
                  <c:v>1465429.6004510217</c:v>
                </c:pt>
                <c:pt idx="286">
                  <c:v>1465429.6004510217</c:v>
                </c:pt>
                <c:pt idx="287">
                  <c:v>1465429.6004510217</c:v>
                </c:pt>
                <c:pt idx="288">
                  <c:v>1465429.6004510217</c:v>
                </c:pt>
                <c:pt idx="289">
                  <c:v>1465429.6004510217</c:v>
                </c:pt>
                <c:pt idx="290">
                  <c:v>1465429.6004510217</c:v>
                </c:pt>
                <c:pt idx="291">
                  <c:v>1465429.6004510217</c:v>
                </c:pt>
                <c:pt idx="292">
                  <c:v>1465429.6004510217</c:v>
                </c:pt>
                <c:pt idx="293">
                  <c:v>1324190.1874006395</c:v>
                </c:pt>
                <c:pt idx="294">
                  <c:v>1324190.1874006395</c:v>
                </c:pt>
                <c:pt idx="295">
                  <c:v>1324190.1874006395</c:v>
                </c:pt>
                <c:pt idx="296">
                  <c:v>1324190.1874006395</c:v>
                </c:pt>
                <c:pt idx="297">
                  <c:v>1324190.1874006395</c:v>
                </c:pt>
                <c:pt idx="298">
                  <c:v>1324190.1874006395</c:v>
                </c:pt>
                <c:pt idx="299">
                  <c:v>1324190.1874006395</c:v>
                </c:pt>
                <c:pt idx="300">
                  <c:v>1324190.1874006395</c:v>
                </c:pt>
                <c:pt idx="301">
                  <c:v>1324190.1874006395</c:v>
                </c:pt>
                <c:pt idx="302">
                  <c:v>1324190.1874006395</c:v>
                </c:pt>
                <c:pt idx="303">
                  <c:v>1324190.1874006395</c:v>
                </c:pt>
                <c:pt idx="304">
                  <c:v>1324190.1874006395</c:v>
                </c:pt>
                <c:pt idx="305">
                  <c:v>1324190.1874006395</c:v>
                </c:pt>
                <c:pt idx="306">
                  <c:v>1324190.1874006395</c:v>
                </c:pt>
                <c:pt idx="307">
                  <c:v>1324190.1874006395</c:v>
                </c:pt>
                <c:pt idx="308">
                  <c:v>1324190.1874006395</c:v>
                </c:pt>
                <c:pt idx="309">
                  <c:v>1324190.1874006395</c:v>
                </c:pt>
                <c:pt idx="310">
                  <c:v>1324190.1874006395</c:v>
                </c:pt>
                <c:pt idx="311">
                  <c:v>1324190.1874006395</c:v>
                </c:pt>
                <c:pt idx="312">
                  <c:v>1324190.1874006395</c:v>
                </c:pt>
                <c:pt idx="313">
                  <c:v>1324190.1874006395</c:v>
                </c:pt>
                <c:pt idx="314">
                  <c:v>1324190.1874006395</c:v>
                </c:pt>
                <c:pt idx="315">
                  <c:v>1324190.1874006395</c:v>
                </c:pt>
                <c:pt idx="316">
                  <c:v>1324190.1874006395</c:v>
                </c:pt>
                <c:pt idx="317">
                  <c:v>1324190.1874006395</c:v>
                </c:pt>
                <c:pt idx="318">
                  <c:v>1324190.1874006395</c:v>
                </c:pt>
                <c:pt idx="319">
                  <c:v>1324190.1874006395</c:v>
                </c:pt>
                <c:pt idx="320">
                  <c:v>1324190.1874006395</c:v>
                </c:pt>
                <c:pt idx="321">
                  <c:v>1324190.1874006395</c:v>
                </c:pt>
                <c:pt idx="322">
                  <c:v>1324190.1874006395</c:v>
                </c:pt>
                <c:pt idx="323">
                  <c:v>1324190.1874006395</c:v>
                </c:pt>
                <c:pt idx="324">
                  <c:v>1324190.1874006395</c:v>
                </c:pt>
                <c:pt idx="325">
                  <c:v>1324190.1874006395</c:v>
                </c:pt>
                <c:pt idx="326">
                  <c:v>1324190.1874006395</c:v>
                </c:pt>
                <c:pt idx="327">
                  <c:v>1324190.1874006395</c:v>
                </c:pt>
                <c:pt idx="328">
                  <c:v>1324190.1874006395</c:v>
                </c:pt>
                <c:pt idx="329">
                  <c:v>1324190.1874006395</c:v>
                </c:pt>
                <c:pt idx="330">
                  <c:v>1324190.1874006395</c:v>
                </c:pt>
                <c:pt idx="331">
                  <c:v>1324190.1874006395</c:v>
                </c:pt>
                <c:pt idx="332">
                  <c:v>1324190.1874006395</c:v>
                </c:pt>
                <c:pt idx="333">
                  <c:v>1324190.1874006395</c:v>
                </c:pt>
                <c:pt idx="334">
                  <c:v>1324190.1874006395</c:v>
                </c:pt>
                <c:pt idx="335">
                  <c:v>1324190.1874006395</c:v>
                </c:pt>
                <c:pt idx="336">
                  <c:v>1324190.1874006395</c:v>
                </c:pt>
                <c:pt idx="337">
                  <c:v>1324190.1874006395</c:v>
                </c:pt>
                <c:pt idx="338">
                  <c:v>1182126.9384433487</c:v>
                </c:pt>
                <c:pt idx="339">
                  <c:v>1182126.9384433487</c:v>
                </c:pt>
                <c:pt idx="340">
                  <c:v>1182126.9384433487</c:v>
                </c:pt>
                <c:pt idx="341">
                  <c:v>1182126.9384433487</c:v>
                </c:pt>
                <c:pt idx="342">
                  <c:v>1182126.9384433487</c:v>
                </c:pt>
                <c:pt idx="343">
                  <c:v>1182126.9384433487</c:v>
                </c:pt>
                <c:pt idx="344">
                  <c:v>1182126.9384433487</c:v>
                </c:pt>
                <c:pt idx="345">
                  <c:v>1182126.9384433487</c:v>
                </c:pt>
                <c:pt idx="346">
                  <c:v>1182126.9384433487</c:v>
                </c:pt>
                <c:pt idx="347">
                  <c:v>1182126.9384433487</c:v>
                </c:pt>
                <c:pt idx="348">
                  <c:v>1182126.9384433487</c:v>
                </c:pt>
                <c:pt idx="349">
                  <c:v>1182126.9384433487</c:v>
                </c:pt>
                <c:pt idx="350">
                  <c:v>1182126.9384433487</c:v>
                </c:pt>
                <c:pt idx="351">
                  <c:v>1182126.9384433487</c:v>
                </c:pt>
                <c:pt idx="352">
                  <c:v>1182126.9384433487</c:v>
                </c:pt>
                <c:pt idx="353">
                  <c:v>1182126.9384433487</c:v>
                </c:pt>
                <c:pt idx="354">
                  <c:v>1182126.9384433487</c:v>
                </c:pt>
                <c:pt idx="355">
                  <c:v>1182126.9384433487</c:v>
                </c:pt>
                <c:pt idx="356">
                  <c:v>1182126.9384433487</c:v>
                </c:pt>
                <c:pt idx="357">
                  <c:v>1182126.9384433487</c:v>
                </c:pt>
                <c:pt idx="358">
                  <c:v>1182126.9384433487</c:v>
                </c:pt>
                <c:pt idx="359">
                  <c:v>1182126.9384433487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2-4930-88FC-5493A0D4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915232"/>
        <c:axId val="5609122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72-4930-88FC-5493A0D4B36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772-4930-88FC-5493A0D4B36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772-4930-88FC-5493A0D4B36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772-4930-88FC-5493A0D4B36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1278262.3339335066</c:v>
                      </c:pt>
                      <c:pt idx="1">
                        <c:v>1278262.3339335066</c:v>
                      </c:pt>
                      <c:pt idx="2">
                        <c:v>1278262.3339335066</c:v>
                      </c:pt>
                      <c:pt idx="3">
                        <c:v>1278262.3339335066</c:v>
                      </c:pt>
                      <c:pt idx="4">
                        <c:v>1278262.3339335066</c:v>
                      </c:pt>
                      <c:pt idx="5">
                        <c:v>1278262.3339335066</c:v>
                      </c:pt>
                      <c:pt idx="6">
                        <c:v>1278262.3339335066</c:v>
                      </c:pt>
                      <c:pt idx="7">
                        <c:v>1278262.3339335066</c:v>
                      </c:pt>
                      <c:pt idx="8">
                        <c:v>1278262.3339335066</c:v>
                      </c:pt>
                      <c:pt idx="9">
                        <c:v>1278262.3339335066</c:v>
                      </c:pt>
                      <c:pt idx="10">
                        <c:v>1278262.3339335066</c:v>
                      </c:pt>
                      <c:pt idx="11">
                        <c:v>1278262.3339335066</c:v>
                      </c:pt>
                      <c:pt idx="12">
                        <c:v>1278262.3339335066</c:v>
                      </c:pt>
                      <c:pt idx="13">
                        <c:v>1278262.3339335066</c:v>
                      </c:pt>
                      <c:pt idx="14">
                        <c:v>1278262.3339335066</c:v>
                      </c:pt>
                      <c:pt idx="15">
                        <c:v>1278262.3339335066</c:v>
                      </c:pt>
                      <c:pt idx="16">
                        <c:v>1278262.3339335066</c:v>
                      </c:pt>
                      <c:pt idx="17">
                        <c:v>1278262.3339335066</c:v>
                      </c:pt>
                      <c:pt idx="18">
                        <c:v>1278262.3339335066</c:v>
                      </c:pt>
                      <c:pt idx="19">
                        <c:v>1278262.3339335066</c:v>
                      </c:pt>
                      <c:pt idx="20">
                        <c:v>1278262.3339335066</c:v>
                      </c:pt>
                      <c:pt idx="21">
                        <c:v>1278262.3339335066</c:v>
                      </c:pt>
                      <c:pt idx="22">
                        <c:v>1278262.3339335066</c:v>
                      </c:pt>
                      <c:pt idx="23">
                        <c:v>1457349.617902759</c:v>
                      </c:pt>
                      <c:pt idx="24">
                        <c:v>1457349.617902759</c:v>
                      </c:pt>
                      <c:pt idx="25">
                        <c:v>1457349.617902759</c:v>
                      </c:pt>
                      <c:pt idx="26">
                        <c:v>1457349.617902759</c:v>
                      </c:pt>
                      <c:pt idx="27">
                        <c:v>1457349.617902759</c:v>
                      </c:pt>
                      <c:pt idx="28">
                        <c:v>1457349.617902759</c:v>
                      </c:pt>
                      <c:pt idx="29">
                        <c:v>1457349.617902759</c:v>
                      </c:pt>
                      <c:pt idx="30">
                        <c:v>1457349.617902759</c:v>
                      </c:pt>
                      <c:pt idx="31">
                        <c:v>1457349.617902759</c:v>
                      </c:pt>
                      <c:pt idx="32">
                        <c:v>1457349.617902759</c:v>
                      </c:pt>
                      <c:pt idx="33">
                        <c:v>1457349.617902759</c:v>
                      </c:pt>
                      <c:pt idx="34">
                        <c:v>1457349.617902759</c:v>
                      </c:pt>
                      <c:pt idx="35">
                        <c:v>1457349.617902759</c:v>
                      </c:pt>
                      <c:pt idx="36">
                        <c:v>1457349.617902759</c:v>
                      </c:pt>
                      <c:pt idx="37">
                        <c:v>1457349.617902759</c:v>
                      </c:pt>
                      <c:pt idx="38">
                        <c:v>1457349.617902759</c:v>
                      </c:pt>
                      <c:pt idx="39">
                        <c:v>1457349.617902759</c:v>
                      </c:pt>
                      <c:pt idx="40">
                        <c:v>1457349.617902759</c:v>
                      </c:pt>
                      <c:pt idx="41">
                        <c:v>1457349.617902759</c:v>
                      </c:pt>
                      <c:pt idx="42">
                        <c:v>1457349.617902759</c:v>
                      </c:pt>
                      <c:pt idx="43">
                        <c:v>1457349.617902759</c:v>
                      </c:pt>
                      <c:pt idx="44">
                        <c:v>1457349.617902759</c:v>
                      </c:pt>
                      <c:pt idx="45">
                        <c:v>1457349.617902759</c:v>
                      </c:pt>
                      <c:pt idx="46">
                        <c:v>1457349.617902759</c:v>
                      </c:pt>
                      <c:pt idx="47">
                        <c:v>1457349.617902759</c:v>
                      </c:pt>
                      <c:pt idx="48">
                        <c:v>1457349.617902759</c:v>
                      </c:pt>
                      <c:pt idx="49">
                        <c:v>1457349.617902759</c:v>
                      </c:pt>
                      <c:pt idx="50">
                        <c:v>1457349.617902759</c:v>
                      </c:pt>
                      <c:pt idx="51">
                        <c:v>1457349.617902759</c:v>
                      </c:pt>
                      <c:pt idx="52">
                        <c:v>1457349.617902759</c:v>
                      </c:pt>
                      <c:pt idx="53">
                        <c:v>1457349.617902759</c:v>
                      </c:pt>
                      <c:pt idx="54">
                        <c:v>1457349.617902759</c:v>
                      </c:pt>
                      <c:pt idx="55">
                        <c:v>1457349.617902759</c:v>
                      </c:pt>
                      <c:pt idx="56">
                        <c:v>1457349.617902759</c:v>
                      </c:pt>
                      <c:pt idx="57">
                        <c:v>1457349.617902759</c:v>
                      </c:pt>
                      <c:pt idx="58">
                        <c:v>1457349.617902759</c:v>
                      </c:pt>
                      <c:pt idx="59">
                        <c:v>1457349.617902759</c:v>
                      </c:pt>
                      <c:pt idx="60">
                        <c:v>1457349.617902759</c:v>
                      </c:pt>
                      <c:pt idx="61">
                        <c:v>1457349.617902759</c:v>
                      </c:pt>
                      <c:pt idx="62">
                        <c:v>1457349.617902759</c:v>
                      </c:pt>
                      <c:pt idx="63">
                        <c:v>1457349.617902759</c:v>
                      </c:pt>
                      <c:pt idx="64">
                        <c:v>1457349.617902759</c:v>
                      </c:pt>
                      <c:pt idx="65">
                        <c:v>1457349.617902759</c:v>
                      </c:pt>
                      <c:pt idx="66">
                        <c:v>1457349.617902759</c:v>
                      </c:pt>
                      <c:pt idx="67">
                        <c:v>1457349.617902759</c:v>
                      </c:pt>
                      <c:pt idx="68">
                        <c:v>1594923.5396486095</c:v>
                      </c:pt>
                      <c:pt idx="69">
                        <c:v>1594923.5396486095</c:v>
                      </c:pt>
                      <c:pt idx="70">
                        <c:v>1594923.5396486095</c:v>
                      </c:pt>
                      <c:pt idx="71">
                        <c:v>1594923.5396486095</c:v>
                      </c:pt>
                      <c:pt idx="72">
                        <c:v>1594923.5396486095</c:v>
                      </c:pt>
                      <c:pt idx="73">
                        <c:v>1594923.5396486095</c:v>
                      </c:pt>
                      <c:pt idx="74">
                        <c:v>1594923.5396486095</c:v>
                      </c:pt>
                      <c:pt idx="75">
                        <c:v>1594923.5396486095</c:v>
                      </c:pt>
                      <c:pt idx="76">
                        <c:v>1594923.5396486095</c:v>
                      </c:pt>
                      <c:pt idx="77">
                        <c:v>1594923.5396486095</c:v>
                      </c:pt>
                      <c:pt idx="78">
                        <c:v>1594923.5396486095</c:v>
                      </c:pt>
                      <c:pt idx="79">
                        <c:v>1594923.5396486095</c:v>
                      </c:pt>
                      <c:pt idx="80">
                        <c:v>1594923.5396486095</c:v>
                      </c:pt>
                      <c:pt idx="81">
                        <c:v>1594923.5396486095</c:v>
                      </c:pt>
                      <c:pt idx="82">
                        <c:v>1594923.5396486095</c:v>
                      </c:pt>
                      <c:pt idx="83">
                        <c:v>1594923.5396486095</c:v>
                      </c:pt>
                      <c:pt idx="84">
                        <c:v>1594923.5396486095</c:v>
                      </c:pt>
                      <c:pt idx="85">
                        <c:v>1594923.5396486095</c:v>
                      </c:pt>
                      <c:pt idx="86">
                        <c:v>1594923.5396486095</c:v>
                      </c:pt>
                      <c:pt idx="87">
                        <c:v>1594923.5396486095</c:v>
                      </c:pt>
                      <c:pt idx="88">
                        <c:v>1594923.5396486095</c:v>
                      </c:pt>
                      <c:pt idx="89">
                        <c:v>1594923.5396486095</c:v>
                      </c:pt>
                      <c:pt idx="90">
                        <c:v>1594923.5396486095</c:v>
                      </c:pt>
                      <c:pt idx="91">
                        <c:v>1594923.5396486095</c:v>
                      </c:pt>
                      <c:pt idx="92">
                        <c:v>1594923.5396486095</c:v>
                      </c:pt>
                      <c:pt idx="93">
                        <c:v>1594923.5396486095</c:v>
                      </c:pt>
                      <c:pt idx="94">
                        <c:v>1594923.5396486095</c:v>
                      </c:pt>
                      <c:pt idx="95">
                        <c:v>1594923.5396486095</c:v>
                      </c:pt>
                      <c:pt idx="96">
                        <c:v>1594923.5396486095</c:v>
                      </c:pt>
                      <c:pt idx="97">
                        <c:v>1594923.5396486095</c:v>
                      </c:pt>
                      <c:pt idx="98">
                        <c:v>1594923.5396486095</c:v>
                      </c:pt>
                      <c:pt idx="99">
                        <c:v>1594923.5396486095</c:v>
                      </c:pt>
                      <c:pt idx="100">
                        <c:v>1594923.5396486095</c:v>
                      </c:pt>
                      <c:pt idx="101">
                        <c:v>1594923.5396486095</c:v>
                      </c:pt>
                      <c:pt idx="102">
                        <c:v>1594923.5396486095</c:v>
                      </c:pt>
                      <c:pt idx="103">
                        <c:v>1594923.5396486095</c:v>
                      </c:pt>
                      <c:pt idx="104">
                        <c:v>1594923.5396486095</c:v>
                      </c:pt>
                      <c:pt idx="105">
                        <c:v>1594923.5396486095</c:v>
                      </c:pt>
                      <c:pt idx="106">
                        <c:v>1594923.5396486095</c:v>
                      </c:pt>
                      <c:pt idx="107">
                        <c:v>1594923.5396486095</c:v>
                      </c:pt>
                      <c:pt idx="108">
                        <c:v>1594923.5396486095</c:v>
                      </c:pt>
                      <c:pt idx="109">
                        <c:v>1594923.5396486095</c:v>
                      </c:pt>
                      <c:pt idx="110">
                        <c:v>1594923.5396486095</c:v>
                      </c:pt>
                      <c:pt idx="111">
                        <c:v>1594923.5396486095</c:v>
                      </c:pt>
                      <c:pt idx="112">
                        <c:v>1594923.5396486095</c:v>
                      </c:pt>
                      <c:pt idx="113">
                        <c:v>1459993.7483418847</c:v>
                      </c:pt>
                      <c:pt idx="114">
                        <c:v>1459993.7483418847</c:v>
                      </c:pt>
                      <c:pt idx="115">
                        <c:v>1459993.7483418847</c:v>
                      </c:pt>
                      <c:pt idx="116">
                        <c:v>1459993.7483418847</c:v>
                      </c:pt>
                      <c:pt idx="117">
                        <c:v>1459993.7483418847</c:v>
                      </c:pt>
                      <c:pt idx="118">
                        <c:v>1459993.7483418847</c:v>
                      </c:pt>
                      <c:pt idx="119">
                        <c:v>1459993.7483418847</c:v>
                      </c:pt>
                      <c:pt idx="120">
                        <c:v>1459993.7483418847</c:v>
                      </c:pt>
                      <c:pt idx="121">
                        <c:v>1459993.7483418847</c:v>
                      </c:pt>
                      <c:pt idx="122">
                        <c:v>1459993.7483418847</c:v>
                      </c:pt>
                      <c:pt idx="123">
                        <c:v>1459993.7483418847</c:v>
                      </c:pt>
                      <c:pt idx="124">
                        <c:v>1459993.7483418847</c:v>
                      </c:pt>
                      <c:pt idx="125">
                        <c:v>1459993.7483418847</c:v>
                      </c:pt>
                      <c:pt idx="126">
                        <c:v>1459993.7483418847</c:v>
                      </c:pt>
                      <c:pt idx="127">
                        <c:v>1459993.7483418847</c:v>
                      </c:pt>
                      <c:pt idx="128">
                        <c:v>1459993.7483418847</c:v>
                      </c:pt>
                      <c:pt idx="129">
                        <c:v>1459993.7483418847</c:v>
                      </c:pt>
                      <c:pt idx="130">
                        <c:v>1459993.7483418847</c:v>
                      </c:pt>
                      <c:pt idx="131">
                        <c:v>1459993.7483418847</c:v>
                      </c:pt>
                      <c:pt idx="132">
                        <c:v>1459993.7483418847</c:v>
                      </c:pt>
                      <c:pt idx="133">
                        <c:v>1459993.7483418847</c:v>
                      </c:pt>
                      <c:pt idx="134">
                        <c:v>1459993.7483418847</c:v>
                      </c:pt>
                      <c:pt idx="135">
                        <c:v>1459993.7483418847</c:v>
                      </c:pt>
                      <c:pt idx="136">
                        <c:v>1459993.7483418847</c:v>
                      </c:pt>
                      <c:pt idx="137">
                        <c:v>1459993.7483418847</c:v>
                      </c:pt>
                      <c:pt idx="138">
                        <c:v>1459993.7483418847</c:v>
                      </c:pt>
                      <c:pt idx="139">
                        <c:v>1459993.7483418847</c:v>
                      </c:pt>
                      <c:pt idx="140">
                        <c:v>1459993.7483418847</c:v>
                      </c:pt>
                      <c:pt idx="141">
                        <c:v>1459993.7483418847</c:v>
                      </c:pt>
                      <c:pt idx="142">
                        <c:v>1459993.7483418847</c:v>
                      </c:pt>
                      <c:pt idx="143">
                        <c:v>1459993.7483418847</c:v>
                      </c:pt>
                      <c:pt idx="144">
                        <c:v>1459993.7483418847</c:v>
                      </c:pt>
                      <c:pt idx="145">
                        <c:v>1459993.7483418847</c:v>
                      </c:pt>
                      <c:pt idx="146">
                        <c:v>1459993.7483418847</c:v>
                      </c:pt>
                      <c:pt idx="147">
                        <c:v>1459993.7483418847</c:v>
                      </c:pt>
                      <c:pt idx="148">
                        <c:v>1459993.7483418847</c:v>
                      </c:pt>
                      <c:pt idx="149">
                        <c:v>1459993.7483418847</c:v>
                      </c:pt>
                      <c:pt idx="150">
                        <c:v>1459993.7483418847</c:v>
                      </c:pt>
                      <c:pt idx="151">
                        <c:v>1459993.7483418847</c:v>
                      </c:pt>
                      <c:pt idx="152">
                        <c:v>1459993.7483418847</c:v>
                      </c:pt>
                      <c:pt idx="153">
                        <c:v>1459993.7483418847</c:v>
                      </c:pt>
                      <c:pt idx="154">
                        <c:v>1459993.7483418847</c:v>
                      </c:pt>
                      <c:pt idx="155">
                        <c:v>1459993.7483418847</c:v>
                      </c:pt>
                      <c:pt idx="156">
                        <c:v>1459993.7483418847</c:v>
                      </c:pt>
                      <c:pt idx="157">
                        <c:v>1459993.7483418847</c:v>
                      </c:pt>
                      <c:pt idx="158">
                        <c:v>1270283.2296567312</c:v>
                      </c:pt>
                      <c:pt idx="159">
                        <c:v>1270283.2296567312</c:v>
                      </c:pt>
                      <c:pt idx="160">
                        <c:v>1270283.2296567312</c:v>
                      </c:pt>
                      <c:pt idx="161">
                        <c:v>1270283.2296567312</c:v>
                      </c:pt>
                      <c:pt idx="162">
                        <c:v>1270283.2296567312</c:v>
                      </c:pt>
                      <c:pt idx="163">
                        <c:v>1270283.2296567312</c:v>
                      </c:pt>
                      <c:pt idx="164">
                        <c:v>1270283.2296567312</c:v>
                      </c:pt>
                      <c:pt idx="165">
                        <c:v>1270283.2296567312</c:v>
                      </c:pt>
                      <c:pt idx="166">
                        <c:v>1270283.2296567312</c:v>
                      </c:pt>
                      <c:pt idx="167">
                        <c:v>1270283.2296567312</c:v>
                      </c:pt>
                      <c:pt idx="168">
                        <c:v>1270283.2296567312</c:v>
                      </c:pt>
                      <c:pt idx="169">
                        <c:v>1270283.2296567312</c:v>
                      </c:pt>
                      <c:pt idx="170">
                        <c:v>1270283.2296567312</c:v>
                      </c:pt>
                      <c:pt idx="171">
                        <c:v>1270283.2296567312</c:v>
                      </c:pt>
                      <c:pt idx="172">
                        <c:v>1270283.2296567312</c:v>
                      </c:pt>
                      <c:pt idx="173">
                        <c:v>1270283.2296567312</c:v>
                      </c:pt>
                      <c:pt idx="174">
                        <c:v>1270283.2296567312</c:v>
                      </c:pt>
                      <c:pt idx="175">
                        <c:v>1270283.2296567312</c:v>
                      </c:pt>
                      <c:pt idx="176">
                        <c:v>1270283.2296567312</c:v>
                      </c:pt>
                      <c:pt idx="177">
                        <c:v>1270283.2296567312</c:v>
                      </c:pt>
                      <c:pt idx="178">
                        <c:v>1270283.2296567312</c:v>
                      </c:pt>
                      <c:pt idx="179">
                        <c:v>1270283.2296567312</c:v>
                      </c:pt>
                      <c:pt idx="180">
                        <c:v>1270283.2296567312</c:v>
                      </c:pt>
                      <c:pt idx="181">
                        <c:v>1270283.2296567312</c:v>
                      </c:pt>
                      <c:pt idx="182">
                        <c:v>1270283.2296567312</c:v>
                      </c:pt>
                      <c:pt idx="183">
                        <c:v>1270283.2296567312</c:v>
                      </c:pt>
                      <c:pt idx="184">
                        <c:v>1270283.2296567312</c:v>
                      </c:pt>
                      <c:pt idx="185">
                        <c:v>1270283.2296567312</c:v>
                      </c:pt>
                      <c:pt idx="186">
                        <c:v>1270283.2296567312</c:v>
                      </c:pt>
                      <c:pt idx="187">
                        <c:v>1270283.2296567312</c:v>
                      </c:pt>
                      <c:pt idx="188">
                        <c:v>1270283.2296567312</c:v>
                      </c:pt>
                      <c:pt idx="189">
                        <c:v>1270283.2296567312</c:v>
                      </c:pt>
                      <c:pt idx="190">
                        <c:v>1270283.2296567312</c:v>
                      </c:pt>
                      <c:pt idx="191">
                        <c:v>1270283.2296567312</c:v>
                      </c:pt>
                      <c:pt idx="192">
                        <c:v>1270283.2296567312</c:v>
                      </c:pt>
                      <c:pt idx="193">
                        <c:v>1270283.2296567312</c:v>
                      </c:pt>
                      <c:pt idx="194">
                        <c:v>1270283.2296567312</c:v>
                      </c:pt>
                      <c:pt idx="195">
                        <c:v>1270283.2296567312</c:v>
                      </c:pt>
                      <c:pt idx="196">
                        <c:v>1270283.2296567312</c:v>
                      </c:pt>
                      <c:pt idx="197">
                        <c:v>1270283.2296567312</c:v>
                      </c:pt>
                      <c:pt idx="198">
                        <c:v>1270283.2296567312</c:v>
                      </c:pt>
                      <c:pt idx="199">
                        <c:v>1270283.2296567312</c:v>
                      </c:pt>
                      <c:pt idx="200">
                        <c:v>1270283.2296567312</c:v>
                      </c:pt>
                      <c:pt idx="201">
                        <c:v>1270283.2296567312</c:v>
                      </c:pt>
                      <c:pt idx="202">
                        <c:v>1270283.2296567312</c:v>
                      </c:pt>
                      <c:pt idx="203">
                        <c:v>1436760.1358406721</c:v>
                      </c:pt>
                      <c:pt idx="204">
                        <c:v>1436760.1358406721</c:v>
                      </c:pt>
                      <c:pt idx="205">
                        <c:v>1436760.1358406721</c:v>
                      </c:pt>
                      <c:pt idx="206">
                        <c:v>1436760.1358406721</c:v>
                      </c:pt>
                      <c:pt idx="207">
                        <c:v>1436760.1358406721</c:v>
                      </c:pt>
                      <c:pt idx="208">
                        <c:v>1436760.1358406721</c:v>
                      </c:pt>
                      <c:pt idx="209">
                        <c:v>1436760.1358406721</c:v>
                      </c:pt>
                      <c:pt idx="210">
                        <c:v>1436760.1358406721</c:v>
                      </c:pt>
                      <c:pt idx="211">
                        <c:v>1436760.1358406721</c:v>
                      </c:pt>
                      <c:pt idx="212">
                        <c:v>1436760.1358406721</c:v>
                      </c:pt>
                      <c:pt idx="213">
                        <c:v>1436760.1358406721</c:v>
                      </c:pt>
                      <c:pt idx="214">
                        <c:v>1436760.1358406721</c:v>
                      </c:pt>
                      <c:pt idx="215">
                        <c:v>1436760.1358406721</c:v>
                      </c:pt>
                      <c:pt idx="216">
                        <c:v>1436760.1358406721</c:v>
                      </c:pt>
                      <c:pt idx="217">
                        <c:v>1436760.1358406721</c:v>
                      </c:pt>
                      <c:pt idx="218">
                        <c:v>1436760.1358406721</c:v>
                      </c:pt>
                      <c:pt idx="219">
                        <c:v>1436760.1358406721</c:v>
                      </c:pt>
                      <c:pt idx="220">
                        <c:v>1436760.1358406721</c:v>
                      </c:pt>
                      <c:pt idx="221">
                        <c:v>1436760.1358406721</c:v>
                      </c:pt>
                      <c:pt idx="222">
                        <c:v>1436760.1358406721</c:v>
                      </c:pt>
                      <c:pt idx="223">
                        <c:v>1436760.1358406721</c:v>
                      </c:pt>
                      <c:pt idx="224">
                        <c:v>1436760.1358406721</c:v>
                      </c:pt>
                      <c:pt idx="225">
                        <c:v>1436760.1358406721</c:v>
                      </c:pt>
                      <c:pt idx="226">
                        <c:v>1436760.1358406721</c:v>
                      </c:pt>
                      <c:pt idx="227">
                        <c:v>1436760.1358406721</c:v>
                      </c:pt>
                      <c:pt idx="228">
                        <c:v>1436760.1358406721</c:v>
                      </c:pt>
                      <c:pt idx="229">
                        <c:v>1436760.1358406721</c:v>
                      </c:pt>
                      <c:pt idx="230">
                        <c:v>1436760.1358406721</c:v>
                      </c:pt>
                      <c:pt idx="231">
                        <c:v>1436760.1358406721</c:v>
                      </c:pt>
                      <c:pt idx="232">
                        <c:v>1436760.1358406721</c:v>
                      </c:pt>
                      <c:pt idx="233">
                        <c:v>1436760.1358406721</c:v>
                      </c:pt>
                      <c:pt idx="234">
                        <c:v>1436760.1358406721</c:v>
                      </c:pt>
                      <c:pt idx="235">
                        <c:v>1436760.1358406721</c:v>
                      </c:pt>
                      <c:pt idx="236">
                        <c:v>1436760.1358406721</c:v>
                      </c:pt>
                      <c:pt idx="237">
                        <c:v>1436760.1358406721</c:v>
                      </c:pt>
                      <c:pt idx="238">
                        <c:v>1436760.1358406721</c:v>
                      </c:pt>
                      <c:pt idx="239">
                        <c:v>1436760.1358406721</c:v>
                      </c:pt>
                      <c:pt idx="240">
                        <c:v>1436760.1358406721</c:v>
                      </c:pt>
                      <c:pt idx="241">
                        <c:v>1436760.1358406721</c:v>
                      </c:pt>
                      <c:pt idx="242">
                        <c:v>1436760.1358406721</c:v>
                      </c:pt>
                      <c:pt idx="243">
                        <c:v>1436760.1358406721</c:v>
                      </c:pt>
                      <c:pt idx="244">
                        <c:v>1436760.1358406721</c:v>
                      </c:pt>
                      <c:pt idx="245">
                        <c:v>1436760.1358406721</c:v>
                      </c:pt>
                      <c:pt idx="246">
                        <c:v>1436760.1358406721</c:v>
                      </c:pt>
                      <c:pt idx="247">
                        <c:v>1436760.1358406721</c:v>
                      </c:pt>
                      <c:pt idx="248">
                        <c:v>1592923.9311562239</c:v>
                      </c:pt>
                      <c:pt idx="249">
                        <c:v>1592923.9311562239</c:v>
                      </c:pt>
                      <c:pt idx="250">
                        <c:v>1592923.9311562239</c:v>
                      </c:pt>
                      <c:pt idx="251">
                        <c:v>1592923.9311562239</c:v>
                      </c:pt>
                      <c:pt idx="252">
                        <c:v>1592923.9311562239</c:v>
                      </c:pt>
                      <c:pt idx="253">
                        <c:v>1592923.9311562239</c:v>
                      </c:pt>
                      <c:pt idx="254">
                        <c:v>1592923.9311562239</c:v>
                      </c:pt>
                      <c:pt idx="255">
                        <c:v>1592923.9311562239</c:v>
                      </c:pt>
                      <c:pt idx="256">
                        <c:v>1592923.9311562239</c:v>
                      </c:pt>
                      <c:pt idx="257">
                        <c:v>1592923.9311562239</c:v>
                      </c:pt>
                      <c:pt idx="258">
                        <c:v>1592923.9311562239</c:v>
                      </c:pt>
                      <c:pt idx="259">
                        <c:v>1592923.9311562239</c:v>
                      </c:pt>
                      <c:pt idx="260">
                        <c:v>1592923.9311562239</c:v>
                      </c:pt>
                      <c:pt idx="261">
                        <c:v>1592923.9311562239</c:v>
                      </c:pt>
                      <c:pt idx="262">
                        <c:v>1592923.9311562239</c:v>
                      </c:pt>
                      <c:pt idx="263">
                        <c:v>1592923.9311562239</c:v>
                      </c:pt>
                      <c:pt idx="264">
                        <c:v>1592923.9311562239</c:v>
                      </c:pt>
                      <c:pt idx="265">
                        <c:v>1592923.9311562239</c:v>
                      </c:pt>
                      <c:pt idx="266">
                        <c:v>1592923.9311562239</c:v>
                      </c:pt>
                      <c:pt idx="267">
                        <c:v>1592923.9311562239</c:v>
                      </c:pt>
                      <c:pt idx="268">
                        <c:v>1592923.9311562239</c:v>
                      </c:pt>
                      <c:pt idx="269">
                        <c:v>1592923.9311562239</c:v>
                      </c:pt>
                      <c:pt idx="270">
                        <c:v>1592923.9311562239</c:v>
                      </c:pt>
                      <c:pt idx="271">
                        <c:v>1592923.9311562239</c:v>
                      </c:pt>
                      <c:pt idx="272">
                        <c:v>1592923.9311562239</c:v>
                      </c:pt>
                      <c:pt idx="273">
                        <c:v>1592923.9311562239</c:v>
                      </c:pt>
                      <c:pt idx="274">
                        <c:v>1592923.9311562239</c:v>
                      </c:pt>
                      <c:pt idx="275">
                        <c:v>1592923.9311562239</c:v>
                      </c:pt>
                      <c:pt idx="276">
                        <c:v>1592923.9311562239</c:v>
                      </c:pt>
                      <c:pt idx="277">
                        <c:v>1592923.9311562239</c:v>
                      </c:pt>
                      <c:pt idx="278">
                        <c:v>1592923.9311562239</c:v>
                      </c:pt>
                      <c:pt idx="279">
                        <c:v>1592923.9311562239</c:v>
                      </c:pt>
                      <c:pt idx="280">
                        <c:v>1592923.9311562239</c:v>
                      </c:pt>
                      <c:pt idx="281">
                        <c:v>1592923.9311562239</c:v>
                      </c:pt>
                      <c:pt idx="282">
                        <c:v>1592923.9311562239</c:v>
                      </c:pt>
                      <c:pt idx="283">
                        <c:v>1592923.9311562239</c:v>
                      </c:pt>
                      <c:pt idx="284">
                        <c:v>1592923.9311562239</c:v>
                      </c:pt>
                      <c:pt idx="285">
                        <c:v>1592923.9311562239</c:v>
                      </c:pt>
                      <c:pt idx="286">
                        <c:v>1592923.9311562239</c:v>
                      </c:pt>
                      <c:pt idx="287">
                        <c:v>1592923.9311562239</c:v>
                      </c:pt>
                      <c:pt idx="288">
                        <c:v>1592923.9311562239</c:v>
                      </c:pt>
                      <c:pt idx="289">
                        <c:v>1592923.9311562239</c:v>
                      </c:pt>
                      <c:pt idx="290">
                        <c:v>1592923.9311562239</c:v>
                      </c:pt>
                      <c:pt idx="291">
                        <c:v>1592923.9311562239</c:v>
                      </c:pt>
                      <c:pt idx="292">
                        <c:v>1592923.9311562239</c:v>
                      </c:pt>
                      <c:pt idx="293">
                        <c:v>1435950.0171479464</c:v>
                      </c:pt>
                      <c:pt idx="294">
                        <c:v>1435950.0171479464</c:v>
                      </c:pt>
                      <c:pt idx="295">
                        <c:v>1435950.0171479464</c:v>
                      </c:pt>
                      <c:pt idx="296">
                        <c:v>1435950.0171479464</c:v>
                      </c:pt>
                      <c:pt idx="297">
                        <c:v>1435950.0171479464</c:v>
                      </c:pt>
                      <c:pt idx="298">
                        <c:v>1435950.0171479464</c:v>
                      </c:pt>
                      <c:pt idx="299">
                        <c:v>1435950.0171479464</c:v>
                      </c:pt>
                      <c:pt idx="300">
                        <c:v>1435950.0171479464</c:v>
                      </c:pt>
                      <c:pt idx="301">
                        <c:v>1435950.0171479464</c:v>
                      </c:pt>
                      <c:pt idx="302">
                        <c:v>1435950.0171479464</c:v>
                      </c:pt>
                      <c:pt idx="303">
                        <c:v>1435950.0171479464</c:v>
                      </c:pt>
                      <c:pt idx="304">
                        <c:v>1435950.0171479464</c:v>
                      </c:pt>
                      <c:pt idx="305">
                        <c:v>1435950.0171479464</c:v>
                      </c:pt>
                      <c:pt idx="306">
                        <c:v>1435950.0171479464</c:v>
                      </c:pt>
                      <c:pt idx="307">
                        <c:v>1435950.0171479464</c:v>
                      </c:pt>
                      <c:pt idx="308">
                        <c:v>1435950.0171479464</c:v>
                      </c:pt>
                      <c:pt idx="309">
                        <c:v>1435950.0171479464</c:v>
                      </c:pt>
                      <c:pt idx="310">
                        <c:v>1435950.0171479464</c:v>
                      </c:pt>
                      <c:pt idx="311">
                        <c:v>1435950.0171479464</c:v>
                      </c:pt>
                      <c:pt idx="312">
                        <c:v>1435950.0171479464</c:v>
                      </c:pt>
                      <c:pt idx="313">
                        <c:v>1435950.0171479464</c:v>
                      </c:pt>
                      <c:pt idx="314">
                        <c:v>1435950.0171479464</c:v>
                      </c:pt>
                      <c:pt idx="315">
                        <c:v>1435950.0171479464</c:v>
                      </c:pt>
                      <c:pt idx="316">
                        <c:v>1435950.0171479464</c:v>
                      </c:pt>
                      <c:pt idx="317">
                        <c:v>1435950.0171479464</c:v>
                      </c:pt>
                      <c:pt idx="318">
                        <c:v>1435950.0171479464</c:v>
                      </c:pt>
                      <c:pt idx="319">
                        <c:v>1435950.0171479464</c:v>
                      </c:pt>
                      <c:pt idx="320">
                        <c:v>1435950.0171479464</c:v>
                      </c:pt>
                      <c:pt idx="321">
                        <c:v>1435950.0171479464</c:v>
                      </c:pt>
                      <c:pt idx="322">
                        <c:v>1435950.0171479464</c:v>
                      </c:pt>
                      <c:pt idx="323">
                        <c:v>1435950.0171479464</c:v>
                      </c:pt>
                      <c:pt idx="324">
                        <c:v>1435950.0171479464</c:v>
                      </c:pt>
                      <c:pt idx="325">
                        <c:v>1435950.0171479464</c:v>
                      </c:pt>
                      <c:pt idx="326">
                        <c:v>1435950.0171479464</c:v>
                      </c:pt>
                      <c:pt idx="327">
                        <c:v>1435950.0171479464</c:v>
                      </c:pt>
                      <c:pt idx="328">
                        <c:v>1435950.0171479464</c:v>
                      </c:pt>
                      <c:pt idx="329">
                        <c:v>1435950.0171479464</c:v>
                      </c:pt>
                      <c:pt idx="330">
                        <c:v>1435950.0171479464</c:v>
                      </c:pt>
                      <c:pt idx="331">
                        <c:v>1435950.0171479464</c:v>
                      </c:pt>
                      <c:pt idx="332">
                        <c:v>1435950.0171479464</c:v>
                      </c:pt>
                      <c:pt idx="333">
                        <c:v>1435950.0171479464</c:v>
                      </c:pt>
                      <c:pt idx="334">
                        <c:v>1435950.0171479464</c:v>
                      </c:pt>
                      <c:pt idx="335">
                        <c:v>1435950.0171479464</c:v>
                      </c:pt>
                      <c:pt idx="336">
                        <c:v>1435950.0171479464</c:v>
                      </c:pt>
                      <c:pt idx="337">
                        <c:v>1435950.0171479464</c:v>
                      </c:pt>
                      <c:pt idx="338">
                        <c:v>1278262.3339335066</c:v>
                      </c:pt>
                      <c:pt idx="339">
                        <c:v>1278262.3339335066</c:v>
                      </c:pt>
                      <c:pt idx="340">
                        <c:v>1278262.3339335066</c:v>
                      </c:pt>
                      <c:pt idx="341">
                        <c:v>1278262.3339335066</c:v>
                      </c:pt>
                      <c:pt idx="342">
                        <c:v>1278262.3339335066</c:v>
                      </c:pt>
                      <c:pt idx="343">
                        <c:v>1278262.3339335066</c:v>
                      </c:pt>
                      <c:pt idx="344">
                        <c:v>1278262.3339335066</c:v>
                      </c:pt>
                      <c:pt idx="345">
                        <c:v>1278262.3339335066</c:v>
                      </c:pt>
                      <c:pt idx="346">
                        <c:v>1278262.3339335066</c:v>
                      </c:pt>
                      <c:pt idx="347">
                        <c:v>1278262.3339335066</c:v>
                      </c:pt>
                      <c:pt idx="348">
                        <c:v>1278262.3339335066</c:v>
                      </c:pt>
                      <c:pt idx="349">
                        <c:v>1278262.3339335066</c:v>
                      </c:pt>
                      <c:pt idx="350">
                        <c:v>1278262.3339335066</c:v>
                      </c:pt>
                      <c:pt idx="351">
                        <c:v>1278262.3339335066</c:v>
                      </c:pt>
                      <c:pt idx="352">
                        <c:v>1278262.3339335066</c:v>
                      </c:pt>
                      <c:pt idx="353">
                        <c:v>1278262.3339335066</c:v>
                      </c:pt>
                      <c:pt idx="354">
                        <c:v>1278262.3339335066</c:v>
                      </c:pt>
                      <c:pt idx="355">
                        <c:v>1278262.3339335066</c:v>
                      </c:pt>
                      <c:pt idx="356">
                        <c:v>1278262.3339335066</c:v>
                      </c:pt>
                      <c:pt idx="357">
                        <c:v>1278262.3339335066</c:v>
                      </c:pt>
                      <c:pt idx="358">
                        <c:v>1278262.3339335066</c:v>
                      </c:pt>
                      <c:pt idx="359">
                        <c:v>1278262.3339335066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72-4930-88FC-5493A0D4B36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-14.010213648254791</c:v>
                      </c:pt>
                      <c:pt idx="24">
                        <c:v>-14.010213648254791</c:v>
                      </c:pt>
                      <c:pt idx="25">
                        <c:v>-14.010213648254791</c:v>
                      </c:pt>
                      <c:pt idx="26">
                        <c:v>-14.010213648254791</c:v>
                      </c:pt>
                      <c:pt idx="27">
                        <c:v>-14.010213648254791</c:v>
                      </c:pt>
                      <c:pt idx="28">
                        <c:v>-14.010213648254791</c:v>
                      </c:pt>
                      <c:pt idx="29">
                        <c:v>-14.010213648254791</c:v>
                      </c:pt>
                      <c:pt idx="30">
                        <c:v>-14.010213648254791</c:v>
                      </c:pt>
                      <c:pt idx="31">
                        <c:v>-14.010213648254791</c:v>
                      </c:pt>
                      <c:pt idx="32">
                        <c:v>-14.010213648254791</c:v>
                      </c:pt>
                      <c:pt idx="33">
                        <c:v>-14.010213648254791</c:v>
                      </c:pt>
                      <c:pt idx="34">
                        <c:v>-14.010213648254791</c:v>
                      </c:pt>
                      <c:pt idx="35">
                        <c:v>-14.010213648254791</c:v>
                      </c:pt>
                      <c:pt idx="36">
                        <c:v>-14.010213648254791</c:v>
                      </c:pt>
                      <c:pt idx="37">
                        <c:v>-14.010213648254791</c:v>
                      </c:pt>
                      <c:pt idx="38">
                        <c:v>-14.010213648254791</c:v>
                      </c:pt>
                      <c:pt idx="39">
                        <c:v>-14.010213648254791</c:v>
                      </c:pt>
                      <c:pt idx="40">
                        <c:v>-14.010213648254791</c:v>
                      </c:pt>
                      <c:pt idx="41">
                        <c:v>-14.010213648254791</c:v>
                      </c:pt>
                      <c:pt idx="42">
                        <c:v>-14.010213648254791</c:v>
                      </c:pt>
                      <c:pt idx="43">
                        <c:v>-14.010213648254791</c:v>
                      </c:pt>
                      <c:pt idx="44">
                        <c:v>-14.010213648254791</c:v>
                      </c:pt>
                      <c:pt idx="45">
                        <c:v>-14.010213648254791</c:v>
                      </c:pt>
                      <c:pt idx="46">
                        <c:v>-14.010213648254791</c:v>
                      </c:pt>
                      <c:pt idx="47">
                        <c:v>-14.010213648254791</c:v>
                      </c:pt>
                      <c:pt idx="48">
                        <c:v>-14.010213648254791</c:v>
                      </c:pt>
                      <c:pt idx="49">
                        <c:v>-14.010213648254791</c:v>
                      </c:pt>
                      <c:pt idx="50">
                        <c:v>-14.010213648254791</c:v>
                      </c:pt>
                      <c:pt idx="51">
                        <c:v>-14.010213648254791</c:v>
                      </c:pt>
                      <c:pt idx="52">
                        <c:v>-14.010213648254791</c:v>
                      </c:pt>
                      <c:pt idx="53">
                        <c:v>-14.010213648254791</c:v>
                      </c:pt>
                      <c:pt idx="54">
                        <c:v>-14.010213648254791</c:v>
                      </c:pt>
                      <c:pt idx="55">
                        <c:v>-14.010213648254791</c:v>
                      </c:pt>
                      <c:pt idx="56">
                        <c:v>-14.010213648254791</c:v>
                      </c:pt>
                      <c:pt idx="57">
                        <c:v>-14.010213648254791</c:v>
                      </c:pt>
                      <c:pt idx="58">
                        <c:v>-14.010213648254791</c:v>
                      </c:pt>
                      <c:pt idx="59">
                        <c:v>-14.010213648254791</c:v>
                      </c:pt>
                      <c:pt idx="60">
                        <c:v>-14.010213648254791</c:v>
                      </c:pt>
                      <c:pt idx="61">
                        <c:v>-14.010213648254791</c:v>
                      </c:pt>
                      <c:pt idx="62">
                        <c:v>-14.010213648254791</c:v>
                      </c:pt>
                      <c:pt idx="63">
                        <c:v>-14.010213648254791</c:v>
                      </c:pt>
                      <c:pt idx="64">
                        <c:v>-14.010213648254791</c:v>
                      </c:pt>
                      <c:pt idx="65">
                        <c:v>-14.010213648254791</c:v>
                      </c:pt>
                      <c:pt idx="66">
                        <c:v>-14.010213648254791</c:v>
                      </c:pt>
                      <c:pt idx="67">
                        <c:v>-14.010213648254791</c:v>
                      </c:pt>
                      <c:pt idx="68">
                        <c:v>-24.772787033524146</c:v>
                      </c:pt>
                      <c:pt idx="69">
                        <c:v>-24.772787033524146</c:v>
                      </c:pt>
                      <c:pt idx="70">
                        <c:v>-24.772787033524146</c:v>
                      </c:pt>
                      <c:pt idx="71">
                        <c:v>-24.772787033524146</c:v>
                      </c:pt>
                      <c:pt idx="72">
                        <c:v>-24.772787033524146</c:v>
                      </c:pt>
                      <c:pt idx="73">
                        <c:v>-24.772787033524146</c:v>
                      </c:pt>
                      <c:pt idx="74">
                        <c:v>-24.772787033524146</c:v>
                      </c:pt>
                      <c:pt idx="75">
                        <c:v>-24.772787033524146</c:v>
                      </c:pt>
                      <c:pt idx="76">
                        <c:v>-24.772787033524146</c:v>
                      </c:pt>
                      <c:pt idx="77">
                        <c:v>-24.772787033524146</c:v>
                      </c:pt>
                      <c:pt idx="78">
                        <c:v>-24.772787033524146</c:v>
                      </c:pt>
                      <c:pt idx="79">
                        <c:v>-24.772787033524146</c:v>
                      </c:pt>
                      <c:pt idx="80">
                        <c:v>-24.772787033524146</c:v>
                      </c:pt>
                      <c:pt idx="81">
                        <c:v>-24.772787033524146</c:v>
                      </c:pt>
                      <c:pt idx="82">
                        <c:v>-24.772787033524146</c:v>
                      </c:pt>
                      <c:pt idx="83">
                        <c:v>-24.772787033524146</c:v>
                      </c:pt>
                      <c:pt idx="84">
                        <c:v>-24.772787033524146</c:v>
                      </c:pt>
                      <c:pt idx="85">
                        <c:v>-24.772787033524146</c:v>
                      </c:pt>
                      <c:pt idx="86">
                        <c:v>-24.772787033524146</c:v>
                      </c:pt>
                      <c:pt idx="87">
                        <c:v>-24.772787033524146</c:v>
                      </c:pt>
                      <c:pt idx="88">
                        <c:v>-24.772787033524146</c:v>
                      </c:pt>
                      <c:pt idx="89">
                        <c:v>-24.772787033524146</c:v>
                      </c:pt>
                      <c:pt idx="90">
                        <c:v>-24.772787033524146</c:v>
                      </c:pt>
                      <c:pt idx="91">
                        <c:v>-24.772787033524146</c:v>
                      </c:pt>
                      <c:pt idx="92">
                        <c:v>-24.772787033524146</c:v>
                      </c:pt>
                      <c:pt idx="93">
                        <c:v>-24.772787033524146</c:v>
                      </c:pt>
                      <c:pt idx="94">
                        <c:v>-24.772787033524146</c:v>
                      </c:pt>
                      <c:pt idx="95">
                        <c:v>-24.772787033524146</c:v>
                      </c:pt>
                      <c:pt idx="96">
                        <c:v>-24.772787033524146</c:v>
                      </c:pt>
                      <c:pt idx="97">
                        <c:v>-24.772787033524146</c:v>
                      </c:pt>
                      <c:pt idx="98">
                        <c:v>-24.772787033524146</c:v>
                      </c:pt>
                      <c:pt idx="99">
                        <c:v>-24.772787033524146</c:v>
                      </c:pt>
                      <c:pt idx="100">
                        <c:v>-24.772787033524146</c:v>
                      </c:pt>
                      <c:pt idx="101">
                        <c:v>-24.772787033524146</c:v>
                      </c:pt>
                      <c:pt idx="102">
                        <c:v>-24.772787033524146</c:v>
                      </c:pt>
                      <c:pt idx="103">
                        <c:v>-24.772787033524146</c:v>
                      </c:pt>
                      <c:pt idx="104">
                        <c:v>-24.772787033524146</c:v>
                      </c:pt>
                      <c:pt idx="105">
                        <c:v>-24.772787033524146</c:v>
                      </c:pt>
                      <c:pt idx="106">
                        <c:v>-24.772787033524146</c:v>
                      </c:pt>
                      <c:pt idx="107">
                        <c:v>-24.772787033524146</c:v>
                      </c:pt>
                      <c:pt idx="108">
                        <c:v>-24.772787033524146</c:v>
                      </c:pt>
                      <c:pt idx="109">
                        <c:v>-24.772787033524146</c:v>
                      </c:pt>
                      <c:pt idx="110">
                        <c:v>-24.772787033524146</c:v>
                      </c:pt>
                      <c:pt idx="111">
                        <c:v>-24.772787033524146</c:v>
                      </c:pt>
                      <c:pt idx="112">
                        <c:v>-24.772787033524146</c:v>
                      </c:pt>
                      <c:pt idx="113">
                        <c:v>-14.217067153120972</c:v>
                      </c:pt>
                      <c:pt idx="114">
                        <c:v>-14.217067153120972</c:v>
                      </c:pt>
                      <c:pt idx="115">
                        <c:v>-14.217067153120972</c:v>
                      </c:pt>
                      <c:pt idx="116">
                        <c:v>-14.217067153120972</c:v>
                      </c:pt>
                      <c:pt idx="117">
                        <c:v>-14.217067153120972</c:v>
                      </c:pt>
                      <c:pt idx="118">
                        <c:v>-14.217067153120972</c:v>
                      </c:pt>
                      <c:pt idx="119">
                        <c:v>-14.217067153120972</c:v>
                      </c:pt>
                      <c:pt idx="120">
                        <c:v>-14.217067153120972</c:v>
                      </c:pt>
                      <c:pt idx="121">
                        <c:v>-14.217067153120972</c:v>
                      </c:pt>
                      <c:pt idx="122">
                        <c:v>-14.217067153120972</c:v>
                      </c:pt>
                      <c:pt idx="123">
                        <c:v>-14.217067153120972</c:v>
                      </c:pt>
                      <c:pt idx="124">
                        <c:v>-14.217067153120972</c:v>
                      </c:pt>
                      <c:pt idx="125">
                        <c:v>-14.217067153120972</c:v>
                      </c:pt>
                      <c:pt idx="126">
                        <c:v>-14.217067153120972</c:v>
                      </c:pt>
                      <c:pt idx="127">
                        <c:v>-14.217067153120972</c:v>
                      </c:pt>
                      <c:pt idx="128">
                        <c:v>-14.217067153120972</c:v>
                      </c:pt>
                      <c:pt idx="129">
                        <c:v>-14.217067153120972</c:v>
                      </c:pt>
                      <c:pt idx="130">
                        <c:v>-14.217067153120972</c:v>
                      </c:pt>
                      <c:pt idx="131">
                        <c:v>-14.217067153120972</c:v>
                      </c:pt>
                      <c:pt idx="132">
                        <c:v>-14.217067153120972</c:v>
                      </c:pt>
                      <c:pt idx="133">
                        <c:v>-14.217067153120972</c:v>
                      </c:pt>
                      <c:pt idx="134">
                        <c:v>-14.217067153120972</c:v>
                      </c:pt>
                      <c:pt idx="135">
                        <c:v>-14.217067153120972</c:v>
                      </c:pt>
                      <c:pt idx="136">
                        <c:v>-14.217067153120972</c:v>
                      </c:pt>
                      <c:pt idx="137">
                        <c:v>-14.217067153120972</c:v>
                      </c:pt>
                      <c:pt idx="138">
                        <c:v>-14.217067153120972</c:v>
                      </c:pt>
                      <c:pt idx="139">
                        <c:v>-14.217067153120972</c:v>
                      </c:pt>
                      <c:pt idx="140">
                        <c:v>-14.217067153120972</c:v>
                      </c:pt>
                      <c:pt idx="141">
                        <c:v>-14.217067153120972</c:v>
                      </c:pt>
                      <c:pt idx="142">
                        <c:v>-14.217067153120972</c:v>
                      </c:pt>
                      <c:pt idx="143">
                        <c:v>-14.217067153120972</c:v>
                      </c:pt>
                      <c:pt idx="144">
                        <c:v>-14.217067153120972</c:v>
                      </c:pt>
                      <c:pt idx="145">
                        <c:v>-14.217067153120972</c:v>
                      </c:pt>
                      <c:pt idx="146">
                        <c:v>-14.217067153120972</c:v>
                      </c:pt>
                      <c:pt idx="147">
                        <c:v>-14.217067153120972</c:v>
                      </c:pt>
                      <c:pt idx="148">
                        <c:v>-14.217067153120972</c:v>
                      </c:pt>
                      <c:pt idx="149">
                        <c:v>-14.217067153120972</c:v>
                      </c:pt>
                      <c:pt idx="150">
                        <c:v>-14.217067153120972</c:v>
                      </c:pt>
                      <c:pt idx="151">
                        <c:v>-14.217067153120972</c:v>
                      </c:pt>
                      <c:pt idx="152">
                        <c:v>-14.217067153120972</c:v>
                      </c:pt>
                      <c:pt idx="153">
                        <c:v>-14.217067153120972</c:v>
                      </c:pt>
                      <c:pt idx="154">
                        <c:v>-14.217067153120972</c:v>
                      </c:pt>
                      <c:pt idx="155">
                        <c:v>-14.217067153120972</c:v>
                      </c:pt>
                      <c:pt idx="156">
                        <c:v>-14.217067153120972</c:v>
                      </c:pt>
                      <c:pt idx="157">
                        <c:v>-14.217067153120972</c:v>
                      </c:pt>
                      <c:pt idx="158">
                        <c:v>0.62421492560309177</c:v>
                      </c:pt>
                      <c:pt idx="159">
                        <c:v>0.62421492560309177</c:v>
                      </c:pt>
                      <c:pt idx="160">
                        <c:v>0.62421492560309177</c:v>
                      </c:pt>
                      <c:pt idx="161">
                        <c:v>0.62421492560309177</c:v>
                      </c:pt>
                      <c:pt idx="162">
                        <c:v>0.62421492560309177</c:v>
                      </c:pt>
                      <c:pt idx="163">
                        <c:v>0.62421492560309177</c:v>
                      </c:pt>
                      <c:pt idx="164">
                        <c:v>0.62421492560309177</c:v>
                      </c:pt>
                      <c:pt idx="165">
                        <c:v>0.62421492560309177</c:v>
                      </c:pt>
                      <c:pt idx="166">
                        <c:v>0.62421492560309177</c:v>
                      </c:pt>
                      <c:pt idx="167">
                        <c:v>0.62421492560309177</c:v>
                      </c:pt>
                      <c:pt idx="168">
                        <c:v>0.62421492560309177</c:v>
                      </c:pt>
                      <c:pt idx="169">
                        <c:v>0.62421492560309177</c:v>
                      </c:pt>
                      <c:pt idx="170">
                        <c:v>0.62421492560309177</c:v>
                      </c:pt>
                      <c:pt idx="171">
                        <c:v>0.62421492560309177</c:v>
                      </c:pt>
                      <c:pt idx="172">
                        <c:v>0.62421492560309177</c:v>
                      </c:pt>
                      <c:pt idx="173">
                        <c:v>0.62421492560309177</c:v>
                      </c:pt>
                      <c:pt idx="174">
                        <c:v>0.62421492560309177</c:v>
                      </c:pt>
                      <c:pt idx="175">
                        <c:v>0.62421492560309177</c:v>
                      </c:pt>
                      <c:pt idx="176">
                        <c:v>0.62421492560309177</c:v>
                      </c:pt>
                      <c:pt idx="177">
                        <c:v>0.62421492560309177</c:v>
                      </c:pt>
                      <c:pt idx="178">
                        <c:v>0.62421492560309177</c:v>
                      </c:pt>
                      <c:pt idx="179">
                        <c:v>0.62421492560309177</c:v>
                      </c:pt>
                      <c:pt idx="180">
                        <c:v>0.62421492560309177</c:v>
                      </c:pt>
                      <c:pt idx="181">
                        <c:v>0.62421492560309177</c:v>
                      </c:pt>
                      <c:pt idx="182">
                        <c:v>0.62421492560309177</c:v>
                      </c:pt>
                      <c:pt idx="183">
                        <c:v>0.62421492560309177</c:v>
                      </c:pt>
                      <c:pt idx="184">
                        <c:v>0.62421492560309177</c:v>
                      </c:pt>
                      <c:pt idx="185">
                        <c:v>0.62421492560309177</c:v>
                      </c:pt>
                      <c:pt idx="186">
                        <c:v>0.62421492560309177</c:v>
                      </c:pt>
                      <c:pt idx="187">
                        <c:v>0.62421492560309177</c:v>
                      </c:pt>
                      <c:pt idx="188">
                        <c:v>0.62421492560309177</c:v>
                      </c:pt>
                      <c:pt idx="189">
                        <c:v>0.62421492560309177</c:v>
                      </c:pt>
                      <c:pt idx="190">
                        <c:v>0.62421492560309177</c:v>
                      </c:pt>
                      <c:pt idx="191">
                        <c:v>0.62421492560309177</c:v>
                      </c:pt>
                      <c:pt idx="192">
                        <c:v>0.62421492560309177</c:v>
                      </c:pt>
                      <c:pt idx="193">
                        <c:v>0.62421492560309177</c:v>
                      </c:pt>
                      <c:pt idx="194">
                        <c:v>0.62421492560309177</c:v>
                      </c:pt>
                      <c:pt idx="195">
                        <c:v>0.62421492560309177</c:v>
                      </c:pt>
                      <c:pt idx="196">
                        <c:v>0.62421492560309177</c:v>
                      </c:pt>
                      <c:pt idx="197">
                        <c:v>0.62421492560309177</c:v>
                      </c:pt>
                      <c:pt idx="198">
                        <c:v>0.62421492560309177</c:v>
                      </c:pt>
                      <c:pt idx="199">
                        <c:v>0.62421492560309177</c:v>
                      </c:pt>
                      <c:pt idx="200">
                        <c:v>0.62421492560309177</c:v>
                      </c:pt>
                      <c:pt idx="201">
                        <c:v>0.62421492560309177</c:v>
                      </c:pt>
                      <c:pt idx="202">
                        <c:v>0.62421492560309177</c:v>
                      </c:pt>
                      <c:pt idx="203">
                        <c:v>-12.399473699536411</c:v>
                      </c:pt>
                      <c:pt idx="204">
                        <c:v>-12.399473699536411</c:v>
                      </c:pt>
                      <c:pt idx="205">
                        <c:v>-12.399473699536411</c:v>
                      </c:pt>
                      <c:pt idx="206">
                        <c:v>-12.399473699536411</c:v>
                      </c:pt>
                      <c:pt idx="207">
                        <c:v>-12.399473699536411</c:v>
                      </c:pt>
                      <c:pt idx="208">
                        <c:v>-12.399473699536411</c:v>
                      </c:pt>
                      <c:pt idx="209">
                        <c:v>-12.399473699536411</c:v>
                      </c:pt>
                      <c:pt idx="210">
                        <c:v>-12.399473699536411</c:v>
                      </c:pt>
                      <c:pt idx="211">
                        <c:v>-12.399473699536411</c:v>
                      </c:pt>
                      <c:pt idx="212">
                        <c:v>-12.399473699536411</c:v>
                      </c:pt>
                      <c:pt idx="213">
                        <c:v>-12.399473699536411</c:v>
                      </c:pt>
                      <c:pt idx="214">
                        <c:v>-12.399473699536411</c:v>
                      </c:pt>
                      <c:pt idx="215">
                        <c:v>-12.399473699536411</c:v>
                      </c:pt>
                      <c:pt idx="216">
                        <c:v>-12.399473699536411</c:v>
                      </c:pt>
                      <c:pt idx="217">
                        <c:v>-12.399473699536411</c:v>
                      </c:pt>
                      <c:pt idx="218">
                        <c:v>-12.399473699536411</c:v>
                      </c:pt>
                      <c:pt idx="219">
                        <c:v>-12.399473699536411</c:v>
                      </c:pt>
                      <c:pt idx="220">
                        <c:v>-12.399473699536411</c:v>
                      </c:pt>
                      <c:pt idx="221">
                        <c:v>-12.399473699536411</c:v>
                      </c:pt>
                      <c:pt idx="222">
                        <c:v>-12.399473699536411</c:v>
                      </c:pt>
                      <c:pt idx="223">
                        <c:v>-12.399473699536411</c:v>
                      </c:pt>
                      <c:pt idx="224">
                        <c:v>-12.399473699536411</c:v>
                      </c:pt>
                      <c:pt idx="225">
                        <c:v>-12.399473699536411</c:v>
                      </c:pt>
                      <c:pt idx="226">
                        <c:v>-12.399473699536411</c:v>
                      </c:pt>
                      <c:pt idx="227">
                        <c:v>-12.399473699536411</c:v>
                      </c:pt>
                      <c:pt idx="228">
                        <c:v>-12.399473699536411</c:v>
                      </c:pt>
                      <c:pt idx="229">
                        <c:v>-12.399473699536411</c:v>
                      </c:pt>
                      <c:pt idx="230">
                        <c:v>-12.399473699536411</c:v>
                      </c:pt>
                      <c:pt idx="231">
                        <c:v>-12.399473699536411</c:v>
                      </c:pt>
                      <c:pt idx="232">
                        <c:v>-12.399473699536411</c:v>
                      </c:pt>
                      <c:pt idx="233">
                        <c:v>-12.399473699536411</c:v>
                      </c:pt>
                      <c:pt idx="234">
                        <c:v>-12.399473699536411</c:v>
                      </c:pt>
                      <c:pt idx="235">
                        <c:v>-12.399473699536411</c:v>
                      </c:pt>
                      <c:pt idx="236">
                        <c:v>-12.399473699536411</c:v>
                      </c:pt>
                      <c:pt idx="237">
                        <c:v>-12.399473699536411</c:v>
                      </c:pt>
                      <c:pt idx="238">
                        <c:v>-12.399473699536411</c:v>
                      </c:pt>
                      <c:pt idx="239">
                        <c:v>-12.399473699536411</c:v>
                      </c:pt>
                      <c:pt idx="240">
                        <c:v>-12.399473699536411</c:v>
                      </c:pt>
                      <c:pt idx="241">
                        <c:v>-12.399473699536411</c:v>
                      </c:pt>
                      <c:pt idx="242">
                        <c:v>-12.399473699536411</c:v>
                      </c:pt>
                      <c:pt idx="243">
                        <c:v>-12.399473699536411</c:v>
                      </c:pt>
                      <c:pt idx="244">
                        <c:v>-12.399473699536411</c:v>
                      </c:pt>
                      <c:pt idx="245">
                        <c:v>-12.399473699536411</c:v>
                      </c:pt>
                      <c:pt idx="246">
                        <c:v>-12.399473699536411</c:v>
                      </c:pt>
                      <c:pt idx="247">
                        <c:v>-12.399473699536411</c:v>
                      </c:pt>
                      <c:pt idx="248">
                        <c:v>-24.61635525584418</c:v>
                      </c:pt>
                      <c:pt idx="249">
                        <c:v>-24.61635525584418</c:v>
                      </c:pt>
                      <c:pt idx="250">
                        <c:v>-24.61635525584418</c:v>
                      </c:pt>
                      <c:pt idx="251">
                        <c:v>-24.61635525584418</c:v>
                      </c:pt>
                      <c:pt idx="252">
                        <c:v>-24.61635525584418</c:v>
                      </c:pt>
                      <c:pt idx="253">
                        <c:v>-24.61635525584418</c:v>
                      </c:pt>
                      <c:pt idx="254">
                        <c:v>-24.61635525584418</c:v>
                      </c:pt>
                      <c:pt idx="255">
                        <c:v>-24.61635525584418</c:v>
                      </c:pt>
                      <c:pt idx="256">
                        <c:v>-24.61635525584418</c:v>
                      </c:pt>
                      <c:pt idx="257">
                        <c:v>-24.61635525584418</c:v>
                      </c:pt>
                      <c:pt idx="258">
                        <c:v>-24.61635525584418</c:v>
                      </c:pt>
                      <c:pt idx="259">
                        <c:v>-24.61635525584418</c:v>
                      </c:pt>
                      <c:pt idx="260">
                        <c:v>-24.61635525584418</c:v>
                      </c:pt>
                      <c:pt idx="261">
                        <c:v>-24.61635525584418</c:v>
                      </c:pt>
                      <c:pt idx="262">
                        <c:v>-24.61635525584418</c:v>
                      </c:pt>
                      <c:pt idx="263">
                        <c:v>-24.61635525584418</c:v>
                      </c:pt>
                      <c:pt idx="264">
                        <c:v>-24.61635525584418</c:v>
                      </c:pt>
                      <c:pt idx="265">
                        <c:v>-24.61635525584418</c:v>
                      </c:pt>
                      <c:pt idx="266">
                        <c:v>-24.61635525584418</c:v>
                      </c:pt>
                      <c:pt idx="267">
                        <c:v>-24.61635525584418</c:v>
                      </c:pt>
                      <c:pt idx="268">
                        <c:v>-24.61635525584418</c:v>
                      </c:pt>
                      <c:pt idx="269">
                        <c:v>-24.61635525584418</c:v>
                      </c:pt>
                      <c:pt idx="270">
                        <c:v>-24.61635525584418</c:v>
                      </c:pt>
                      <c:pt idx="271">
                        <c:v>-24.61635525584418</c:v>
                      </c:pt>
                      <c:pt idx="272">
                        <c:v>-24.61635525584418</c:v>
                      </c:pt>
                      <c:pt idx="273">
                        <c:v>-24.61635525584418</c:v>
                      </c:pt>
                      <c:pt idx="274">
                        <c:v>-24.61635525584418</c:v>
                      </c:pt>
                      <c:pt idx="275">
                        <c:v>-24.61635525584418</c:v>
                      </c:pt>
                      <c:pt idx="276">
                        <c:v>-24.61635525584418</c:v>
                      </c:pt>
                      <c:pt idx="277">
                        <c:v>-24.61635525584418</c:v>
                      </c:pt>
                      <c:pt idx="278">
                        <c:v>-24.61635525584418</c:v>
                      </c:pt>
                      <c:pt idx="279">
                        <c:v>-24.61635525584418</c:v>
                      </c:pt>
                      <c:pt idx="280">
                        <c:v>-24.61635525584418</c:v>
                      </c:pt>
                      <c:pt idx="281">
                        <c:v>-24.61635525584418</c:v>
                      </c:pt>
                      <c:pt idx="282">
                        <c:v>-24.61635525584418</c:v>
                      </c:pt>
                      <c:pt idx="283">
                        <c:v>-24.61635525584418</c:v>
                      </c:pt>
                      <c:pt idx="284">
                        <c:v>-24.61635525584418</c:v>
                      </c:pt>
                      <c:pt idx="285">
                        <c:v>-24.61635525584418</c:v>
                      </c:pt>
                      <c:pt idx="286">
                        <c:v>-24.61635525584418</c:v>
                      </c:pt>
                      <c:pt idx="287">
                        <c:v>-24.61635525584418</c:v>
                      </c:pt>
                      <c:pt idx="288">
                        <c:v>-24.61635525584418</c:v>
                      </c:pt>
                      <c:pt idx="289">
                        <c:v>-24.61635525584418</c:v>
                      </c:pt>
                      <c:pt idx="290">
                        <c:v>-24.61635525584418</c:v>
                      </c:pt>
                      <c:pt idx="291">
                        <c:v>-24.61635525584418</c:v>
                      </c:pt>
                      <c:pt idx="292">
                        <c:v>-24.61635525584418</c:v>
                      </c:pt>
                      <c:pt idx="293">
                        <c:v>-12.336097139716117</c:v>
                      </c:pt>
                      <c:pt idx="294">
                        <c:v>-12.336097139716117</c:v>
                      </c:pt>
                      <c:pt idx="295">
                        <c:v>-12.336097139716117</c:v>
                      </c:pt>
                      <c:pt idx="296">
                        <c:v>-12.336097139716117</c:v>
                      </c:pt>
                      <c:pt idx="297">
                        <c:v>-12.336097139716117</c:v>
                      </c:pt>
                      <c:pt idx="298">
                        <c:v>-12.336097139716117</c:v>
                      </c:pt>
                      <c:pt idx="299">
                        <c:v>-12.336097139716117</c:v>
                      </c:pt>
                      <c:pt idx="300">
                        <c:v>-12.336097139716117</c:v>
                      </c:pt>
                      <c:pt idx="301">
                        <c:v>-12.336097139716117</c:v>
                      </c:pt>
                      <c:pt idx="302">
                        <c:v>-12.336097139716117</c:v>
                      </c:pt>
                      <c:pt idx="303">
                        <c:v>-12.336097139716117</c:v>
                      </c:pt>
                      <c:pt idx="304">
                        <c:v>-12.336097139716117</c:v>
                      </c:pt>
                      <c:pt idx="305">
                        <c:v>-12.336097139716117</c:v>
                      </c:pt>
                      <c:pt idx="306">
                        <c:v>-12.336097139716117</c:v>
                      </c:pt>
                      <c:pt idx="307">
                        <c:v>-12.336097139716117</c:v>
                      </c:pt>
                      <c:pt idx="308">
                        <c:v>-12.336097139716117</c:v>
                      </c:pt>
                      <c:pt idx="309">
                        <c:v>-12.336097139716117</c:v>
                      </c:pt>
                      <c:pt idx="310">
                        <c:v>-12.336097139716117</c:v>
                      </c:pt>
                      <c:pt idx="311">
                        <c:v>-12.336097139716117</c:v>
                      </c:pt>
                      <c:pt idx="312">
                        <c:v>-12.336097139716117</c:v>
                      </c:pt>
                      <c:pt idx="313">
                        <c:v>-12.336097139716117</c:v>
                      </c:pt>
                      <c:pt idx="314">
                        <c:v>-12.336097139716117</c:v>
                      </c:pt>
                      <c:pt idx="315">
                        <c:v>-12.336097139716117</c:v>
                      </c:pt>
                      <c:pt idx="316">
                        <c:v>-12.336097139716117</c:v>
                      </c:pt>
                      <c:pt idx="317">
                        <c:v>-12.336097139716117</c:v>
                      </c:pt>
                      <c:pt idx="318">
                        <c:v>-12.336097139716117</c:v>
                      </c:pt>
                      <c:pt idx="319">
                        <c:v>-12.336097139716117</c:v>
                      </c:pt>
                      <c:pt idx="320">
                        <c:v>-12.336097139716117</c:v>
                      </c:pt>
                      <c:pt idx="321">
                        <c:v>-12.336097139716117</c:v>
                      </c:pt>
                      <c:pt idx="322">
                        <c:v>-12.336097139716117</c:v>
                      </c:pt>
                      <c:pt idx="323">
                        <c:v>-12.336097139716117</c:v>
                      </c:pt>
                      <c:pt idx="324">
                        <c:v>-12.336097139716117</c:v>
                      </c:pt>
                      <c:pt idx="325">
                        <c:v>-12.336097139716117</c:v>
                      </c:pt>
                      <c:pt idx="326">
                        <c:v>-12.336097139716117</c:v>
                      </c:pt>
                      <c:pt idx="327">
                        <c:v>-12.336097139716117</c:v>
                      </c:pt>
                      <c:pt idx="328">
                        <c:v>-12.336097139716117</c:v>
                      </c:pt>
                      <c:pt idx="329">
                        <c:v>-12.336097139716117</c:v>
                      </c:pt>
                      <c:pt idx="330">
                        <c:v>-12.336097139716117</c:v>
                      </c:pt>
                      <c:pt idx="331">
                        <c:v>-12.336097139716117</c:v>
                      </c:pt>
                      <c:pt idx="332">
                        <c:v>-12.336097139716117</c:v>
                      </c:pt>
                      <c:pt idx="333">
                        <c:v>-12.336097139716117</c:v>
                      </c:pt>
                      <c:pt idx="334">
                        <c:v>-12.336097139716117</c:v>
                      </c:pt>
                      <c:pt idx="335">
                        <c:v>-12.336097139716117</c:v>
                      </c:pt>
                      <c:pt idx="336">
                        <c:v>-12.336097139716117</c:v>
                      </c:pt>
                      <c:pt idx="337">
                        <c:v>-12.336097139716117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72-4930-88FC-5493A0D4B368}"/>
                  </c:ext>
                </c:extLst>
              </c15:ser>
            </c15:filteredLineSeries>
          </c:ext>
        </c:extLst>
      </c:lineChart>
      <c:catAx>
        <c:axId val="56091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12280"/>
        <c:crosses val="autoZero"/>
        <c:auto val="1"/>
        <c:lblAlgn val="ctr"/>
        <c:lblOffset val="100"/>
        <c:noMultiLvlLbl val="0"/>
      </c:catAx>
      <c:valAx>
        <c:axId val="56091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1182126.9384433487</c:v>
                </c:pt>
                <c:pt idx="1">
                  <c:v>1182126.9384433487</c:v>
                </c:pt>
                <c:pt idx="2">
                  <c:v>1182126.9384433487</c:v>
                </c:pt>
                <c:pt idx="3">
                  <c:v>1182126.9384433487</c:v>
                </c:pt>
                <c:pt idx="4">
                  <c:v>1182126.9384433487</c:v>
                </c:pt>
                <c:pt idx="5">
                  <c:v>1182126.9384433487</c:v>
                </c:pt>
                <c:pt idx="6">
                  <c:v>1182126.9384433487</c:v>
                </c:pt>
                <c:pt idx="7">
                  <c:v>1182126.9384433487</c:v>
                </c:pt>
                <c:pt idx="8">
                  <c:v>1182126.9384433487</c:v>
                </c:pt>
                <c:pt idx="9">
                  <c:v>1182126.9384433487</c:v>
                </c:pt>
                <c:pt idx="10">
                  <c:v>1182126.9384433487</c:v>
                </c:pt>
                <c:pt idx="11">
                  <c:v>1182126.9384433487</c:v>
                </c:pt>
                <c:pt idx="12">
                  <c:v>1182126.9384433487</c:v>
                </c:pt>
                <c:pt idx="13">
                  <c:v>1182126.9384433487</c:v>
                </c:pt>
                <c:pt idx="14">
                  <c:v>1182126.9384433487</c:v>
                </c:pt>
                <c:pt idx="15">
                  <c:v>1182126.9384433487</c:v>
                </c:pt>
                <c:pt idx="16">
                  <c:v>1182126.9384433487</c:v>
                </c:pt>
                <c:pt idx="17">
                  <c:v>1182126.9384433487</c:v>
                </c:pt>
                <c:pt idx="18">
                  <c:v>1182126.9384433487</c:v>
                </c:pt>
                <c:pt idx="19">
                  <c:v>1182126.9384433487</c:v>
                </c:pt>
                <c:pt idx="20">
                  <c:v>1182126.9384433487</c:v>
                </c:pt>
                <c:pt idx="21">
                  <c:v>1182126.9384433487</c:v>
                </c:pt>
                <c:pt idx="22">
                  <c:v>1182126.9384433487</c:v>
                </c:pt>
                <c:pt idx="23">
                  <c:v>1343373.8880677486</c:v>
                </c:pt>
                <c:pt idx="24">
                  <c:v>1343373.8880677486</c:v>
                </c:pt>
                <c:pt idx="25">
                  <c:v>1343373.8880677486</c:v>
                </c:pt>
                <c:pt idx="26">
                  <c:v>1343373.8880677486</c:v>
                </c:pt>
                <c:pt idx="27">
                  <c:v>1343373.8880677486</c:v>
                </c:pt>
                <c:pt idx="28">
                  <c:v>1343373.8880677486</c:v>
                </c:pt>
                <c:pt idx="29">
                  <c:v>1343373.8880677486</c:v>
                </c:pt>
                <c:pt idx="30">
                  <c:v>1343373.8880677486</c:v>
                </c:pt>
                <c:pt idx="31">
                  <c:v>1343373.8880677486</c:v>
                </c:pt>
                <c:pt idx="32">
                  <c:v>1343373.8880677486</c:v>
                </c:pt>
                <c:pt idx="33">
                  <c:v>1343373.8880677486</c:v>
                </c:pt>
                <c:pt idx="34">
                  <c:v>1343373.8880677486</c:v>
                </c:pt>
                <c:pt idx="35">
                  <c:v>1343373.8880677486</c:v>
                </c:pt>
                <c:pt idx="36">
                  <c:v>1343373.8880677486</c:v>
                </c:pt>
                <c:pt idx="37">
                  <c:v>1343373.8880677486</c:v>
                </c:pt>
                <c:pt idx="38">
                  <c:v>1343373.8880677486</c:v>
                </c:pt>
                <c:pt idx="39">
                  <c:v>1343373.8880677486</c:v>
                </c:pt>
                <c:pt idx="40">
                  <c:v>1343373.8880677486</c:v>
                </c:pt>
                <c:pt idx="41">
                  <c:v>1343373.8880677486</c:v>
                </c:pt>
                <c:pt idx="42">
                  <c:v>1343373.8880677486</c:v>
                </c:pt>
                <c:pt idx="43">
                  <c:v>1343373.8880677486</c:v>
                </c:pt>
                <c:pt idx="44">
                  <c:v>1343373.8880677486</c:v>
                </c:pt>
                <c:pt idx="45">
                  <c:v>1343373.8880677486</c:v>
                </c:pt>
                <c:pt idx="46">
                  <c:v>1343373.8880677486</c:v>
                </c:pt>
                <c:pt idx="47">
                  <c:v>1343373.8880677486</c:v>
                </c:pt>
                <c:pt idx="48">
                  <c:v>1343373.8880677486</c:v>
                </c:pt>
                <c:pt idx="49">
                  <c:v>1343373.8880677486</c:v>
                </c:pt>
                <c:pt idx="50">
                  <c:v>1343373.8880677486</c:v>
                </c:pt>
                <c:pt idx="51">
                  <c:v>1343373.8880677486</c:v>
                </c:pt>
                <c:pt idx="52">
                  <c:v>1343373.8880677486</c:v>
                </c:pt>
                <c:pt idx="53">
                  <c:v>1343373.8880677486</c:v>
                </c:pt>
                <c:pt idx="54">
                  <c:v>1343373.8880677486</c:v>
                </c:pt>
                <c:pt idx="55">
                  <c:v>1343373.8880677486</c:v>
                </c:pt>
                <c:pt idx="56">
                  <c:v>1343373.8880677486</c:v>
                </c:pt>
                <c:pt idx="57">
                  <c:v>1343373.8880677486</c:v>
                </c:pt>
                <c:pt idx="58">
                  <c:v>1343373.8880677486</c:v>
                </c:pt>
                <c:pt idx="59">
                  <c:v>1343373.8880677486</c:v>
                </c:pt>
                <c:pt idx="60">
                  <c:v>1343373.8880677486</c:v>
                </c:pt>
                <c:pt idx="61">
                  <c:v>1343373.8880677486</c:v>
                </c:pt>
                <c:pt idx="62">
                  <c:v>1343373.8880677486</c:v>
                </c:pt>
                <c:pt idx="63">
                  <c:v>1343373.8880677486</c:v>
                </c:pt>
                <c:pt idx="64">
                  <c:v>1343373.8880677486</c:v>
                </c:pt>
                <c:pt idx="65">
                  <c:v>1343373.8880677486</c:v>
                </c:pt>
                <c:pt idx="66">
                  <c:v>1343373.8880677486</c:v>
                </c:pt>
                <c:pt idx="67">
                  <c:v>1343373.8880677486</c:v>
                </c:pt>
                <c:pt idx="68">
                  <c:v>1467193.4985067709</c:v>
                </c:pt>
                <c:pt idx="69">
                  <c:v>1467193.4985067709</c:v>
                </c:pt>
                <c:pt idx="70">
                  <c:v>1467193.4985067709</c:v>
                </c:pt>
                <c:pt idx="71">
                  <c:v>1467193.4985067709</c:v>
                </c:pt>
                <c:pt idx="72">
                  <c:v>1467193.4985067709</c:v>
                </c:pt>
                <c:pt idx="73">
                  <c:v>1467193.4985067709</c:v>
                </c:pt>
                <c:pt idx="74">
                  <c:v>1467193.4985067709</c:v>
                </c:pt>
                <c:pt idx="75">
                  <c:v>1467193.4985067709</c:v>
                </c:pt>
                <c:pt idx="76">
                  <c:v>1467193.4985067709</c:v>
                </c:pt>
                <c:pt idx="77">
                  <c:v>1467193.4985067709</c:v>
                </c:pt>
                <c:pt idx="78">
                  <c:v>1467193.4985067709</c:v>
                </c:pt>
                <c:pt idx="79">
                  <c:v>1467193.4985067709</c:v>
                </c:pt>
                <c:pt idx="80">
                  <c:v>1467193.4985067709</c:v>
                </c:pt>
                <c:pt idx="81">
                  <c:v>1467193.4985067709</c:v>
                </c:pt>
                <c:pt idx="82">
                  <c:v>1467193.4985067709</c:v>
                </c:pt>
                <c:pt idx="83">
                  <c:v>1467193.4985067709</c:v>
                </c:pt>
                <c:pt idx="84">
                  <c:v>1467193.4985067709</c:v>
                </c:pt>
                <c:pt idx="85">
                  <c:v>1467193.4985067709</c:v>
                </c:pt>
                <c:pt idx="86">
                  <c:v>1467193.4985067709</c:v>
                </c:pt>
                <c:pt idx="87">
                  <c:v>1467193.4985067709</c:v>
                </c:pt>
                <c:pt idx="88">
                  <c:v>1467193.4985067709</c:v>
                </c:pt>
                <c:pt idx="89">
                  <c:v>1467193.4985067709</c:v>
                </c:pt>
                <c:pt idx="90">
                  <c:v>1467193.4985067709</c:v>
                </c:pt>
                <c:pt idx="91">
                  <c:v>1467193.4985067709</c:v>
                </c:pt>
                <c:pt idx="92">
                  <c:v>1467193.4985067709</c:v>
                </c:pt>
                <c:pt idx="93">
                  <c:v>1467193.4985067709</c:v>
                </c:pt>
                <c:pt idx="94">
                  <c:v>1467193.4985067709</c:v>
                </c:pt>
                <c:pt idx="95">
                  <c:v>1467193.4985067709</c:v>
                </c:pt>
                <c:pt idx="96">
                  <c:v>1467193.4985067709</c:v>
                </c:pt>
                <c:pt idx="97">
                  <c:v>1467193.4985067709</c:v>
                </c:pt>
                <c:pt idx="98">
                  <c:v>1467193.4985067709</c:v>
                </c:pt>
                <c:pt idx="99">
                  <c:v>1467193.4985067709</c:v>
                </c:pt>
                <c:pt idx="100">
                  <c:v>1467193.4985067709</c:v>
                </c:pt>
                <c:pt idx="101">
                  <c:v>1467193.4985067709</c:v>
                </c:pt>
                <c:pt idx="102">
                  <c:v>1467193.4985067709</c:v>
                </c:pt>
                <c:pt idx="103">
                  <c:v>1467193.4985067709</c:v>
                </c:pt>
                <c:pt idx="104">
                  <c:v>1467193.4985067709</c:v>
                </c:pt>
                <c:pt idx="105">
                  <c:v>1467193.4985067709</c:v>
                </c:pt>
                <c:pt idx="106">
                  <c:v>1467193.4985067709</c:v>
                </c:pt>
                <c:pt idx="107">
                  <c:v>1467193.4985067709</c:v>
                </c:pt>
                <c:pt idx="108">
                  <c:v>1467193.4985067709</c:v>
                </c:pt>
                <c:pt idx="109">
                  <c:v>1467193.4985067709</c:v>
                </c:pt>
                <c:pt idx="110">
                  <c:v>1467193.4985067709</c:v>
                </c:pt>
                <c:pt idx="111">
                  <c:v>1467193.4985067709</c:v>
                </c:pt>
                <c:pt idx="112">
                  <c:v>1467193.4985067709</c:v>
                </c:pt>
                <c:pt idx="113">
                  <c:v>1345755.5057329284</c:v>
                </c:pt>
                <c:pt idx="114">
                  <c:v>1345755.5057329284</c:v>
                </c:pt>
                <c:pt idx="115">
                  <c:v>1345755.5057329284</c:v>
                </c:pt>
                <c:pt idx="116">
                  <c:v>1345755.5057329284</c:v>
                </c:pt>
                <c:pt idx="117">
                  <c:v>1345755.5057329284</c:v>
                </c:pt>
                <c:pt idx="118">
                  <c:v>1345755.5057329284</c:v>
                </c:pt>
                <c:pt idx="119">
                  <c:v>1345755.5057329284</c:v>
                </c:pt>
                <c:pt idx="120">
                  <c:v>1345755.5057329284</c:v>
                </c:pt>
                <c:pt idx="121">
                  <c:v>1345755.5057329284</c:v>
                </c:pt>
                <c:pt idx="122">
                  <c:v>1345755.5057329284</c:v>
                </c:pt>
                <c:pt idx="123">
                  <c:v>1345755.5057329284</c:v>
                </c:pt>
                <c:pt idx="124">
                  <c:v>1345755.5057329284</c:v>
                </c:pt>
                <c:pt idx="125">
                  <c:v>1345755.5057329284</c:v>
                </c:pt>
                <c:pt idx="126">
                  <c:v>1345755.5057329284</c:v>
                </c:pt>
                <c:pt idx="127">
                  <c:v>1345755.5057329284</c:v>
                </c:pt>
                <c:pt idx="128">
                  <c:v>1345755.5057329284</c:v>
                </c:pt>
                <c:pt idx="129">
                  <c:v>1345755.5057329284</c:v>
                </c:pt>
                <c:pt idx="130">
                  <c:v>1345755.5057329284</c:v>
                </c:pt>
                <c:pt idx="131">
                  <c:v>1345755.5057329284</c:v>
                </c:pt>
                <c:pt idx="132">
                  <c:v>1345755.5057329284</c:v>
                </c:pt>
                <c:pt idx="133">
                  <c:v>1345755.5057329284</c:v>
                </c:pt>
                <c:pt idx="134">
                  <c:v>1345755.5057329284</c:v>
                </c:pt>
                <c:pt idx="135">
                  <c:v>1345755.5057329284</c:v>
                </c:pt>
                <c:pt idx="136">
                  <c:v>1345755.5057329284</c:v>
                </c:pt>
                <c:pt idx="137">
                  <c:v>1345755.5057329284</c:v>
                </c:pt>
                <c:pt idx="138">
                  <c:v>1345755.5057329284</c:v>
                </c:pt>
                <c:pt idx="139">
                  <c:v>1345755.5057329284</c:v>
                </c:pt>
                <c:pt idx="140">
                  <c:v>1345755.5057329284</c:v>
                </c:pt>
                <c:pt idx="141">
                  <c:v>1345755.5057329284</c:v>
                </c:pt>
                <c:pt idx="142">
                  <c:v>1345755.5057329284</c:v>
                </c:pt>
                <c:pt idx="143">
                  <c:v>1345755.5057329284</c:v>
                </c:pt>
                <c:pt idx="144">
                  <c:v>1345755.5057329284</c:v>
                </c:pt>
                <c:pt idx="145">
                  <c:v>1345755.5057329284</c:v>
                </c:pt>
                <c:pt idx="146">
                  <c:v>1345755.5057329284</c:v>
                </c:pt>
                <c:pt idx="147">
                  <c:v>1345755.5057329284</c:v>
                </c:pt>
                <c:pt idx="148">
                  <c:v>1345755.5057329284</c:v>
                </c:pt>
                <c:pt idx="149">
                  <c:v>1345755.5057329284</c:v>
                </c:pt>
                <c:pt idx="150">
                  <c:v>1345755.5057329284</c:v>
                </c:pt>
                <c:pt idx="151">
                  <c:v>1345755.5057329284</c:v>
                </c:pt>
                <c:pt idx="152">
                  <c:v>1345755.5057329284</c:v>
                </c:pt>
                <c:pt idx="153">
                  <c:v>1345755.5057329284</c:v>
                </c:pt>
                <c:pt idx="154">
                  <c:v>1345755.5057329284</c:v>
                </c:pt>
                <c:pt idx="155">
                  <c:v>1345755.5057329284</c:v>
                </c:pt>
                <c:pt idx="156">
                  <c:v>1345755.5057329284</c:v>
                </c:pt>
                <c:pt idx="157">
                  <c:v>1345755.5057329284</c:v>
                </c:pt>
                <c:pt idx="158">
                  <c:v>1174970.9324826251</c:v>
                </c:pt>
                <c:pt idx="159">
                  <c:v>1174970.9324826251</c:v>
                </c:pt>
                <c:pt idx="160">
                  <c:v>1174970.9324826251</c:v>
                </c:pt>
                <c:pt idx="161">
                  <c:v>1174970.9324826251</c:v>
                </c:pt>
                <c:pt idx="162">
                  <c:v>1174970.9324826251</c:v>
                </c:pt>
                <c:pt idx="163">
                  <c:v>1174970.9324826251</c:v>
                </c:pt>
                <c:pt idx="164">
                  <c:v>1174970.9324826251</c:v>
                </c:pt>
                <c:pt idx="165">
                  <c:v>1174970.9324826251</c:v>
                </c:pt>
                <c:pt idx="166">
                  <c:v>1174970.9324826251</c:v>
                </c:pt>
                <c:pt idx="167">
                  <c:v>1174970.9324826251</c:v>
                </c:pt>
                <c:pt idx="168">
                  <c:v>1174970.9324826251</c:v>
                </c:pt>
                <c:pt idx="169">
                  <c:v>1174970.9324826251</c:v>
                </c:pt>
                <c:pt idx="170">
                  <c:v>1174970.9324826251</c:v>
                </c:pt>
                <c:pt idx="171">
                  <c:v>1174970.9324826251</c:v>
                </c:pt>
                <c:pt idx="172">
                  <c:v>1174970.9324826251</c:v>
                </c:pt>
                <c:pt idx="173">
                  <c:v>1174970.9324826251</c:v>
                </c:pt>
                <c:pt idx="174">
                  <c:v>1174970.9324826251</c:v>
                </c:pt>
                <c:pt idx="175">
                  <c:v>1174970.9324826251</c:v>
                </c:pt>
                <c:pt idx="176">
                  <c:v>1174970.9324826251</c:v>
                </c:pt>
                <c:pt idx="177">
                  <c:v>1174970.9324826251</c:v>
                </c:pt>
                <c:pt idx="178">
                  <c:v>1174970.9324826251</c:v>
                </c:pt>
                <c:pt idx="179">
                  <c:v>1174970.9324826251</c:v>
                </c:pt>
                <c:pt idx="180">
                  <c:v>1174970.9324826251</c:v>
                </c:pt>
                <c:pt idx="181">
                  <c:v>1174970.9324826251</c:v>
                </c:pt>
                <c:pt idx="182">
                  <c:v>1174970.9324826251</c:v>
                </c:pt>
                <c:pt idx="183">
                  <c:v>1174970.9324826251</c:v>
                </c:pt>
                <c:pt idx="184">
                  <c:v>1174970.9324826251</c:v>
                </c:pt>
                <c:pt idx="185">
                  <c:v>1174970.9324826251</c:v>
                </c:pt>
                <c:pt idx="186">
                  <c:v>1174970.9324826251</c:v>
                </c:pt>
                <c:pt idx="187">
                  <c:v>1174970.9324826251</c:v>
                </c:pt>
                <c:pt idx="188">
                  <c:v>1174970.9324826251</c:v>
                </c:pt>
                <c:pt idx="189">
                  <c:v>1174970.9324826251</c:v>
                </c:pt>
                <c:pt idx="190">
                  <c:v>1174970.9324826251</c:v>
                </c:pt>
                <c:pt idx="191">
                  <c:v>1174970.9324826251</c:v>
                </c:pt>
                <c:pt idx="192">
                  <c:v>1174970.9324826251</c:v>
                </c:pt>
                <c:pt idx="193">
                  <c:v>1174970.9324826251</c:v>
                </c:pt>
                <c:pt idx="194">
                  <c:v>1174970.9324826251</c:v>
                </c:pt>
                <c:pt idx="195">
                  <c:v>1174970.9324826251</c:v>
                </c:pt>
                <c:pt idx="196">
                  <c:v>1174970.9324826251</c:v>
                </c:pt>
                <c:pt idx="197">
                  <c:v>1174970.9324826251</c:v>
                </c:pt>
                <c:pt idx="198">
                  <c:v>1174970.9324826251</c:v>
                </c:pt>
                <c:pt idx="199">
                  <c:v>1174970.9324826251</c:v>
                </c:pt>
                <c:pt idx="200">
                  <c:v>1174970.9324826251</c:v>
                </c:pt>
                <c:pt idx="201">
                  <c:v>1174970.9324826251</c:v>
                </c:pt>
                <c:pt idx="202">
                  <c:v>1174970.9324826251</c:v>
                </c:pt>
                <c:pt idx="203">
                  <c:v>1324916.8466916429</c:v>
                </c:pt>
                <c:pt idx="204">
                  <c:v>1324916.8466916429</c:v>
                </c:pt>
                <c:pt idx="205">
                  <c:v>1324916.8466916429</c:v>
                </c:pt>
                <c:pt idx="206">
                  <c:v>1324916.8466916429</c:v>
                </c:pt>
                <c:pt idx="207">
                  <c:v>1324916.8466916429</c:v>
                </c:pt>
                <c:pt idx="208">
                  <c:v>1324916.8466916429</c:v>
                </c:pt>
                <c:pt idx="209">
                  <c:v>1324916.8466916429</c:v>
                </c:pt>
                <c:pt idx="210">
                  <c:v>1324916.8466916429</c:v>
                </c:pt>
                <c:pt idx="211">
                  <c:v>1324916.8466916429</c:v>
                </c:pt>
                <c:pt idx="212">
                  <c:v>1324916.8466916429</c:v>
                </c:pt>
                <c:pt idx="213">
                  <c:v>1324916.8466916429</c:v>
                </c:pt>
                <c:pt idx="214">
                  <c:v>1324916.8466916429</c:v>
                </c:pt>
                <c:pt idx="215">
                  <c:v>1324916.8466916429</c:v>
                </c:pt>
                <c:pt idx="216">
                  <c:v>1324916.8466916429</c:v>
                </c:pt>
                <c:pt idx="217">
                  <c:v>1324916.8466916429</c:v>
                </c:pt>
                <c:pt idx="218">
                  <c:v>1324916.8466916429</c:v>
                </c:pt>
                <c:pt idx="219">
                  <c:v>1324916.8466916429</c:v>
                </c:pt>
                <c:pt idx="220">
                  <c:v>1324916.8466916429</c:v>
                </c:pt>
                <c:pt idx="221">
                  <c:v>1324916.8466916429</c:v>
                </c:pt>
                <c:pt idx="222">
                  <c:v>1324916.8466916429</c:v>
                </c:pt>
                <c:pt idx="223">
                  <c:v>1324916.8466916429</c:v>
                </c:pt>
                <c:pt idx="224">
                  <c:v>1324916.8466916429</c:v>
                </c:pt>
                <c:pt idx="225">
                  <c:v>1324916.8466916429</c:v>
                </c:pt>
                <c:pt idx="226">
                  <c:v>1324916.8466916429</c:v>
                </c:pt>
                <c:pt idx="227">
                  <c:v>1324916.8466916429</c:v>
                </c:pt>
                <c:pt idx="228">
                  <c:v>1324916.8466916429</c:v>
                </c:pt>
                <c:pt idx="229">
                  <c:v>1324916.8466916429</c:v>
                </c:pt>
                <c:pt idx="230">
                  <c:v>1324916.8466916429</c:v>
                </c:pt>
                <c:pt idx="231">
                  <c:v>1324916.8466916429</c:v>
                </c:pt>
                <c:pt idx="232">
                  <c:v>1324916.8466916429</c:v>
                </c:pt>
                <c:pt idx="233">
                  <c:v>1324916.8466916429</c:v>
                </c:pt>
                <c:pt idx="234">
                  <c:v>1324916.8466916429</c:v>
                </c:pt>
                <c:pt idx="235">
                  <c:v>1324916.8466916429</c:v>
                </c:pt>
                <c:pt idx="236">
                  <c:v>1324916.8466916429</c:v>
                </c:pt>
                <c:pt idx="237">
                  <c:v>1324916.8466916429</c:v>
                </c:pt>
                <c:pt idx="238">
                  <c:v>1324916.8466916429</c:v>
                </c:pt>
                <c:pt idx="239">
                  <c:v>1324916.8466916429</c:v>
                </c:pt>
                <c:pt idx="240">
                  <c:v>1324916.8466916429</c:v>
                </c:pt>
                <c:pt idx="241">
                  <c:v>1324916.8466916429</c:v>
                </c:pt>
                <c:pt idx="242">
                  <c:v>1324916.8466916429</c:v>
                </c:pt>
                <c:pt idx="243">
                  <c:v>1324916.8466916429</c:v>
                </c:pt>
                <c:pt idx="244">
                  <c:v>1324916.8466916429</c:v>
                </c:pt>
                <c:pt idx="245">
                  <c:v>1324916.8466916429</c:v>
                </c:pt>
                <c:pt idx="246">
                  <c:v>1324916.8466916429</c:v>
                </c:pt>
                <c:pt idx="247">
                  <c:v>1324916.8466916429</c:v>
                </c:pt>
                <c:pt idx="248">
                  <c:v>1465429.6004510217</c:v>
                </c:pt>
                <c:pt idx="249">
                  <c:v>1465429.6004510217</c:v>
                </c:pt>
                <c:pt idx="250">
                  <c:v>1465429.6004510217</c:v>
                </c:pt>
                <c:pt idx="251">
                  <c:v>1465429.6004510217</c:v>
                </c:pt>
                <c:pt idx="252">
                  <c:v>1465429.6004510217</c:v>
                </c:pt>
                <c:pt idx="253">
                  <c:v>1465429.6004510217</c:v>
                </c:pt>
                <c:pt idx="254">
                  <c:v>1465429.6004510217</c:v>
                </c:pt>
                <c:pt idx="255">
                  <c:v>1465429.6004510217</c:v>
                </c:pt>
                <c:pt idx="256">
                  <c:v>1465429.6004510217</c:v>
                </c:pt>
                <c:pt idx="257">
                  <c:v>1465429.6004510217</c:v>
                </c:pt>
                <c:pt idx="258">
                  <c:v>1465429.6004510217</c:v>
                </c:pt>
                <c:pt idx="259">
                  <c:v>1465429.6004510217</c:v>
                </c:pt>
                <c:pt idx="260">
                  <c:v>1465429.6004510217</c:v>
                </c:pt>
                <c:pt idx="261">
                  <c:v>1465429.6004510217</c:v>
                </c:pt>
                <c:pt idx="262">
                  <c:v>1465429.6004510217</c:v>
                </c:pt>
                <c:pt idx="263">
                  <c:v>1465429.6004510217</c:v>
                </c:pt>
                <c:pt idx="264">
                  <c:v>1465429.6004510217</c:v>
                </c:pt>
                <c:pt idx="265">
                  <c:v>1465429.6004510217</c:v>
                </c:pt>
                <c:pt idx="266">
                  <c:v>1465429.6004510217</c:v>
                </c:pt>
                <c:pt idx="267">
                  <c:v>1465429.6004510217</c:v>
                </c:pt>
                <c:pt idx="268">
                  <c:v>1465429.6004510217</c:v>
                </c:pt>
                <c:pt idx="269">
                  <c:v>1465429.6004510217</c:v>
                </c:pt>
                <c:pt idx="270">
                  <c:v>1465429.6004510217</c:v>
                </c:pt>
                <c:pt idx="271">
                  <c:v>1465429.6004510217</c:v>
                </c:pt>
                <c:pt idx="272">
                  <c:v>1465429.6004510217</c:v>
                </c:pt>
                <c:pt idx="273">
                  <c:v>1465429.6004510217</c:v>
                </c:pt>
                <c:pt idx="274">
                  <c:v>1465429.6004510217</c:v>
                </c:pt>
                <c:pt idx="275">
                  <c:v>1465429.6004510217</c:v>
                </c:pt>
                <c:pt idx="276">
                  <c:v>1465429.6004510217</c:v>
                </c:pt>
                <c:pt idx="277">
                  <c:v>1465429.6004510217</c:v>
                </c:pt>
                <c:pt idx="278">
                  <c:v>1465429.6004510217</c:v>
                </c:pt>
                <c:pt idx="279">
                  <c:v>1465429.6004510217</c:v>
                </c:pt>
                <c:pt idx="280">
                  <c:v>1465429.6004510217</c:v>
                </c:pt>
                <c:pt idx="281">
                  <c:v>1465429.6004510217</c:v>
                </c:pt>
                <c:pt idx="282">
                  <c:v>1465429.6004510217</c:v>
                </c:pt>
                <c:pt idx="283">
                  <c:v>1465429.6004510217</c:v>
                </c:pt>
                <c:pt idx="284">
                  <c:v>1465429.6004510217</c:v>
                </c:pt>
                <c:pt idx="285">
                  <c:v>1465429.6004510217</c:v>
                </c:pt>
                <c:pt idx="286">
                  <c:v>1465429.6004510217</c:v>
                </c:pt>
                <c:pt idx="287">
                  <c:v>1465429.6004510217</c:v>
                </c:pt>
                <c:pt idx="288">
                  <c:v>1465429.6004510217</c:v>
                </c:pt>
                <c:pt idx="289">
                  <c:v>1465429.6004510217</c:v>
                </c:pt>
                <c:pt idx="290">
                  <c:v>1465429.6004510217</c:v>
                </c:pt>
                <c:pt idx="291">
                  <c:v>1465429.6004510217</c:v>
                </c:pt>
                <c:pt idx="292">
                  <c:v>1465429.6004510217</c:v>
                </c:pt>
                <c:pt idx="293">
                  <c:v>1324190.1874006395</c:v>
                </c:pt>
                <c:pt idx="294">
                  <c:v>1324190.1874006395</c:v>
                </c:pt>
                <c:pt idx="295">
                  <c:v>1324190.1874006395</c:v>
                </c:pt>
                <c:pt idx="296">
                  <c:v>1324190.1874006395</c:v>
                </c:pt>
                <c:pt idx="297">
                  <c:v>1324190.1874006395</c:v>
                </c:pt>
                <c:pt idx="298">
                  <c:v>1324190.1874006395</c:v>
                </c:pt>
                <c:pt idx="299">
                  <c:v>1324190.1874006395</c:v>
                </c:pt>
                <c:pt idx="300">
                  <c:v>1324190.1874006395</c:v>
                </c:pt>
                <c:pt idx="301">
                  <c:v>1324190.1874006395</c:v>
                </c:pt>
                <c:pt idx="302">
                  <c:v>1324190.1874006395</c:v>
                </c:pt>
                <c:pt idx="303">
                  <c:v>1324190.1874006395</c:v>
                </c:pt>
                <c:pt idx="304">
                  <c:v>1324190.1874006395</c:v>
                </c:pt>
                <c:pt idx="305">
                  <c:v>1324190.1874006395</c:v>
                </c:pt>
                <c:pt idx="306">
                  <c:v>1324190.1874006395</c:v>
                </c:pt>
                <c:pt idx="307">
                  <c:v>1324190.1874006395</c:v>
                </c:pt>
                <c:pt idx="308">
                  <c:v>1324190.1874006395</c:v>
                </c:pt>
                <c:pt idx="309">
                  <c:v>1324190.1874006395</c:v>
                </c:pt>
                <c:pt idx="310">
                  <c:v>1324190.1874006395</c:v>
                </c:pt>
                <c:pt idx="311">
                  <c:v>1324190.1874006395</c:v>
                </c:pt>
                <c:pt idx="312">
                  <c:v>1324190.1874006395</c:v>
                </c:pt>
                <c:pt idx="313">
                  <c:v>1324190.1874006395</c:v>
                </c:pt>
                <c:pt idx="314">
                  <c:v>1324190.1874006395</c:v>
                </c:pt>
                <c:pt idx="315">
                  <c:v>1324190.1874006395</c:v>
                </c:pt>
                <c:pt idx="316">
                  <c:v>1324190.1874006395</c:v>
                </c:pt>
                <c:pt idx="317">
                  <c:v>1324190.1874006395</c:v>
                </c:pt>
                <c:pt idx="318">
                  <c:v>1324190.1874006395</c:v>
                </c:pt>
                <c:pt idx="319">
                  <c:v>1324190.1874006395</c:v>
                </c:pt>
                <c:pt idx="320">
                  <c:v>1324190.1874006395</c:v>
                </c:pt>
                <c:pt idx="321">
                  <c:v>1324190.1874006395</c:v>
                </c:pt>
                <c:pt idx="322">
                  <c:v>1324190.1874006395</c:v>
                </c:pt>
                <c:pt idx="323">
                  <c:v>1324190.1874006395</c:v>
                </c:pt>
                <c:pt idx="324">
                  <c:v>1324190.1874006395</c:v>
                </c:pt>
                <c:pt idx="325">
                  <c:v>1324190.1874006395</c:v>
                </c:pt>
                <c:pt idx="326">
                  <c:v>1324190.1874006395</c:v>
                </c:pt>
                <c:pt idx="327">
                  <c:v>1324190.1874006395</c:v>
                </c:pt>
                <c:pt idx="328">
                  <c:v>1324190.1874006395</c:v>
                </c:pt>
                <c:pt idx="329">
                  <c:v>1324190.1874006395</c:v>
                </c:pt>
                <c:pt idx="330">
                  <c:v>1324190.1874006395</c:v>
                </c:pt>
                <c:pt idx="331">
                  <c:v>1324190.1874006395</c:v>
                </c:pt>
                <c:pt idx="332">
                  <c:v>1324190.1874006395</c:v>
                </c:pt>
                <c:pt idx="333">
                  <c:v>1324190.1874006395</c:v>
                </c:pt>
                <c:pt idx="334">
                  <c:v>1324190.1874006395</c:v>
                </c:pt>
                <c:pt idx="335">
                  <c:v>1324190.1874006395</c:v>
                </c:pt>
                <c:pt idx="336">
                  <c:v>1324190.1874006395</c:v>
                </c:pt>
                <c:pt idx="337">
                  <c:v>1324190.1874006395</c:v>
                </c:pt>
                <c:pt idx="338">
                  <c:v>1182126.9384433487</c:v>
                </c:pt>
                <c:pt idx="339">
                  <c:v>1182126.9384433487</c:v>
                </c:pt>
                <c:pt idx="340">
                  <c:v>1182126.9384433487</c:v>
                </c:pt>
                <c:pt idx="341">
                  <c:v>1182126.9384433487</c:v>
                </c:pt>
                <c:pt idx="342">
                  <c:v>1182126.9384433487</c:v>
                </c:pt>
                <c:pt idx="343">
                  <c:v>1182126.9384433487</c:v>
                </c:pt>
                <c:pt idx="344">
                  <c:v>1182126.9384433487</c:v>
                </c:pt>
                <c:pt idx="345">
                  <c:v>1182126.9384433487</c:v>
                </c:pt>
                <c:pt idx="346">
                  <c:v>1182126.9384433487</c:v>
                </c:pt>
                <c:pt idx="347">
                  <c:v>1182126.9384433487</c:v>
                </c:pt>
                <c:pt idx="348">
                  <c:v>1182126.9384433487</c:v>
                </c:pt>
                <c:pt idx="349">
                  <c:v>1182126.9384433487</c:v>
                </c:pt>
                <c:pt idx="350">
                  <c:v>1182126.9384433487</c:v>
                </c:pt>
                <c:pt idx="351">
                  <c:v>1182126.9384433487</c:v>
                </c:pt>
                <c:pt idx="352">
                  <c:v>1182126.9384433487</c:v>
                </c:pt>
                <c:pt idx="353">
                  <c:v>1182126.9384433487</c:v>
                </c:pt>
                <c:pt idx="354">
                  <c:v>1182126.9384433487</c:v>
                </c:pt>
                <c:pt idx="355">
                  <c:v>1182126.9384433487</c:v>
                </c:pt>
                <c:pt idx="356">
                  <c:v>1182126.9384433487</c:v>
                </c:pt>
                <c:pt idx="357">
                  <c:v>1182126.9384433487</c:v>
                </c:pt>
                <c:pt idx="358">
                  <c:v>1182126.9384433487</c:v>
                </c:pt>
                <c:pt idx="359">
                  <c:v>1182126.9384433487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24-4C29-A28B-32AFDAAD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900144"/>
        <c:axId val="5609073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724-4C29-A28B-32AFDAAD4323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724-4C29-A28B-32AFDAAD432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724-4C29-A28B-32AFDAAD432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724-4C29-A28B-32AFDAAD432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1278262.3339335066</c:v>
                      </c:pt>
                      <c:pt idx="1">
                        <c:v>1278262.3339335066</c:v>
                      </c:pt>
                      <c:pt idx="2">
                        <c:v>1278262.3339335066</c:v>
                      </c:pt>
                      <c:pt idx="3">
                        <c:v>1278262.3339335066</c:v>
                      </c:pt>
                      <c:pt idx="4">
                        <c:v>1278262.3339335066</c:v>
                      </c:pt>
                      <c:pt idx="5">
                        <c:v>1278262.3339335066</c:v>
                      </c:pt>
                      <c:pt idx="6">
                        <c:v>1278262.3339335066</c:v>
                      </c:pt>
                      <c:pt idx="7">
                        <c:v>1278262.3339335066</c:v>
                      </c:pt>
                      <c:pt idx="8">
                        <c:v>1278262.3339335066</c:v>
                      </c:pt>
                      <c:pt idx="9">
                        <c:v>1278262.3339335066</c:v>
                      </c:pt>
                      <c:pt idx="10">
                        <c:v>1278262.3339335066</c:v>
                      </c:pt>
                      <c:pt idx="11">
                        <c:v>1278262.3339335066</c:v>
                      </c:pt>
                      <c:pt idx="12">
                        <c:v>1278262.3339335066</c:v>
                      </c:pt>
                      <c:pt idx="13">
                        <c:v>1278262.3339335066</c:v>
                      </c:pt>
                      <c:pt idx="14">
                        <c:v>1278262.3339335066</c:v>
                      </c:pt>
                      <c:pt idx="15">
                        <c:v>1278262.3339335066</c:v>
                      </c:pt>
                      <c:pt idx="16">
                        <c:v>1278262.3339335066</c:v>
                      </c:pt>
                      <c:pt idx="17">
                        <c:v>1278262.3339335066</c:v>
                      </c:pt>
                      <c:pt idx="18">
                        <c:v>1278262.3339335066</c:v>
                      </c:pt>
                      <c:pt idx="19">
                        <c:v>1278262.3339335066</c:v>
                      </c:pt>
                      <c:pt idx="20">
                        <c:v>1278262.3339335066</c:v>
                      </c:pt>
                      <c:pt idx="21">
                        <c:v>1278262.3339335066</c:v>
                      </c:pt>
                      <c:pt idx="22">
                        <c:v>1278262.3339335066</c:v>
                      </c:pt>
                      <c:pt idx="23">
                        <c:v>1457349.617902759</c:v>
                      </c:pt>
                      <c:pt idx="24">
                        <c:v>1457349.617902759</c:v>
                      </c:pt>
                      <c:pt idx="25">
                        <c:v>1457349.617902759</c:v>
                      </c:pt>
                      <c:pt idx="26">
                        <c:v>1457349.617902759</c:v>
                      </c:pt>
                      <c:pt idx="27">
                        <c:v>1457349.617902759</c:v>
                      </c:pt>
                      <c:pt idx="28">
                        <c:v>1457349.617902759</c:v>
                      </c:pt>
                      <c:pt idx="29">
                        <c:v>1457349.617902759</c:v>
                      </c:pt>
                      <c:pt idx="30">
                        <c:v>1457349.617902759</c:v>
                      </c:pt>
                      <c:pt idx="31">
                        <c:v>1457349.617902759</c:v>
                      </c:pt>
                      <c:pt idx="32">
                        <c:v>1457349.617902759</c:v>
                      </c:pt>
                      <c:pt idx="33">
                        <c:v>1457349.617902759</c:v>
                      </c:pt>
                      <c:pt idx="34">
                        <c:v>1457349.617902759</c:v>
                      </c:pt>
                      <c:pt idx="35">
                        <c:v>1457349.617902759</c:v>
                      </c:pt>
                      <c:pt idx="36">
                        <c:v>1457349.617902759</c:v>
                      </c:pt>
                      <c:pt idx="37">
                        <c:v>1457349.617902759</c:v>
                      </c:pt>
                      <c:pt idx="38">
                        <c:v>1457349.617902759</c:v>
                      </c:pt>
                      <c:pt idx="39">
                        <c:v>1457349.617902759</c:v>
                      </c:pt>
                      <c:pt idx="40">
                        <c:v>1457349.617902759</c:v>
                      </c:pt>
                      <c:pt idx="41">
                        <c:v>1457349.617902759</c:v>
                      </c:pt>
                      <c:pt idx="42">
                        <c:v>1457349.617902759</c:v>
                      </c:pt>
                      <c:pt idx="43">
                        <c:v>1457349.617902759</c:v>
                      </c:pt>
                      <c:pt idx="44">
                        <c:v>1457349.617902759</c:v>
                      </c:pt>
                      <c:pt idx="45">
                        <c:v>1457349.617902759</c:v>
                      </c:pt>
                      <c:pt idx="46">
                        <c:v>1457349.617902759</c:v>
                      </c:pt>
                      <c:pt idx="47">
                        <c:v>1457349.617902759</c:v>
                      </c:pt>
                      <c:pt idx="48">
                        <c:v>1457349.617902759</c:v>
                      </c:pt>
                      <c:pt idx="49">
                        <c:v>1457349.617902759</c:v>
                      </c:pt>
                      <c:pt idx="50">
                        <c:v>1457349.617902759</c:v>
                      </c:pt>
                      <c:pt idx="51">
                        <c:v>1457349.617902759</c:v>
                      </c:pt>
                      <c:pt idx="52">
                        <c:v>1457349.617902759</c:v>
                      </c:pt>
                      <c:pt idx="53">
                        <c:v>1457349.617902759</c:v>
                      </c:pt>
                      <c:pt idx="54">
                        <c:v>1457349.617902759</c:v>
                      </c:pt>
                      <c:pt idx="55">
                        <c:v>1457349.617902759</c:v>
                      </c:pt>
                      <c:pt idx="56">
                        <c:v>1457349.617902759</c:v>
                      </c:pt>
                      <c:pt idx="57">
                        <c:v>1457349.617902759</c:v>
                      </c:pt>
                      <c:pt idx="58">
                        <c:v>1457349.617902759</c:v>
                      </c:pt>
                      <c:pt idx="59">
                        <c:v>1457349.617902759</c:v>
                      </c:pt>
                      <c:pt idx="60">
                        <c:v>1457349.617902759</c:v>
                      </c:pt>
                      <c:pt idx="61">
                        <c:v>1457349.617902759</c:v>
                      </c:pt>
                      <c:pt idx="62">
                        <c:v>1457349.617902759</c:v>
                      </c:pt>
                      <c:pt idx="63">
                        <c:v>1457349.617902759</c:v>
                      </c:pt>
                      <c:pt idx="64">
                        <c:v>1457349.617902759</c:v>
                      </c:pt>
                      <c:pt idx="65">
                        <c:v>1457349.617902759</c:v>
                      </c:pt>
                      <c:pt idx="66">
                        <c:v>1457349.617902759</c:v>
                      </c:pt>
                      <c:pt idx="67">
                        <c:v>1457349.617902759</c:v>
                      </c:pt>
                      <c:pt idx="68">
                        <c:v>1594923.5396486095</c:v>
                      </c:pt>
                      <c:pt idx="69">
                        <c:v>1594923.5396486095</c:v>
                      </c:pt>
                      <c:pt idx="70">
                        <c:v>1594923.5396486095</c:v>
                      </c:pt>
                      <c:pt idx="71">
                        <c:v>1594923.5396486095</c:v>
                      </c:pt>
                      <c:pt idx="72">
                        <c:v>1594923.5396486095</c:v>
                      </c:pt>
                      <c:pt idx="73">
                        <c:v>1594923.5396486095</c:v>
                      </c:pt>
                      <c:pt idx="74">
                        <c:v>1594923.5396486095</c:v>
                      </c:pt>
                      <c:pt idx="75">
                        <c:v>1594923.5396486095</c:v>
                      </c:pt>
                      <c:pt idx="76">
                        <c:v>1594923.5396486095</c:v>
                      </c:pt>
                      <c:pt idx="77">
                        <c:v>1594923.5396486095</c:v>
                      </c:pt>
                      <c:pt idx="78">
                        <c:v>1594923.5396486095</c:v>
                      </c:pt>
                      <c:pt idx="79">
                        <c:v>1594923.5396486095</c:v>
                      </c:pt>
                      <c:pt idx="80">
                        <c:v>1594923.5396486095</c:v>
                      </c:pt>
                      <c:pt idx="81">
                        <c:v>1594923.5396486095</c:v>
                      </c:pt>
                      <c:pt idx="82">
                        <c:v>1594923.5396486095</c:v>
                      </c:pt>
                      <c:pt idx="83">
                        <c:v>1594923.5396486095</c:v>
                      </c:pt>
                      <c:pt idx="84">
                        <c:v>1594923.5396486095</c:v>
                      </c:pt>
                      <c:pt idx="85">
                        <c:v>1594923.5396486095</c:v>
                      </c:pt>
                      <c:pt idx="86">
                        <c:v>1594923.5396486095</c:v>
                      </c:pt>
                      <c:pt idx="87">
                        <c:v>1594923.5396486095</c:v>
                      </c:pt>
                      <c:pt idx="88">
                        <c:v>1594923.5396486095</c:v>
                      </c:pt>
                      <c:pt idx="89">
                        <c:v>1594923.5396486095</c:v>
                      </c:pt>
                      <c:pt idx="90">
                        <c:v>1594923.5396486095</c:v>
                      </c:pt>
                      <c:pt idx="91">
                        <c:v>1594923.5396486095</c:v>
                      </c:pt>
                      <c:pt idx="92">
                        <c:v>1594923.5396486095</c:v>
                      </c:pt>
                      <c:pt idx="93">
                        <c:v>1594923.5396486095</c:v>
                      </c:pt>
                      <c:pt idx="94">
                        <c:v>1594923.5396486095</c:v>
                      </c:pt>
                      <c:pt idx="95">
                        <c:v>1594923.5396486095</c:v>
                      </c:pt>
                      <c:pt idx="96">
                        <c:v>1594923.5396486095</c:v>
                      </c:pt>
                      <c:pt idx="97">
                        <c:v>1594923.5396486095</c:v>
                      </c:pt>
                      <c:pt idx="98">
                        <c:v>1594923.5396486095</c:v>
                      </c:pt>
                      <c:pt idx="99">
                        <c:v>1594923.5396486095</c:v>
                      </c:pt>
                      <c:pt idx="100">
                        <c:v>1594923.5396486095</c:v>
                      </c:pt>
                      <c:pt idx="101">
                        <c:v>1594923.5396486095</c:v>
                      </c:pt>
                      <c:pt idx="102">
                        <c:v>1594923.5396486095</c:v>
                      </c:pt>
                      <c:pt idx="103">
                        <c:v>1594923.5396486095</c:v>
                      </c:pt>
                      <c:pt idx="104">
                        <c:v>1594923.5396486095</c:v>
                      </c:pt>
                      <c:pt idx="105">
                        <c:v>1594923.5396486095</c:v>
                      </c:pt>
                      <c:pt idx="106">
                        <c:v>1594923.5396486095</c:v>
                      </c:pt>
                      <c:pt idx="107">
                        <c:v>1594923.5396486095</c:v>
                      </c:pt>
                      <c:pt idx="108">
                        <c:v>1594923.5396486095</c:v>
                      </c:pt>
                      <c:pt idx="109">
                        <c:v>1594923.5396486095</c:v>
                      </c:pt>
                      <c:pt idx="110">
                        <c:v>1594923.5396486095</c:v>
                      </c:pt>
                      <c:pt idx="111">
                        <c:v>1594923.5396486095</c:v>
                      </c:pt>
                      <c:pt idx="112">
                        <c:v>1594923.5396486095</c:v>
                      </c:pt>
                      <c:pt idx="113">
                        <c:v>1459993.7483418847</c:v>
                      </c:pt>
                      <c:pt idx="114">
                        <c:v>1459993.7483418847</c:v>
                      </c:pt>
                      <c:pt idx="115">
                        <c:v>1459993.7483418847</c:v>
                      </c:pt>
                      <c:pt idx="116">
                        <c:v>1459993.7483418847</c:v>
                      </c:pt>
                      <c:pt idx="117">
                        <c:v>1459993.7483418847</c:v>
                      </c:pt>
                      <c:pt idx="118">
                        <c:v>1459993.7483418847</c:v>
                      </c:pt>
                      <c:pt idx="119">
                        <c:v>1459993.7483418847</c:v>
                      </c:pt>
                      <c:pt idx="120">
                        <c:v>1459993.7483418847</c:v>
                      </c:pt>
                      <c:pt idx="121">
                        <c:v>1459993.7483418847</c:v>
                      </c:pt>
                      <c:pt idx="122">
                        <c:v>1459993.7483418847</c:v>
                      </c:pt>
                      <c:pt idx="123">
                        <c:v>1459993.7483418847</c:v>
                      </c:pt>
                      <c:pt idx="124">
                        <c:v>1459993.7483418847</c:v>
                      </c:pt>
                      <c:pt idx="125">
                        <c:v>1459993.7483418847</c:v>
                      </c:pt>
                      <c:pt idx="126">
                        <c:v>1459993.7483418847</c:v>
                      </c:pt>
                      <c:pt idx="127">
                        <c:v>1459993.7483418847</c:v>
                      </c:pt>
                      <c:pt idx="128">
                        <c:v>1459993.7483418847</c:v>
                      </c:pt>
                      <c:pt idx="129">
                        <c:v>1459993.7483418847</c:v>
                      </c:pt>
                      <c:pt idx="130">
                        <c:v>1459993.7483418847</c:v>
                      </c:pt>
                      <c:pt idx="131">
                        <c:v>1459993.7483418847</c:v>
                      </c:pt>
                      <c:pt idx="132">
                        <c:v>1459993.7483418847</c:v>
                      </c:pt>
                      <c:pt idx="133">
                        <c:v>1459993.7483418847</c:v>
                      </c:pt>
                      <c:pt idx="134">
                        <c:v>1459993.7483418847</c:v>
                      </c:pt>
                      <c:pt idx="135">
                        <c:v>1459993.7483418847</c:v>
                      </c:pt>
                      <c:pt idx="136">
                        <c:v>1459993.7483418847</c:v>
                      </c:pt>
                      <c:pt idx="137">
                        <c:v>1459993.7483418847</c:v>
                      </c:pt>
                      <c:pt idx="138">
                        <c:v>1459993.7483418847</c:v>
                      </c:pt>
                      <c:pt idx="139">
                        <c:v>1459993.7483418847</c:v>
                      </c:pt>
                      <c:pt idx="140">
                        <c:v>1459993.7483418847</c:v>
                      </c:pt>
                      <c:pt idx="141">
                        <c:v>1459993.7483418847</c:v>
                      </c:pt>
                      <c:pt idx="142">
                        <c:v>1459993.7483418847</c:v>
                      </c:pt>
                      <c:pt idx="143">
                        <c:v>1459993.7483418847</c:v>
                      </c:pt>
                      <c:pt idx="144">
                        <c:v>1459993.7483418847</c:v>
                      </c:pt>
                      <c:pt idx="145">
                        <c:v>1459993.7483418847</c:v>
                      </c:pt>
                      <c:pt idx="146">
                        <c:v>1459993.7483418847</c:v>
                      </c:pt>
                      <c:pt idx="147">
                        <c:v>1459993.7483418847</c:v>
                      </c:pt>
                      <c:pt idx="148">
                        <c:v>1459993.7483418847</c:v>
                      </c:pt>
                      <c:pt idx="149">
                        <c:v>1459993.7483418847</c:v>
                      </c:pt>
                      <c:pt idx="150">
                        <c:v>1459993.7483418847</c:v>
                      </c:pt>
                      <c:pt idx="151">
                        <c:v>1459993.7483418847</c:v>
                      </c:pt>
                      <c:pt idx="152">
                        <c:v>1459993.7483418847</c:v>
                      </c:pt>
                      <c:pt idx="153">
                        <c:v>1459993.7483418847</c:v>
                      </c:pt>
                      <c:pt idx="154">
                        <c:v>1459993.7483418847</c:v>
                      </c:pt>
                      <c:pt idx="155">
                        <c:v>1459993.7483418847</c:v>
                      </c:pt>
                      <c:pt idx="156">
                        <c:v>1459993.7483418847</c:v>
                      </c:pt>
                      <c:pt idx="157">
                        <c:v>1459993.7483418847</c:v>
                      </c:pt>
                      <c:pt idx="158">
                        <c:v>1270283.2296567312</c:v>
                      </c:pt>
                      <c:pt idx="159">
                        <c:v>1270283.2296567312</c:v>
                      </c:pt>
                      <c:pt idx="160">
                        <c:v>1270283.2296567312</c:v>
                      </c:pt>
                      <c:pt idx="161">
                        <c:v>1270283.2296567312</c:v>
                      </c:pt>
                      <c:pt idx="162">
                        <c:v>1270283.2296567312</c:v>
                      </c:pt>
                      <c:pt idx="163">
                        <c:v>1270283.2296567312</c:v>
                      </c:pt>
                      <c:pt idx="164">
                        <c:v>1270283.2296567312</c:v>
                      </c:pt>
                      <c:pt idx="165">
                        <c:v>1270283.2296567312</c:v>
                      </c:pt>
                      <c:pt idx="166">
                        <c:v>1270283.2296567312</c:v>
                      </c:pt>
                      <c:pt idx="167">
                        <c:v>1270283.2296567312</c:v>
                      </c:pt>
                      <c:pt idx="168">
                        <c:v>1270283.2296567312</c:v>
                      </c:pt>
                      <c:pt idx="169">
                        <c:v>1270283.2296567312</c:v>
                      </c:pt>
                      <c:pt idx="170">
                        <c:v>1270283.2296567312</c:v>
                      </c:pt>
                      <c:pt idx="171">
                        <c:v>1270283.2296567312</c:v>
                      </c:pt>
                      <c:pt idx="172">
                        <c:v>1270283.2296567312</c:v>
                      </c:pt>
                      <c:pt idx="173">
                        <c:v>1270283.2296567312</c:v>
                      </c:pt>
                      <c:pt idx="174">
                        <c:v>1270283.2296567312</c:v>
                      </c:pt>
                      <c:pt idx="175">
                        <c:v>1270283.2296567312</c:v>
                      </c:pt>
                      <c:pt idx="176">
                        <c:v>1270283.2296567312</c:v>
                      </c:pt>
                      <c:pt idx="177">
                        <c:v>1270283.2296567312</c:v>
                      </c:pt>
                      <c:pt idx="178">
                        <c:v>1270283.2296567312</c:v>
                      </c:pt>
                      <c:pt idx="179">
                        <c:v>1270283.2296567312</c:v>
                      </c:pt>
                      <c:pt idx="180">
                        <c:v>1270283.2296567312</c:v>
                      </c:pt>
                      <c:pt idx="181">
                        <c:v>1270283.2296567312</c:v>
                      </c:pt>
                      <c:pt idx="182">
                        <c:v>1270283.2296567312</c:v>
                      </c:pt>
                      <c:pt idx="183">
                        <c:v>1270283.2296567312</c:v>
                      </c:pt>
                      <c:pt idx="184">
                        <c:v>1270283.2296567312</c:v>
                      </c:pt>
                      <c:pt idx="185">
                        <c:v>1270283.2296567312</c:v>
                      </c:pt>
                      <c:pt idx="186">
                        <c:v>1270283.2296567312</c:v>
                      </c:pt>
                      <c:pt idx="187">
                        <c:v>1270283.2296567312</c:v>
                      </c:pt>
                      <c:pt idx="188">
                        <c:v>1270283.2296567312</c:v>
                      </c:pt>
                      <c:pt idx="189">
                        <c:v>1270283.2296567312</c:v>
                      </c:pt>
                      <c:pt idx="190">
                        <c:v>1270283.2296567312</c:v>
                      </c:pt>
                      <c:pt idx="191">
                        <c:v>1270283.2296567312</c:v>
                      </c:pt>
                      <c:pt idx="192">
                        <c:v>1270283.2296567312</c:v>
                      </c:pt>
                      <c:pt idx="193">
                        <c:v>1270283.2296567312</c:v>
                      </c:pt>
                      <c:pt idx="194">
                        <c:v>1270283.2296567312</c:v>
                      </c:pt>
                      <c:pt idx="195">
                        <c:v>1270283.2296567312</c:v>
                      </c:pt>
                      <c:pt idx="196">
                        <c:v>1270283.2296567312</c:v>
                      </c:pt>
                      <c:pt idx="197">
                        <c:v>1270283.2296567312</c:v>
                      </c:pt>
                      <c:pt idx="198">
                        <c:v>1270283.2296567312</c:v>
                      </c:pt>
                      <c:pt idx="199">
                        <c:v>1270283.2296567312</c:v>
                      </c:pt>
                      <c:pt idx="200">
                        <c:v>1270283.2296567312</c:v>
                      </c:pt>
                      <c:pt idx="201">
                        <c:v>1270283.2296567312</c:v>
                      </c:pt>
                      <c:pt idx="202">
                        <c:v>1270283.2296567312</c:v>
                      </c:pt>
                      <c:pt idx="203">
                        <c:v>1436760.1358406721</c:v>
                      </c:pt>
                      <c:pt idx="204">
                        <c:v>1436760.1358406721</c:v>
                      </c:pt>
                      <c:pt idx="205">
                        <c:v>1436760.1358406721</c:v>
                      </c:pt>
                      <c:pt idx="206">
                        <c:v>1436760.1358406721</c:v>
                      </c:pt>
                      <c:pt idx="207">
                        <c:v>1436760.1358406721</c:v>
                      </c:pt>
                      <c:pt idx="208">
                        <c:v>1436760.1358406721</c:v>
                      </c:pt>
                      <c:pt idx="209">
                        <c:v>1436760.1358406721</c:v>
                      </c:pt>
                      <c:pt idx="210">
                        <c:v>1436760.1358406721</c:v>
                      </c:pt>
                      <c:pt idx="211">
                        <c:v>1436760.1358406721</c:v>
                      </c:pt>
                      <c:pt idx="212">
                        <c:v>1436760.1358406721</c:v>
                      </c:pt>
                      <c:pt idx="213">
                        <c:v>1436760.1358406721</c:v>
                      </c:pt>
                      <c:pt idx="214">
                        <c:v>1436760.1358406721</c:v>
                      </c:pt>
                      <c:pt idx="215">
                        <c:v>1436760.1358406721</c:v>
                      </c:pt>
                      <c:pt idx="216">
                        <c:v>1436760.1358406721</c:v>
                      </c:pt>
                      <c:pt idx="217">
                        <c:v>1436760.1358406721</c:v>
                      </c:pt>
                      <c:pt idx="218">
                        <c:v>1436760.1358406721</c:v>
                      </c:pt>
                      <c:pt idx="219">
                        <c:v>1436760.1358406721</c:v>
                      </c:pt>
                      <c:pt idx="220">
                        <c:v>1436760.1358406721</c:v>
                      </c:pt>
                      <c:pt idx="221">
                        <c:v>1436760.1358406721</c:v>
                      </c:pt>
                      <c:pt idx="222">
                        <c:v>1436760.1358406721</c:v>
                      </c:pt>
                      <c:pt idx="223">
                        <c:v>1436760.1358406721</c:v>
                      </c:pt>
                      <c:pt idx="224">
                        <c:v>1436760.1358406721</c:v>
                      </c:pt>
                      <c:pt idx="225">
                        <c:v>1436760.1358406721</c:v>
                      </c:pt>
                      <c:pt idx="226">
                        <c:v>1436760.1358406721</c:v>
                      </c:pt>
                      <c:pt idx="227">
                        <c:v>1436760.1358406721</c:v>
                      </c:pt>
                      <c:pt idx="228">
                        <c:v>1436760.1358406721</c:v>
                      </c:pt>
                      <c:pt idx="229">
                        <c:v>1436760.1358406721</c:v>
                      </c:pt>
                      <c:pt idx="230">
                        <c:v>1436760.1358406721</c:v>
                      </c:pt>
                      <c:pt idx="231">
                        <c:v>1436760.1358406721</c:v>
                      </c:pt>
                      <c:pt idx="232">
                        <c:v>1436760.1358406721</c:v>
                      </c:pt>
                      <c:pt idx="233">
                        <c:v>1436760.1358406721</c:v>
                      </c:pt>
                      <c:pt idx="234">
                        <c:v>1436760.1358406721</c:v>
                      </c:pt>
                      <c:pt idx="235">
                        <c:v>1436760.1358406721</c:v>
                      </c:pt>
                      <c:pt idx="236">
                        <c:v>1436760.1358406721</c:v>
                      </c:pt>
                      <c:pt idx="237">
                        <c:v>1436760.1358406721</c:v>
                      </c:pt>
                      <c:pt idx="238">
                        <c:v>1436760.1358406721</c:v>
                      </c:pt>
                      <c:pt idx="239">
                        <c:v>1436760.1358406721</c:v>
                      </c:pt>
                      <c:pt idx="240">
                        <c:v>1436760.1358406721</c:v>
                      </c:pt>
                      <c:pt idx="241">
                        <c:v>1436760.1358406721</c:v>
                      </c:pt>
                      <c:pt idx="242">
                        <c:v>1436760.1358406721</c:v>
                      </c:pt>
                      <c:pt idx="243">
                        <c:v>1436760.1358406721</c:v>
                      </c:pt>
                      <c:pt idx="244">
                        <c:v>1436760.1358406721</c:v>
                      </c:pt>
                      <c:pt idx="245">
                        <c:v>1436760.1358406721</c:v>
                      </c:pt>
                      <c:pt idx="246">
                        <c:v>1436760.1358406721</c:v>
                      </c:pt>
                      <c:pt idx="247">
                        <c:v>1436760.1358406721</c:v>
                      </c:pt>
                      <c:pt idx="248">
                        <c:v>1592923.9311562239</c:v>
                      </c:pt>
                      <c:pt idx="249">
                        <c:v>1592923.9311562239</c:v>
                      </c:pt>
                      <c:pt idx="250">
                        <c:v>1592923.9311562239</c:v>
                      </c:pt>
                      <c:pt idx="251">
                        <c:v>1592923.9311562239</c:v>
                      </c:pt>
                      <c:pt idx="252">
                        <c:v>1592923.9311562239</c:v>
                      </c:pt>
                      <c:pt idx="253">
                        <c:v>1592923.9311562239</c:v>
                      </c:pt>
                      <c:pt idx="254">
                        <c:v>1592923.9311562239</c:v>
                      </c:pt>
                      <c:pt idx="255">
                        <c:v>1592923.9311562239</c:v>
                      </c:pt>
                      <c:pt idx="256">
                        <c:v>1592923.9311562239</c:v>
                      </c:pt>
                      <c:pt idx="257">
                        <c:v>1592923.9311562239</c:v>
                      </c:pt>
                      <c:pt idx="258">
                        <c:v>1592923.9311562239</c:v>
                      </c:pt>
                      <c:pt idx="259">
                        <c:v>1592923.9311562239</c:v>
                      </c:pt>
                      <c:pt idx="260">
                        <c:v>1592923.9311562239</c:v>
                      </c:pt>
                      <c:pt idx="261">
                        <c:v>1592923.9311562239</c:v>
                      </c:pt>
                      <c:pt idx="262">
                        <c:v>1592923.9311562239</c:v>
                      </c:pt>
                      <c:pt idx="263">
                        <c:v>1592923.9311562239</c:v>
                      </c:pt>
                      <c:pt idx="264">
                        <c:v>1592923.9311562239</c:v>
                      </c:pt>
                      <c:pt idx="265">
                        <c:v>1592923.9311562239</c:v>
                      </c:pt>
                      <c:pt idx="266">
                        <c:v>1592923.9311562239</c:v>
                      </c:pt>
                      <c:pt idx="267">
                        <c:v>1592923.9311562239</c:v>
                      </c:pt>
                      <c:pt idx="268">
                        <c:v>1592923.9311562239</c:v>
                      </c:pt>
                      <c:pt idx="269">
                        <c:v>1592923.9311562239</c:v>
                      </c:pt>
                      <c:pt idx="270">
                        <c:v>1592923.9311562239</c:v>
                      </c:pt>
                      <c:pt idx="271">
                        <c:v>1592923.9311562239</c:v>
                      </c:pt>
                      <c:pt idx="272">
                        <c:v>1592923.9311562239</c:v>
                      </c:pt>
                      <c:pt idx="273">
                        <c:v>1592923.9311562239</c:v>
                      </c:pt>
                      <c:pt idx="274">
                        <c:v>1592923.9311562239</c:v>
                      </c:pt>
                      <c:pt idx="275">
                        <c:v>1592923.9311562239</c:v>
                      </c:pt>
                      <c:pt idx="276">
                        <c:v>1592923.9311562239</c:v>
                      </c:pt>
                      <c:pt idx="277">
                        <c:v>1592923.9311562239</c:v>
                      </c:pt>
                      <c:pt idx="278">
                        <c:v>1592923.9311562239</c:v>
                      </c:pt>
                      <c:pt idx="279">
                        <c:v>1592923.9311562239</c:v>
                      </c:pt>
                      <c:pt idx="280">
                        <c:v>1592923.9311562239</c:v>
                      </c:pt>
                      <c:pt idx="281">
                        <c:v>1592923.9311562239</c:v>
                      </c:pt>
                      <c:pt idx="282">
                        <c:v>1592923.9311562239</c:v>
                      </c:pt>
                      <c:pt idx="283">
                        <c:v>1592923.9311562239</c:v>
                      </c:pt>
                      <c:pt idx="284">
                        <c:v>1592923.9311562239</c:v>
                      </c:pt>
                      <c:pt idx="285">
                        <c:v>1592923.9311562239</c:v>
                      </c:pt>
                      <c:pt idx="286">
                        <c:v>1592923.9311562239</c:v>
                      </c:pt>
                      <c:pt idx="287">
                        <c:v>1592923.9311562239</c:v>
                      </c:pt>
                      <c:pt idx="288">
                        <c:v>1592923.9311562239</c:v>
                      </c:pt>
                      <c:pt idx="289">
                        <c:v>1592923.9311562239</c:v>
                      </c:pt>
                      <c:pt idx="290">
                        <c:v>1592923.9311562239</c:v>
                      </c:pt>
                      <c:pt idx="291">
                        <c:v>1592923.9311562239</c:v>
                      </c:pt>
                      <c:pt idx="292">
                        <c:v>1592923.9311562239</c:v>
                      </c:pt>
                      <c:pt idx="293">
                        <c:v>1435950.0171479464</c:v>
                      </c:pt>
                      <c:pt idx="294">
                        <c:v>1435950.0171479464</c:v>
                      </c:pt>
                      <c:pt idx="295">
                        <c:v>1435950.0171479464</c:v>
                      </c:pt>
                      <c:pt idx="296">
                        <c:v>1435950.0171479464</c:v>
                      </c:pt>
                      <c:pt idx="297">
                        <c:v>1435950.0171479464</c:v>
                      </c:pt>
                      <c:pt idx="298">
                        <c:v>1435950.0171479464</c:v>
                      </c:pt>
                      <c:pt idx="299">
                        <c:v>1435950.0171479464</c:v>
                      </c:pt>
                      <c:pt idx="300">
                        <c:v>1435950.0171479464</c:v>
                      </c:pt>
                      <c:pt idx="301">
                        <c:v>1435950.0171479464</c:v>
                      </c:pt>
                      <c:pt idx="302">
                        <c:v>1435950.0171479464</c:v>
                      </c:pt>
                      <c:pt idx="303">
                        <c:v>1435950.0171479464</c:v>
                      </c:pt>
                      <c:pt idx="304">
                        <c:v>1435950.0171479464</c:v>
                      </c:pt>
                      <c:pt idx="305">
                        <c:v>1435950.0171479464</c:v>
                      </c:pt>
                      <c:pt idx="306">
                        <c:v>1435950.0171479464</c:v>
                      </c:pt>
                      <c:pt idx="307">
                        <c:v>1435950.0171479464</c:v>
                      </c:pt>
                      <c:pt idx="308">
                        <c:v>1435950.0171479464</c:v>
                      </c:pt>
                      <c:pt idx="309">
                        <c:v>1435950.0171479464</c:v>
                      </c:pt>
                      <c:pt idx="310">
                        <c:v>1435950.0171479464</c:v>
                      </c:pt>
                      <c:pt idx="311">
                        <c:v>1435950.0171479464</c:v>
                      </c:pt>
                      <c:pt idx="312">
                        <c:v>1435950.0171479464</c:v>
                      </c:pt>
                      <c:pt idx="313">
                        <c:v>1435950.0171479464</c:v>
                      </c:pt>
                      <c:pt idx="314">
                        <c:v>1435950.0171479464</c:v>
                      </c:pt>
                      <c:pt idx="315">
                        <c:v>1435950.0171479464</c:v>
                      </c:pt>
                      <c:pt idx="316">
                        <c:v>1435950.0171479464</c:v>
                      </c:pt>
                      <c:pt idx="317">
                        <c:v>1435950.0171479464</c:v>
                      </c:pt>
                      <c:pt idx="318">
                        <c:v>1435950.0171479464</c:v>
                      </c:pt>
                      <c:pt idx="319">
                        <c:v>1435950.0171479464</c:v>
                      </c:pt>
                      <c:pt idx="320">
                        <c:v>1435950.0171479464</c:v>
                      </c:pt>
                      <c:pt idx="321">
                        <c:v>1435950.0171479464</c:v>
                      </c:pt>
                      <c:pt idx="322">
                        <c:v>1435950.0171479464</c:v>
                      </c:pt>
                      <c:pt idx="323">
                        <c:v>1435950.0171479464</c:v>
                      </c:pt>
                      <c:pt idx="324">
                        <c:v>1435950.0171479464</c:v>
                      </c:pt>
                      <c:pt idx="325">
                        <c:v>1435950.0171479464</c:v>
                      </c:pt>
                      <c:pt idx="326">
                        <c:v>1435950.0171479464</c:v>
                      </c:pt>
                      <c:pt idx="327">
                        <c:v>1435950.0171479464</c:v>
                      </c:pt>
                      <c:pt idx="328">
                        <c:v>1435950.0171479464</c:v>
                      </c:pt>
                      <c:pt idx="329">
                        <c:v>1435950.0171479464</c:v>
                      </c:pt>
                      <c:pt idx="330">
                        <c:v>1435950.0171479464</c:v>
                      </c:pt>
                      <c:pt idx="331">
                        <c:v>1435950.0171479464</c:v>
                      </c:pt>
                      <c:pt idx="332">
                        <c:v>1435950.0171479464</c:v>
                      </c:pt>
                      <c:pt idx="333">
                        <c:v>1435950.0171479464</c:v>
                      </c:pt>
                      <c:pt idx="334">
                        <c:v>1435950.0171479464</c:v>
                      </c:pt>
                      <c:pt idx="335">
                        <c:v>1435950.0171479464</c:v>
                      </c:pt>
                      <c:pt idx="336">
                        <c:v>1435950.0171479464</c:v>
                      </c:pt>
                      <c:pt idx="337">
                        <c:v>1435950.0171479464</c:v>
                      </c:pt>
                      <c:pt idx="338">
                        <c:v>1278262.3339335066</c:v>
                      </c:pt>
                      <c:pt idx="339">
                        <c:v>1278262.3339335066</c:v>
                      </c:pt>
                      <c:pt idx="340">
                        <c:v>1278262.3339335066</c:v>
                      </c:pt>
                      <c:pt idx="341">
                        <c:v>1278262.3339335066</c:v>
                      </c:pt>
                      <c:pt idx="342">
                        <c:v>1278262.3339335066</c:v>
                      </c:pt>
                      <c:pt idx="343">
                        <c:v>1278262.3339335066</c:v>
                      </c:pt>
                      <c:pt idx="344">
                        <c:v>1278262.3339335066</c:v>
                      </c:pt>
                      <c:pt idx="345">
                        <c:v>1278262.3339335066</c:v>
                      </c:pt>
                      <c:pt idx="346">
                        <c:v>1278262.3339335066</c:v>
                      </c:pt>
                      <c:pt idx="347">
                        <c:v>1278262.3339335066</c:v>
                      </c:pt>
                      <c:pt idx="348">
                        <c:v>1278262.3339335066</c:v>
                      </c:pt>
                      <c:pt idx="349">
                        <c:v>1278262.3339335066</c:v>
                      </c:pt>
                      <c:pt idx="350">
                        <c:v>1278262.3339335066</c:v>
                      </c:pt>
                      <c:pt idx="351">
                        <c:v>1278262.3339335066</c:v>
                      </c:pt>
                      <c:pt idx="352">
                        <c:v>1278262.3339335066</c:v>
                      </c:pt>
                      <c:pt idx="353">
                        <c:v>1278262.3339335066</c:v>
                      </c:pt>
                      <c:pt idx="354">
                        <c:v>1278262.3339335066</c:v>
                      </c:pt>
                      <c:pt idx="355">
                        <c:v>1278262.3339335066</c:v>
                      </c:pt>
                      <c:pt idx="356">
                        <c:v>1278262.3339335066</c:v>
                      </c:pt>
                      <c:pt idx="357">
                        <c:v>1278262.3339335066</c:v>
                      </c:pt>
                      <c:pt idx="358">
                        <c:v>1278262.3339335066</c:v>
                      </c:pt>
                      <c:pt idx="359">
                        <c:v>1278262.3339335066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724-4C29-A28B-32AFDAAD432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-14.010213648254791</c:v>
                      </c:pt>
                      <c:pt idx="24">
                        <c:v>-14.010213648254791</c:v>
                      </c:pt>
                      <c:pt idx="25">
                        <c:v>-14.010213648254791</c:v>
                      </c:pt>
                      <c:pt idx="26">
                        <c:v>-14.010213648254791</c:v>
                      </c:pt>
                      <c:pt idx="27">
                        <c:v>-14.010213648254791</c:v>
                      </c:pt>
                      <c:pt idx="28">
                        <c:v>-14.010213648254791</c:v>
                      </c:pt>
                      <c:pt idx="29">
                        <c:v>-14.010213648254791</c:v>
                      </c:pt>
                      <c:pt idx="30">
                        <c:v>-14.010213648254791</c:v>
                      </c:pt>
                      <c:pt idx="31">
                        <c:v>-14.010213648254791</c:v>
                      </c:pt>
                      <c:pt idx="32">
                        <c:v>-14.010213648254791</c:v>
                      </c:pt>
                      <c:pt idx="33">
                        <c:v>-14.010213648254791</c:v>
                      </c:pt>
                      <c:pt idx="34">
                        <c:v>-14.010213648254791</c:v>
                      </c:pt>
                      <c:pt idx="35">
                        <c:v>-14.010213648254791</c:v>
                      </c:pt>
                      <c:pt idx="36">
                        <c:v>-14.010213648254791</c:v>
                      </c:pt>
                      <c:pt idx="37">
                        <c:v>-14.010213648254791</c:v>
                      </c:pt>
                      <c:pt idx="38">
                        <c:v>-14.010213648254791</c:v>
                      </c:pt>
                      <c:pt idx="39">
                        <c:v>-14.010213648254791</c:v>
                      </c:pt>
                      <c:pt idx="40">
                        <c:v>-14.010213648254791</c:v>
                      </c:pt>
                      <c:pt idx="41">
                        <c:v>-14.010213648254791</c:v>
                      </c:pt>
                      <c:pt idx="42">
                        <c:v>-14.010213648254791</c:v>
                      </c:pt>
                      <c:pt idx="43">
                        <c:v>-14.010213648254791</c:v>
                      </c:pt>
                      <c:pt idx="44">
                        <c:v>-14.010213648254791</c:v>
                      </c:pt>
                      <c:pt idx="45">
                        <c:v>-14.010213648254791</c:v>
                      </c:pt>
                      <c:pt idx="46">
                        <c:v>-14.010213648254791</c:v>
                      </c:pt>
                      <c:pt idx="47">
                        <c:v>-14.010213648254791</c:v>
                      </c:pt>
                      <c:pt idx="48">
                        <c:v>-14.010213648254791</c:v>
                      </c:pt>
                      <c:pt idx="49">
                        <c:v>-14.010213648254791</c:v>
                      </c:pt>
                      <c:pt idx="50">
                        <c:v>-14.010213648254791</c:v>
                      </c:pt>
                      <c:pt idx="51">
                        <c:v>-14.010213648254791</c:v>
                      </c:pt>
                      <c:pt idx="52">
                        <c:v>-14.010213648254791</c:v>
                      </c:pt>
                      <c:pt idx="53">
                        <c:v>-14.010213648254791</c:v>
                      </c:pt>
                      <c:pt idx="54">
                        <c:v>-14.010213648254791</c:v>
                      </c:pt>
                      <c:pt idx="55">
                        <c:v>-14.010213648254791</c:v>
                      </c:pt>
                      <c:pt idx="56">
                        <c:v>-14.010213648254791</c:v>
                      </c:pt>
                      <c:pt idx="57">
                        <c:v>-14.010213648254791</c:v>
                      </c:pt>
                      <c:pt idx="58">
                        <c:v>-14.010213648254791</c:v>
                      </c:pt>
                      <c:pt idx="59">
                        <c:v>-14.010213648254791</c:v>
                      </c:pt>
                      <c:pt idx="60">
                        <c:v>-14.010213648254791</c:v>
                      </c:pt>
                      <c:pt idx="61">
                        <c:v>-14.010213648254791</c:v>
                      </c:pt>
                      <c:pt idx="62">
                        <c:v>-14.010213648254791</c:v>
                      </c:pt>
                      <c:pt idx="63">
                        <c:v>-14.010213648254791</c:v>
                      </c:pt>
                      <c:pt idx="64">
                        <c:v>-14.010213648254791</c:v>
                      </c:pt>
                      <c:pt idx="65">
                        <c:v>-14.010213648254791</c:v>
                      </c:pt>
                      <c:pt idx="66">
                        <c:v>-14.010213648254791</c:v>
                      </c:pt>
                      <c:pt idx="67">
                        <c:v>-14.010213648254791</c:v>
                      </c:pt>
                      <c:pt idx="68">
                        <c:v>-24.772787033524146</c:v>
                      </c:pt>
                      <c:pt idx="69">
                        <c:v>-24.772787033524146</c:v>
                      </c:pt>
                      <c:pt idx="70">
                        <c:v>-24.772787033524146</c:v>
                      </c:pt>
                      <c:pt idx="71">
                        <c:v>-24.772787033524146</c:v>
                      </c:pt>
                      <c:pt idx="72">
                        <c:v>-24.772787033524146</c:v>
                      </c:pt>
                      <c:pt idx="73">
                        <c:v>-24.772787033524146</c:v>
                      </c:pt>
                      <c:pt idx="74">
                        <c:v>-24.772787033524146</c:v>
                      </c:pt>
                      <c:pt idx="75">
                        <c:v>-24.772787033524146</c:v>
                      </c:pt>
                      <c:pt idx="76">
                        <c:v>-24.772787033524146</c:v>
                      </c:pt>
                      <c:pt idx="77">
                        <c:v>-24.772787033524146</c:v>
                      </c:pt>
                      <c:pt idx="78">
                        <c:v>-24.772787033524146</c:v>
                      </c:pt>
                      <c:pt idx="79">
                        <c:v>-24.772787033524146</c:v>
                      </c:pt>
                      <c:pt idx="80">
                        <c:v>-24.772787033524146</c:v>
                      </c:pt>
                      <c:pt idx="81">
                        <c:v>-24.772787033524146</c:v>
                      </c:pt>
                      <c:pt idx="82">
                        <c:v>-24.772787033524146</c:v>
                      </c:pt>
                      <c:pt idx="83">
                        <c:v>-24.772787033524146</c:v>
                      </c:pt>
                      <c:pt idx="84">
                        <c:v>-24.772787033524146</c:v>
                      </c:pt>
                      <c:pt idx="85">
                        <c:v>-24.772787033524146</c:v>
                      </c:pt>
                      <c:pt idx="86">
                        <c:v>-24.772787033524146</c:v>
                      </c:pt>
                      <c:pt idx="87">
                        <c:v>-24.772787033524146</c:v>
                      </c:pt>
                      <c:pt idx="88">
                        <c:v>-24.772787033524146</c:v>
                      </c:pt>
                      <c:pt idx="89">
                        <c:v>-24.772787033524146</c:v>
                      </c:pt>
                      <c:pt idx="90">
                        <c:v>-24.772787033524146</c:v>
                      </c:pt>
                      <c:pt idx="91">
                        <c:v>-24.772787033524146</c:v>
                      </c:pt>
                      <c:pt idx="92">
                        <c:v>-24.772787033524146</c:v>
                      </c:pt>
                      <c:pt idx="93">
                        <c:v>-24.772787033524146</c:v>
                      </c:pt>
                      <c:pt idx="94">
                        <c:v>-24.772787033524146</c:v>
                      </c:pt>
                      <c:pt idx="95">
                        <c:v>-24.772787033524146</c:v>
                      </c:pt>
                      <c:pt idx="96">
                        <c:v>-24.772787033524146</c:v>
                      </c:pt>
                      <c:pt idx="97">
                        <c:v>-24.772787033524146</c:v>
                      </c:pt>
                      <c:pt idx="98">
                        <c:v>-24.772787033524146</c:v>
                      </c:pt>
                      <c:pt idx="99">
                        <c:v>-24.772787033524146</c:v>
                      </c:pt>
                      <c:pt idx="100">
                        <c:v>-24.772787033524146</c:v>
                      </c:pt>
                      <c:pt idx="101">
                        <c:v>-24.772787033524146</c:v>
                      </c:pt>
                      <c:pt idx="102">
                        <c:v>-24.772787033524146</c:v>
                      </c:pt>
                      <c:pt idx="103">
                        <c:v>-24.772787033524146</c:v>
                      </c:pt>
                      <c:pt idx="104">
                        <c:v>-24.772787033524146</c:v>
                      </c:pt>
                      <c:pt idx="105">
                        <c:v>-24.772787033524146</c:v>
                      </c:pt>
                      <c:pt idx="106">
                        <c:v>-24.772787033524146</c:v>
                      </c:pt>
                      <c:pt idx="107">
                        <c:v>-24.772787033524146</c:v>
                      </c:pt>
                      <c:pt idx="108">
                        <c:v>-24.772787033524146</c:v>
                      </c:pt>
                      <c:pt idx="109">
                        <c:v>-24.772787033524146</c:v>
                      </c:pt>
                      <c:pt idx="110">
                        <c:v>-24.772787033524146</c:v>
                      </c:pt>
                      <c:pt idx="111">
                        <c:v>-24.772787033524146</c:v>
                      </c:pt>
                      <c:pt idx="112">
                        <c:v>-24.772787033524146</c:v>
                      </c:pt>
                      <c:pt idx="113">
                        <c:v>-14.217067153120972</c:v>
                      </c:pt>
                      <c:pt idx="114">
                        <c:v>-14.217067153120972</c:v>
                      </c:pt>
                      <c:pt idx="115">
                        <c:v>-14.217067153120972</c:v>
                      </c:pt>
                      <c:pt idx="116">
                        <c:v>-14.217067153120972</c:v>
                      </c:pt>
                      <c:pt idx="117">
                        <c:v>-14.217067153120972</c:v>
                      </c:pt>
                      <c:pt idx="118">
                        <c:v>-14.217067153120972</c:v>
                      </c:pt>
                      <c:pt idx="119">
                        <c:v>-14.217067153120972</c:v>
                      </c:pt>
                      <c:pt idx="120">
                        <c:v>-14.217067153120972</c:v>
                      </c:pt>
                      <c:pt idx="121">
                        <c:v>-14.217067153120972</c:v>
                      </c:pt>
                      <c:pt idx="122">
                        <c:v>-14.217067153120972</c:v>
                      </c:pt>
                      <c:pt idx="123">
                        <c:v>-14.217067153120972</c:v>
                      </c:pt>
                      <c:pt idx="124">
                        <c:v>-14.217067153120972</c:v>
                      </c:pt>
                      <c:pt idx="125">
                        <c:v>-14.217067153120972</c:v>
                      </c:pt>
                      <c:pt idx="126">
                        <c:v>-14.217067153120972</c:v>
                      </c:pt>
                      <c:pt idx="127">
                        <c:v>-14.217067153120972</c:v>
                      </c:pt>
                      <c:pt idx="128">
                        <c:v>-14.217067153120972</c:v>
                      </c:pt>
                      <c:pt idx="129">
                        <c:v>-14.217067153120972</c:v>
                      </c:pt>
                      <c:pt idx="130">
                        <c:v>-14.217067153120972</c:v>
                      </c:pt>
                      <c:pt idx="131">
                        <c:v>-14.217067153120972</c:v>
                      </c:pt>
                      <c:pt idx="132">
                        <c:v>-14.217067153120972</c:v>
                      </c:pt>
                      <c:pt idx="133">
                        <c:v>-14.217067153120972</c:v>
                      </c:pt>
                      <c:pt idx="134">
                        <c:v>-14.217067153120972</c:v>
                      </c:pt>
                      <c:pt idx="135">
                        <c:v>-14.217067153120972</c:v>
                      </c:pt>
                      <c:pt idx="136">
                        <c:v>-14.217067153120972</c:v>
                      </c:pt>
                      <c:pt idx="137">
                        <c:v>-14.217067153120972</c:v>
                      </c:pt>
                      <c:pt idx="138">
                        <c:v>-14.217067153120972</c:v>
                      </c:pt>
                      <c:pt idx="139">
                        <c:v>-14.217067153120972</c:v>
                      </c:pt>
                      <c:pt idx="140">
                        <c:v>-14.217067153120972</c:v>
                      </c:pt>
                      <c:pt idx="141">
                        <c:v>-14.217067153120972</c:v>
                      </c:pt>
                      <c:pt idx="142">
                        <c:v>-14.217067153120972</c:v>
                      </c:pt>
                      <c:pt idx="143">
                        <c:v>-14.217067153120972</c:v>
                      </c:pt>
                      <c:pt idx="144">
                        <c:v>-14.217067153120972</c:v>
                      </c:pt>
                      <c:pt idx="145">
                        <c:v>-14.217067153120972</c:v>
                      </c:pt>
                      <c:pt idx="146">
                        <c:v>-14.217067153120972</c:v>
                      </c:pt>
                      <c:pt idx="147">
                        <c:v>-14.217067153120972</c:v>
                      </c:pt>
                      <c:pt idx="148">
                        <c:v>-14.217067153120972</c:v>
                      </c:pt>
                      <c:pt idx="149">
                        <c:v>-14.217067153120972</c:v>
                      </c:pt>
                      <c:pt idx="150">
                        <c:v>-14.217067153120972</c:v>
                      </c:pt>
                      <c:pt idx="151">
                        <c:v>-14.217067153120972</c:v>
                      </c:pt>
                      <c:pt idx="152">
                        <c:v>-14.217067153120972</c:v>
                      </c:pt>
                      <c:pt idx="153">
                        <c:v>-14.217067153120972</c:v>
                      </c:pt>
                      <c:pt idx="154">
                        <c:v>-14.217067153120972</c:v>
                      </c:pt>
                      <c:pt idx="155">
                        <c:v>-14.217067153120972</c:v>
                      </c:pt>
                      <c:pt idx="156">
                        <c:v>-14.217067153120972</c:v>
                      </c:pt>
                      <c:pt idx="157">
                        <c:v>-14.217067153120972</c:v>
                      </c:pt>
                      <c:pt idx="158">
                        <c:v>0.62421492560309177</c:v>
                      </c:pt>
                      <c:pt idx="159">
                        <c:v>0.62421492560309177</c:v>
                      </c:pt>
                      <c:pt idx="160">
                        <c:v>0.62421492560309177</c:v>
                      </c:pt>
                      <c:pt idx="161">
                        <c:v>0.62421492560309177</c:v>
                      </c:pt>
                      <c:pt idx="162">
                        <c:v>0.62421492560309177</c:v>
                      </c:pt>
                      <c:pt idx="163">
                        <c:v>0.62421492560309177</c:v>
                      </c:pt>
                      <c:pt idx="164">
                        <c:v>0.62421492560309177</c:v>
                      </c:pt>
                      <c:pt idx="165">
                        <c:v>0.62421492560309177</c:v>
                      </c:pt>
                      <c:pt idx="166">
                        <c:v>0.62421492560309177</c:v>
                      </c:pt>
                      <c:pt idx="167">
                        <c:v>0.62421492560309177</c:v>
                      </c:pt>
                      <c:pt idx="168">
                        <c:v>0.62421492560309177</c:v>
                      </c:pt>
                      <c:pt idx="169">
                        <c:v>0.62421492560309177</c:v>
                      </c:pt>
                      <c:pt idx="170">
                        <c:v>0.62421492560309177</c:v>
                      </c:pt>
                      <c:pt idx="171">
                        <c:v>0.62421492560309177</c:v>
                      </c:pt>
                      <c:pt idx="172">
                        <c:v>0.62421492560309177</c:v>
                      </c:pt>
                      <c:pt idx="173">
                        <c:v>0.62421492560309177</c:v>
                      </c:pt>
                      <c:pt idx="174">
                        <c:v>0.62421492560309177</c:v>
                      </c:pt>
                      <c:pt idx="175">
                        <c:v>0.62421492560309177</c:v>
                      </c:pt>
                      <c:pt idx="176">
                        <c:v>0.62421492560309177</c:v>
                      </c:pt>
                      <c:pt idx="177">
                        <c:v>0.62421492560309177</c:v>
                      </c:pt>
                      <c:pt idx="178">
                        <c:v>0.62421492560309177</c:v>
                      </c:pt>
                      <c:pt idx="179">
                        <c:v>0.62421492560309177</c:v>
                      </c:pt>
                      <c:pt idx="180">
                        <c:v>0.62421492560309177</c:v>
                      </c:pt>
                      <c:pt idx="181">
                        <c:v>0.62421492560309177</c:v>
                      </c:pt>
                      <c:pt idx="182">
                        <c:v>0.62421492560309177</c:v>
                      </c:pt>
                      <c:pt idx="183">
                        <c:v>0.62421492560309177</c:v>
                      </c:pt>
                      <c:pt idx="184">
                        <c:v>0.62421492560309177</c:v>
                      </c:pt>
                      <c:pt idx="185">
                        <c:v>0.62421492560309177</c:v>
                      </c:pt>
                      <c:pt idx="186">
                        <c:v>0.62421492560309177</c:v>
                      </c:pt>
                      <c:pt idx="187">
                        <c:v>0.62421492560309177</c:v>
                      </c:pt>
                      <c:pt idx="188">
                        <c:v>0.62421492560309177</c:v>
                      </c:pt>
                      <c:pt idx="189">
                        <c:v>0.62421492560309177</c:v>
                      </c:pt>
                      <c:pt idx="190">
                        <c:v>0.62421492560309177</c:v>
                      </c:pt>
                      <c:pt idx="191">
                        <c:v>0.62421492560309177</c:v>
                      </c:pt>
                      <c:pt idx="192">
                        <c:v>0.62421492560309177</c:v>
                      </c:pt>
                      <c:pt idx="193">
                        <c:v>0.62421492560309177</c:v>
                      </c:pt>
                      <c:pt idx="194">
                        <c:v>0.62421492560309177</c:v>
                      </c:pt>
                      <c:pt idx="195">
                        <c:v>0.62421492560309177</c:v>
                      </c:pt>
                      <c:pt idx="196">
                        <c:v>0.62421492560309177</c:v>
                      </c:pt>
                      <c:pt idx="197">
                        <c:v>0.62421492560309177</c:v>
                      </c:pt>
                      <c:pt idx="198">
                        <c:v>0.62421492560309177</c:v>
                      </c:pt>
                      <c:pt idx="199">
                        <c:v>0.62421492560309177</c:v>
                      </c:pt>
                      <c:pt idx="200">
                        <c:v>0.62421492560309177</c:v>
                      </c:pt>
                      <c:pt idx="201">
                        <c:v>0.62421492560309177</c:v>
                      </c:pt>
                      <c:pt idx="202">
                        <c:v>0.62421492560309177</c:v>
                      </c:pt>
                      <c:pt idx="203">
                        <c:v>-12.399473699536411</c:v>
                      </c:pt>
                      <c:pt idx="204">
                        <c:v>-12.399473699536411</c:v>
                      </c:pt>
                      <c:pt idx="205">
                        <c:v>-12.399473699536411</c:v>
                      </c:pt>
                      <c:pt idx="206">
                        <c:v>-12.399473699536411</c:v>
                      </c:pt>
                      <c:pt idx="207">
                        <c:v>-12.399473699536411</c:v>
                      </c:pt>
                      <c:pt idx="208">
                        <c:v>-12.399473699536411</c:v>
                      </c:pt>
                      <c:pt idx="209">
                        <c:v>-12.399473699536411</c:v>
                      </c:pt>
                      <c:pt idx="210">
                        <c:v>-12.399473699536411</c:v>
                      </c:pt>
                      <c:pt idx="211">
                        <c:v>-12.399473699536411</c:v>
                      </c:pt>
                      <c:pt idx="212">
                        <c:v>-12.399473699536411</c:v>
                      </c:pt>
                      <c:pt idx="213">
                        <c:v>-12.399473699536411</c:v>
                      </c:pt>
                      <c:pt idx="214">
                        <c:v>-12.399473699536411</c:v>
                      </c:pt>
                      <c:pt idx="215">
                        <c:v>-12.399473699536411</c:v>
                      </c:pt>
                      <c:pt idx="216">
                        <c:v>-12.399473699536411</c:v>
                      </c:pt>
                      <c:pt idx="217">
                        <c:v>-12.399473699536411</c:v>
                      </c:pt>
                      <c:pt idx="218">
                        <c:v>-12.399473699536411</c:v>
                      </c:pt>
                      <c:pt idx="219">
                        <c:v>-12.399473699536411</c:v>
                      </c:pt>
                      <c:pt idx="220">
                        <c:v>-12.399473699536411</c:v>
                      </c:pt>
                      <c:pt idx="221">
                        <c:v>-12.399473699536411</c:v>
                      </c:pt>
                      <c:pt idx="222">
                        <c:v>-12.399473699536411</c:v>
                      </c:pt>
                      <c:pt idx="223">
                        <c:v>-12.399473699536411</c:v>
                      </c:pt>
                      <c:pt idx="224">
                        <c:v>-12.399473699536411</c:v>
                      </c:pt>
                      <c:pt idx="225">
                        <c:v>-12.399473699536411</c:v>
                      </c:pt>
                      <c:pt idx="226">
                        <c:v>-12.399473699536411</c:v>
                      </c:pt>
                      <c:pt idx="227">
                        <c:v>-12.399473699536411</c:v>
                      </c:pt>
                      <c:pt idx="228">
                        <c:v>-12.399473699536411</c:v>
                      </c:pt>
                      <c:pt idx="229">
                        <c:v>-12.399473699536411</c:v>
                      </c:pt>
                      <c:pt idx="230">
                        <c:v>-12.399473699536411</c:v>
                      </c:pt>
                      <c:pt idx="231">
                        <c:v>-12.399473699536411</c:v>
                      </c:pt>
                      <c:pt idx="232">
                        <c:v>-12.399473699536411</c:v>
                      </c:pt>
                      <c:pt idx="233">
                        <c:v>-12.399473699536411</c:v>
                      </c:pt>
                      <c:pt idx="234">
                        <c:v>-12.399473699536411</c:v>
                      </c:pt>
                      <c:pt idx="235">
                        <c:v>-12.399473699536411</c:v>
                      </c:pt>
                      <c:pt idx="236">
                        <c:v>-12.399473699536411</c:v>
                      </c:pt>
                      <c:pt idx="237">
                        <c:v>-12.399473699536411</c:v>
                      </c:pt>
                      <c:pt idx="238">
                        <c:v>-12.399473699536411</c:v>
                      </c:pt>
                      <c:pt idx="239">
                        <c:v>-12.399473699536411</c:v>
                      </c:pt>
                      <c:pt idx="240">
                        <c:v>-12.399473699536411</c:v>
                      </c:pt>
                      <c:pt idx="241">
                        <c:v>-12.399473699536411</c:v>
                      </c:pt>
                      <c:pt idx="242">
                        <c:v>-12.399473699536411</c:v>
                      </c:pt>
                      <c:pt idx="243">
                        <c:v>-12.399473699536411</c:v>
                      </c:pt>
                      <c:pt idx="244">
                        <c:v>-12.399473699536411</c:v>
                      </c:pt>
                      <c:pt idx="245">
                        <c:v>-12.399473699536411</c:v>
                      </c:pt>
                      <c:pt idx="246">
                        <c:v>-12.399473699536411</c:v>
                      </c:pt>
                      <c:pt idx="247">
                        <c:v>-12.399473699536411</c:v>
                      </c:pt>
                      <c:pt idx="248">
                        <c:v>-24.61635525584418</c:v>
                      </c:pt>
                      <c:pt idx="249">
                        <c:v>-24.61635525584418</c:v>
                      </c:pt>
                      <c:pt idx="250">
                        <c:v>-24.61635525584418</c:v>
                      </c:pt>
                      <c:pt idx="251">
                        <c:v>-24.61635525584418</c:v>
                      </c:pt>
                      <c:pt idx="252">
                        <c:v>-24.61635525584418</c:v>
                      </c:pt>
                      <c:pt idx="253">
                        <c:v>-24.61635525584418</c:v>
                      </c:pt>
                      <c:pt idx="254">
                        <c:v>-24.61635525584418</c:v>
                      </c:pt>
                      <c:pt idx="255">
                        <c:v>-24.61635525584418</c:v>
                      </c:pt>
                      <c:pt idx="256">
                        <c:v>-24.61635525584418</c:v>
                      </c:pt>
                      <c:pt idx="257">
                        <c:v>-24.61635525584418</c:v>
                      </c:pt>
                      <c:pt idx="258">
                        <c:v>-24.61635525584418</c:v>
                      </c:pt>
                      <c:pt idx="259">
                        <c:v>-24.61635525584418</c:v>
                      </c:pt>
                      <c:pt idx="260">
                        <c:v>-24.61635525584418</c:v>
                      </c:pt>
                      <c:pt idx="261">
                        <c:v>-24.61635525584418</c:v>
                      </c:pt>
                      <c:pt idx="262">
                        <c:v>-24.61635525584418</c:v>
                      </c:pt>
                      <c:pt idx="263">
                        <c:v>-24.61635525584418</c:v>
                      </c:pt>
                      <c:pt idx="264">
                        <c:v>-24.61635525584418</c:v>
                      </c:pt>
                      <c:pt idx="265">
                        <c:v>-24.61635525584418</c:v>
                      </c:pt>
                      <c:pt idx="266">
                        <c:v>-24.61635525584418</c:v>
                      </c:pt>
                      <c:pt idx="267">
                        <c:v>-24.61635525584418</c:v>
                      </c:pt>
                      <c:pt idx="268">
                        <c:v>-24.61635525584418</c:v>
                      </c:pt>
                      <c:pt idx="269">
                        <c:v>-24.61635525584418</c:v>
                      </c:pt>
                      <c:pt idx="270">
                        <c:v>-24.61635525584418</c:v>
                      </c:pt>
                      <c:pt idx="271">
                        <c:v>-24.61635525584418</c:v>
                      </c:pt>
                      <c:pt idx="272">
                        <c:v>-24.61635525584418</c:v>
                      </c:pt>
                      <c:pt idx="273">
                        <c:v>-24.61635525584418</c:v>
                      </c:pt>
                      <c:pt idx="274">
                        <c:v>-24.61635525584418</c:v>
                      </c:pt>
                      <c:pt idx="275">
                        <c:v>-24.61635525584418</c:v>
                      </c:pt>
                      <c:pt idx="276">
                        <c:v>-24.61635525584418</c:v>
                      </c:pt>
                      <c:pt idx="277">
                        <c:v>-24.61635525584418</c:v>
                      </c:pt>
                      <c:pt idx="278">
                        <c:v>-24.61635525584418</c:v>
                      </c:pt>
                      <c:pt idx="279">
                        <c:v>-24.61635525584418</c:v>
                      </c:pt>
                      <c:pt idx="280">
                        <c:v>-24.61635525584418</c:v>
                      </c:pt>
                      <c:pt idx="281">
                        <c:v>-24.61635525584418</c:v>
                      </c:pt>
                      <c:pt idx="282">
                        <c:v>-24.61635525584418</c:v>
                      </c:pt>
                      <c:pt idx="283">
                        <c:v>-24.61635525584418</c:v>
                      </c:pt>
                      <c:pt idx="284">
                        <c:v>-24.61635525584418</c:v>
                      </c:pt>
                      <c:pt idx="285">
                        <c:v>-24.61635525584418</c:v>
                      </c:pt>
                      <c:pt idx="286">
                        <c:v>-24.61635525584418</c:v>
                      </c:pt>
                      <c:pt idx="287">
                        <c:v>-24.61635525584418</c:v>
                      </c:pt>
                      <c:pt idx="288">
                        <c:v>-24.61635525584418</c:v>
                      </c:pt>
                      <c:pt idx="289">
                        <c:v>-24.61635525584418</c:v>
                      </c:pt>
                      <c:pt idx="290">
                        <c:v>-24.61635525584418</c:v>
                      </c:pt>
                      <c:pt idx="291">
                        <c:v>-24.61635525584418</c:v>
                      </c:pt>
                      <c:pt idx="292">
                        <c:v>-24.61635525584418</c:v>
                      </c:pt>
                      <c:pt idx="293">
                        <c:v>-12.336097139716117</c:v>
                      </c:pt>
                      <c:pt idx="294">
                        <c:v>-12.336097139716117</c:v>
                      </c:pt>
                      <c:pt idx="295">
                        <c:v>-12.336097139716117</c:v>
                      </c:pt>
                      <c:pt idx="296">
                        <c:v>-12.336097139716117</c:v>
                      </c:pt>
                      <c:pt idx="297">
                        <c:v>-12.336097139716117</c:v>
                      </c:pt>
                      <c:pt idx="298">
                        <c:v>-12.336097139716117</c:v>
                      </c:pt>
                      <c:pt idx="299">
                        <c:v>-12.336097139716117</c:v>
                      </c:pt>
                      <c:pt idx="300">
                        <c:v>-12.336097139716117</c:v>
                      </c:pt>
                      <c:pt idx="301">
                        <c:v>-12.336097139716117</c:v>
                      </c:pt>
                      <c:pt idx="302">
                        <c:v>-12.336097139716117</c:v>
                      </c:pt>
                      <c:pt idx="303">
                        <c:v>-12.336097139716117</c:v>
                      </c:pt>
                      <c:pt idx="304">
                        <c:v>-12.336097139716117</c:v>
                      </c:pt>
                      <c:pt idx="305">
                        <c:v>-12.336097139716117</c:v>
                      </c:pt>
                      <c:pt idx="306">
                        <c:v>-12.336097139716117</c:v>
                      </c:pt>
                      <c:pt idx="307">
                        <c:v>-12.336097139716117</c:v>
                      </c:pt>
                      <c:pt idx="308">
                        <c:v>-12.336097139716117</c:v>
                      </c:pt>
                      <c:pt idx="309">
                        <c:v>-12.336097139716117</c:v>
                      </c:pt>
                      <c:pt idx="310">
                        <c:v>-12.336097139716117</c:v>
                      </c:pt>
                      <c:pt idx="311">
                        <c:v>-12.336097139716117</c:v>
                      </c:pt>
                      <c:pt idx="312">
                        <c:v>-12.336097139716117</c:v>
                      </c:pt>
                      <c:pt idx="313">
                        <c:v>-12.336097139716117</c:v>
                      </c:pt>
                      <c:pt idx="314">
                        <c:v>-12.336097139716117</c:v>
                      </c:pt>
                      <c:pt idx="315">
                        <c:v>-12.336097139716117</c:v>
                      </c:pt>
                      <c:pt idx="316">
                        <c:v>-12.336097139716117</c:v>
                      </c:pt>
                      <c:pt idx="317">
                        <c:v>-12.336097139716117</c:v>
                      </c:pt>
                      <c:pt idx="318">
                        <c:v>-12.336097139716117</c:v>
                      </c:pt>
                      <c:pt idx="319">
                        <c:v>-12.336097139716117</c:v>
                      </c:pt>
                      <c:pt idx="320">
                        <c:v>-12.336097139716117</c:v>
                      </c:pt>
                      <c:pt idx="321">
                        <c:v>-12.336097139716117</c:v>
                      </c:pt>
                      <c:pt idx="322">
                        <c:v>-12.336097139716117</c:v>
                      </c:pt>
                      <c:pt idx="323">
                        <c:v>-12.336097139716117</c:v>
                      </c:pt>
                      <c:pt idx="324">
                        <c:v>-12.336097139716117</c:v>
                      </c:pt>
                      <c:pt idx="325">
                        <c:v>-12.336097139716117</c:v>
                      </c:pt>
                      <c:pt idx="326">
                        <c:v>-12.336097139716117</c:v>
                      </c:pt>
                      <c:pt idx="327">
                        <c:v>-12.336097139716117</c:v>
                      </c:pt>
                      <c:pt idx="328">
                        <c:v>-12.336097139716117</c:v>
                      </c:pt>
                      <c:pt idx="329">
                        <c:v>-12.336097139716117</c:v>
                      </c:pt>
                      <c:pt idx="330">
                        <c:v>-12.336097139716117</c:v>
                      </c:pt>
                      <c:pt idx="331">
                        <c:v>-12.336097139716117</c:v>
                      </c:pt>
                      <c:pt idx="332">
                        <c:v>-12.336097139716117</c:v>
                      </c:pt>
                      <c:pt idx="333">
                        <c:v>-12.336097139716117</c:v>
                      </c:pt>
                      <c:pt idx="334">
                        <c:v>-12.336097139716117</c:v>
                      </c:pt>
                      <c:pt idx="335">
                        <c:v>-12.336097139716117</c:v>
                      </c:pt>
                      <c:pt idx="336">
                        <c:v>-12.336097139716117</c:v>
                      </c:pt>
                      <c:pt idx="337">
                        <c:v>-12.336097139716117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724-4C29-A28B-32AFDAAD4323}"/>
                  </c:ext>
                </c:extLst>
              </c15:ser>
            </c15:filteredLineSeries>
          </c:ext>
        </c:extLst>
      </c:lineChart>
      <c:catAx>
        <c:axId val="560900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7360"/>
        <c:crosses val="autoZero"/>
        <c:auto val="1"/>
        <c:lblAlgn val="ctr"/>
        <c:lblOffset val="100"/>
        <c:noMultiLvlLbl val="0"/>
      </c:catAx>
      <c:valAx>
        <c:axId val="5609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0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1278262.3339335066</c:v>
                </c:pt>
                <c:pt idx="1">
                  <c:v>1278262.3339335066</c:v>
                </c:pt>
                <c:pt idx="2">
                  <c:v>1278262.3339335066</c:v>
                </c:pt>
                <c:pt idx="3">
                  <c:v>1278262.3339335066</c:v>
                </c:pt>
                <c:pt idx="4">
                  <c:v>1278262.3339335066</c:v>
                </c:pt>
                <c:pt idx="5">
                  <c:v>1278262.3339335066</c:v>
                </c:pt>
                <c:pt idx="6">
                  <c:v>1278262.3339335066</c:v>
                </c:pt>
                <c:pt idx="7">
                  <c:v>1278262.3339335066</c:v>
                </c:pt>
                <c:pt idx="8">
                  <c:v>1278262.3339335066</c:v>
                </c:pt>
                <c:pt idx="9">
                  <c:v>1278262.3339335066</c:v>
                </c:pt>
                <c:pt idx="10">
                  <c:v>1278262.3339335066</c:v>
                </c:pt>
                <c:pt idx="11">
                  <c:v>1278262.3339335066</c:v>
                </c:pt>
                <c:pt idx="12">
                  <c:v>1278262.3339335066</c:v>
                </c:pt>
                <c:pt idx="13">
                  <c:v>1278262.3339335066</c:v>
                </c:pt>
                <c:pt idx="14">
                  <c:v>1278262.3339335066</c:v>
                </c:pt>
                <c:pt idx="15">
                  <c:v>1278262.3339335066</c:v>
                </c:pt>
                <c:pt idx="16">
                  <c:v>1278262.3339335066</c:v>
                </c:pt>
                <c:pt idx="17">
                  <c:v>1278262.3339335066</c:v>
                </c:pt>
                <c:pt idx="18">
                  <c:v>1278262.3339335066</c:v>
                </c:pt>
                <c:pt idx="19">
                  <c:v>1278262.3339335066</c:v>
                </c:pt>
                <c:pt idx="20">
                  <c:v>1278262.3339335066</c:v>
                </c:pt>
                <c:pt idx="21">
                  <c:v>1278262.3339335066</c:v>
                </c:pt>
                <c:pt idx="22">
                  <c:v>1278262.3339335066</c:v>
                </c:pt>
                <c:pt idx="23">
                  <c:v>1457349.617902759</c:v>
                </c:pt>
                <c:pt idx="24">
                  <c:v>1457349.617902759</c:v>
                </c:pt>
                <c:pt idx="25">
                  <c:v>1457349.617902759</c:v>
                </c:pt>
                <c:pt idx="26">
                  <c:v>1457349.617902759</c:v>
                </c:pt>
                <c:pt idx="27">
                  <c:v>1457349.617902759</c:v>
                </c:pt>
                <c:pt idx="28">
                  <c:v>1457349.617902759</c:v>
                </c:pt>
                <c:pt idx="29">
                  <c:v>1457349.617902759</c:v>
                </c:pt>
                <c:pt idx="30">
                  <c:v>1457349.617902759</c:v>
                </c:pt>
                <c:pt idx="31">
                  <c:v>1457349.617902759</c:v>
                </c:pt>
                <c:pt idx="32">
                  <c:v>1457349.617902759</c:v>
                </c:pt>
                <c:pt idx="33">
                  <c:v>1457349.617902759</c:v>
                </c:pt>
                <c:pt idx="34">
                  <c:v>1457349.617902759</c:v>
                </c:pt>
                <c:pt idx="35">
                  <c:v>1457349.617902759</c:v>
                </c:pt>
                <c:pt idx="36">
                  <c:v>1457349.617902759</c:v>
                </c:pt>
                <c:pt idx="37">
                  <c:v>1457349.617902759</c:v>
                </c:pt>
                <c:pt idx="38">
                  <c:v>1457349.617902759</c:v>
                </c:pt>
                <c:pt idx="39">
                  <c:v>1457349.617902759</c:v>
                </c:pt>
                <c:pt idx="40">
                  <c:v>1457349.617902759</c:v>
                </c:pt>
                <c:pt idx="41">
                  <c:v>1457349.617902759</c:v>
                </c:pt>
                <c:pt idx="42">
                  <c:v>1457349.617902759</c:v>
                </c:pt>
                <c:pt idx="43">
                  <c:v>1457349.617902759</c:v>
                </c:pt>
                <c:pt idx="44">
                  <c:v>1457349.617902759</c:v>
                </c:pt>
                <c:pt idx="45">
                  <c:v>1457349.617902759</c:v>
                </c:pt>
                <c:pt idx="46">
                  <c:v>1457349.617902759</c:v>
                </c:pt>
                <c:pt idx="47">
                  <c:v>1457349.617902759</c:v>
                </c:pt>
                <c:pt idx="48">
                  <c:v>1457349.617902759</c:v>
                </c:pt>
                <c:pt idx="49">
                  <c:v>1457349.617902759</c:v>
                </c:pt>
                <c:pt idx="50">
                  <c:v>1457349.617902759</c:v>
                </c:pt>
                <c:pt idx="51">
                  <c:v>1457349.617902759</c:v>
                </c:pt>
                <c:pt idx="52">
                  <c:v>1457349.617902759</c:v>
                </c:pt>
                <c:pt idx="53">
                  <c:v>1457349.617902759</c:v>
                </c:pt>
                <c:pt idx="54">
                  <c:v>1457349.617902759</c:v>
                </c:pt>
                <c:pt idx="55">
                  <c:v>1457349.617902759</c:v>
                </c:pt>
                <c:pt idx="56">
                  <c:v>1457349.617902759</c:v>
                </c:pt>
                <c:pt idx="57">
                  <c:v>1457349.617902759</c:v>
                </c:pt>
                <c:pt idx="58">
                  <c:v>1457349.617902759</c:v>
                </c:pt>
                <c:pt idx="59">
                  <c:v>1457349.617902759</c:v>
                </c:pt>
                <c:pt idx="60">
                  <c:v>1457349.617902759</c:v>
                </c:pt>
                <c:pt idx="61">
                  <c:v>1457349.617902759</c:v>
                </c:pt>
                <c:pt idx="62">
                  <c:v>1457349.617902759</c:v>
                </c:pt>
                <c:pt idx="63">
                  <c:v>1457349.617902759</c:v>
                </c:pt>
                <c:pt idx="64">
                  <c:v>1457349.617902759</c:v>
                </c:pt>
                <c:pt idx="65">
                  <c:v>1457349.617902759</c:v>
                </c:pt>
                <c:pt idx="66">
                  <c:v>1457349.617902759</c:v>
                </c:pt>
                <c:pt idx="67">
                  <c:v>1457349.617902759</c:v>
                </c:pt>
                <c:pt idx="68">
                  <c:v>1594923.5396486095</c:v>
                </c:pt>
                <c:pt idx="69">
                  <c:v>1594923.5396486095</c:v>
                </c:pt>
                <c:pt idx="70">
                  <c:v>1594923.5396486095</c:v>
                </c:pt>
                <c:pt idx="71">
                  <c:v>1594923.5396486095</c:v>
                </c:pt>
                <c:pt idx="72">
                  <c:v>1594923.5396486095</c:v>
                </c:pt>
                <c:pt idx="73">
                  <c:v>1594923.5396486095</c:v>
                </c:pt>
                <c:pt idx="74">
                  <c:v>1594923.5396486095</c:v>
                </c:pt>
                <c:pt idx="75">
                  <c:v>1594923.5396486095</c:v>
                </c:pt>
                <c:pt idx="76">
                  <c:v>1594923.5396486095</c:v>
                </c:pt>
                <c:pt idx="77">
                  <c:v>1594923.5396486095</c:v>
                </c:pt>
                <c:pt idx="78">
                  <c:v>1594923.5396486095</c:v>
                </c:pt>
                <c:pt idx="79">
                  <c:v>1594923.5396486095</c:v>
                </c:pt>
                <c:pt idx="80">
                  <c:v>1594923.5396486095</c:v>
                </c:pt>
                <c:pt idx="81">
                  <c:v>1594923.5396486095</c:v>
                </c:pt>
                <c:pt idx="82">
                  <c:v>1594923.5396486095</c:v>
                </c:pt>
                <c:pt idx="83">
                  <c:v>1594923.5396486095</c:v>
                </c:pt>
                <c:pt idx="84">
                  <c:v>1594923.5396486095</c:v>
                </c:pt>
                <c:pt idx="85">
                  <c:v>1594923.5396486095</c:v>
                </c:pt>
                <c:pt idx="86">
                  <c:v>1594923.5396486095</c:v>
                </c:pt>
                <c:pt idx="87">
                  <c:v>1594923.5396486095</c:v>
                </c:pt>
                <c:pt idx="88">
                  <c:v>1594923.5396486095</c:v>
                </c:pt>
                <c:pt idx="89">
                  <c:v>1594923.5396486095</c:v>
                </c:pt>
                <c:pt idx="90">
                  <c:v>1594923.5396486095</c:v>
                </c:pt>
                <c:pt idx="91">
                  <c:v>1594923.5396486095</c:v>
                </c:pt>
                <c:pt idx="92">
                  <c:v>1594923.5396486095</c:v>
                </c:pt>
                <c:pt idx="93">
                  <c:v>1594923.5396486095</c:v>
                </c:pt>
                <c:pt idx="94">
                  <c:v>1594923.5396486095</c:v>
                </c:pt>
                <c:pt idx="95">
                  <c:v>1594923.5396486095</c:v>
                </c:pt>
                <c:pt idx="96">
                  <c:v>1594923.5396486095</c:v>
                </c:pt>
                <c:pt idx="97">
                  <c:v>1594923.5396486095</c:v>
                </c:pt>
                <c:pt idx="98">
                  <c:v>1594923.5396486095</c:v>
                </c:pt>
                <c:pt idx="99">
                  <c:v>1594923.5396486095</c:v>
                </c:pt>
                <c:pt idx="100">
                  <c:v>1594923.5396486095</c:v>
                </c:pt>
                <c:pt idx="101">
                  <c:v>1594923.5396486095</c:v>
                </c:pt>
                <c:pt idx="102">
                  <c:v>1594923.5396486095</c:v>
                </c:pt>
                <c:pt idx="103">
                  <c:v>1594923.5396486095</c:v>
                </c:pt>
                <c:pt idx="104">
                  <c:v>1594923.5396486095</c:v>
                </c:pt>
                <c:pt idx="105">
                  <c:v>1594923.5396486095</c:v>
                </c:pt>
                <c:pt idx="106">
                  <c:v>1594923.5396486095</c:v>
                </c:pt>
                <c:pt idx="107">
                  <c:v>1594923.5396486095</c:v>
                </c:pt>
                <c:pt idx="108">
                  <c:v>1594923.5396486095</c:v>
                </c:pt>
                <c:pt idx="109">
                  <c:v>1594923.5396486095</c:v>
                </c:pt>
                <c:pt idx="110">
                  <c:v>1594923.5396486095</c:v>
                </c:pt>
                <c:pt idx="111">
                  <c:v>1594923.5396486095</c:v>
                </c:pt>
                <c:pt idx="112">
                  <c:v>1594923.5396486095</c:v>
                </c:pt>
                <c:pt idx="113">
                  <c:v>1459993.7483418847</c:v>
                </c:pt>
                <c:pt idx="114">
                  <c:v>1459993.7483418847</c:v>
                </c:pt>
                <c:pt idx="115">
                  <c:v>1459993.7483418847</c:v>
                </c:pt>
                <c:pt idx="116">
                  <c:v>1459993.7483418847</c:v>
                </c:pt>
                <c:pt idx="117">
                  <c:v>1459993.7483418847</c:v>
                </c:pt>
                <c:pt idx="118">
                  <c:v>1459993.7483418847</c:v>
                </c:pt>
                <c:pt idx="119">
                  <c:v>1459993.7483418847</c:v>
                </c:pt>
                <c:pt idx="120">
                  <c:v>1459993.7483418847</c:v>
                </c:pt>
                <c:pt idx="121">
                  <c:v>1459993.7483418847</c:v>
                </c:pt>
                <c:pt idx="122">
                  <c:v>1459993.7483418847</c:v>
                </c:pt>
                <c:pt idx="123">
                  <c:v>1459993.7483418847</c:v>
                </c:pt>
                <c:pt idx="124">
                  <c:v>1459993.7483418847</c:v>
                </c:pt>
                <c:pt idx="125">
                  <c:v>1459993.7483418847</c:v>
                </c:pt>
                <c:pt idx="126">
                  <c:v>1459993.7483418847</c:v>
                </c:pt>
                <c:pt idx="127">
                  <c:v>1459993.7483418847</c:v>
                </c:pt>
                <c:pt idx="128">
                  <c:v>1459993.7483418847</c:v>
                </c:pt>
                <c:pt idx="129">
                  <c:v>1459993.7483418847</c:v>
                </c:pt>
                <c:pt idx="130">
                  <c:v>1459993.7483418847</c:v>
                </c:pt>
                <c:pt idx="131">
                  <c:v>1459993.7483418847</c:v>
                </c:pt>
                <c:pt idx="132">
                  <c:v>1459993.7483418847</c:v>
                </c:pt>
                <c:pt idx="133">
                  <c:v>1459993.7483418847</c:v>
                </c:pt>
                <c:pt idx="134">
                  <c:v>1459993.7483418847</c:v>
                </c:pt>
                <c:pt idx="135">
                  <c:v>1459993.7483418847</c:v>
                </c:pt>
                <c:pt idx="136">
                  <c:v>1459993.7483418847</c:v>
                </c:pt>
                <c:pt idx="137">
                  <c:v>1459993.7483418847</c:v>
                </c:pt>
                <c:pt idx="138">
                  <c:v>1459993.7483418847</c:v>
                </c:pt>
                <c:pt idx="139">
                  <c:v>1459993.7483418847</c:v>
                </c:pt>
                <c:pt idx="140">
                  <c:v>1459993.7483418847</c:v>
                </c:pt>
                <c:pt idx="141">
                  <c:v>1459993.7483418847</c:v>
                </c:pt>
                <c:pt idx="142">
                  <c:v>1459993.7483418847</c:v>
                </c:pt>
                <c:pt idx="143">
                  <c:v>1459993.7483418847</c:v>
                </c:pt>
                <c:pt idx="144">
                  <c:v>1459993.7483418847</c:v>
                </c:pt>
                <c:pt idx="145">
                  <c:v>1459993.7483418847</c:v>
                </c:pt>
                <c:pt idx="146">
                  <c:v>1459993.7483418847</c:v>
                </c:pt>
                <c:pt idx="147">
                  <c:v>1459993.7483418847</c:v>
                </c:pt>
                <c:pt idx="148">
                  <c:v>1459993.7483418847</c:v>
                </c:pt>
                <c:pt idx="149">
                  <c:v>1459993.7483418847</c:v>
                </c:pt>
                <c:pt idx="150">
                  <c:v>1459993.7483418847</c:v>
                </c:pt>
                <c:pt idx="151">
                  <c:v>1459993.7483418847</c:v>
                </c:pt>
                <c:pt idx="152">
                  <c:v>1459993.7483418847</c:v>
                </c:pt>
                <c:pt idx="153">
                  <c:v>1459993.7483418847</c:v>
                </c:pt>
                <c:pt idx="154">
                  <c:v>1459993.7483418847</c:v>
                </c:pt>
                <c:pt idx="155">
                  <c:v>1459993.7483418847</c:v>
                </c:pt>
                <c:pt idx="156">
                  <c:v>1459993.7483418847</c:v>
                </c:pt>
                <c:pt idx="157">
                  <c:v>1459993.7483418847</c:v>
                </c:pt>
                <c:pt idx="158">
                  <c:v>1270283.2296567312</c:v>
                </c:pt>
                <c:pt idx="159">
                  <c:v>1270283.2296567312</c:v>
                </c:pt>
                <c:pt idx="160">
                  <c:v>1270283.2296567312</c:v>
                </c:pt>
                <c:pt idx="161">
                  <c:v>1270283.2296567312</c:v>
                </c:pt>
                <c:pt idx="162">
                  <c:v>1270283.2296567312</c:v>
                </c:pt>
                <c:pt idx="163">
                  <c:v>1270283.2296567312</c:v>
                </c:pt>
                <c:pt idx="164">
                  <c:v>1270283.2296567312</c:v>
                </c:pt>
                <c:pt idx="165">
                  <c:v>1270283.2296567312</c:v>
                </c:pt>
                <c:pt idx="166">
                  <c:v>1270283.2296567312</c:v>
                </c:pt>
                <c:pt idx="167">
                  <c:v>1270283.2296567312</c:v>
                </c:pt>
                <c:pt idx="168">
                  <c:v>1270283.2296567312</c:v>
                </c:pt>
                <c:pt idx="169">
                  <c:v>1270283.2296567312</c:v>
                </c:pt>
                <c:pt idx="170">
                  <c:v>1270283.2296567312</c:v>
                </c:pt>
                <c:pt idx="171">
                  <c:v>1270283.2296567312</c:v>
                </c:pt>
                <c:pt idx="172">
                  <c:v>1270283.2296567312</c:v>
                </c:pt>
                <c:pt idx="173">
                  <c:v>1270283.2296567312</c:v>
                </c:pt>
                <c:pt idx="174">
                  <c:v>1270283.2296567312</c:v>
                </c:pt>
                <c:pt idx="175">
                  <c:v>1270283.2296567312</c:v>
                </c:pt>
                <c:pt idx="176">
                  <c:v>1270283.2296567312</c:v>
                </c:pt>
                <c:pt idx="177">
                  <c:v>1270283.2296567312</c:v>
                </c:pt>
                <c:pt idx="178">
                  <c:v>1270283.2296567312</c:v>
                </c:pt>
                <c:pt idx="179">
                  <c:v>1270283.2296567312</c:v>
                </c:pt>
                <c:pt idx="180">
                  <c:v>1270283.2296567312</c:v>
                </c:pt>
                <c:pt idx="181">
                  <c:v>1270283.2296567312</c:v>
                </c:pt>
                <c:pt idx="182">
                  <c:v>1270283.2296567312</c:v>
                </c:pt>
                <c:pt idx="183">
                  <c:v>1270283.2296567312</c:v>
                </c:pt>
                <c:pt idx="184">
                  <c:v>1270283.2296567312</c:v>
                </c:pt>
                <c:pt idx="185">
                  <c:v>1270283.2296567312</c:v>
                </c:pt>
                <c:pt idx="186">
                  <c:v>1270283.2296567312</c:v>
                </c:pt>
                <c:pt idx="187">
                  <c:v>1270283.2296567312</c:v>
                </c:pt>
                <c:pt idx="188">
                  <c:v>1270283.2296567312</c:v>
                </c:pt>
                <c:pt idx="189">
                  <c:v>1270283.2296567312</c:v>
                </c:pt>
                <c:pt idx="190">
                  <c:v>1270283.2296567312</c:v>
                </c:pt>
                <c:pt idx="191">
                  <c:v>1270283.2296567312</c:v>
                </c:pt>
                <c:pt idx="192">
                  <c:v>1270283.2296567312</c:v>
                </c:pt>
                <c:pt idx="193">
                  <c:v>1270283.2296567312</c:v>
                </c:pt>
                <c:pt idx="194">
                  <c:v>1270283.2296567312</c:v>
                </c:pt>
                <c:pt idx="195">
                  <c:v>1270283.2296567312</c:v>
                </c:pt>
                <c:pt idx="196">
                  <c:v>1270283.2296567312</c:v>
                </c:pt>
                <c:pt idx="197">
                  <c:v>1270283.2296567312</c:v>
                </c:pt>
                <c:pt idx="198">
                  <c:v>1270283.2296567312</c:v>
                </c:pt>
                <c:pt idx="199">
                  <c:v>1270283.2296567312</c:v>
                </c:pt>
                <c:pt idx="200">
                  <c:v>1270283.2296567312</c:v>
                </c:pt>
                <c:pt idx="201">
                  <c:v>1270283.2296567312</c:v>
                </c:pt>
                <c:pt idx="202">
                  <c:v>1270283.2296567312</c:v>
                </c:pt>
                <c:pt idx="203">
                  <c:v>1436760.1358406721</c:v>
                </c:pt>
                <c:pt idx="204">
                  <c:v>1436760.1358406721</c:v>
                </c:pt>
                <c:pt idx="205">
                  <c:v>1436760.1358406721</c:v>
                </c:pt>
                <c:pt idx="206">
                  <c:v>1436760.1358406721</c:v>
                </c:pt>
                <c:pt idx="207">
                  <c:v>1436760.1358406721</c:v>
                </c:pt>
                <c:pt idx="208">
                  <c:v>1436760.1358406721</c:v>
                </c:pt>
                <c:pt idx="209">
                  <c:v>1436760.1358406721</c:v>
                </c:pt>
                <c:pt idx="210">
                  <c:v>1436760.1358406721</c:v>
                </c:pt>
                <c:pt idx="211">
                  <c:v>1436760.1358406721</c:v>
                </c:pt>
                <c:pt idx="212">
                  <c:v>1436760.1358406721</c:v>
                </c:pt>
                <c:pt idx="213">
                  <c:v>1436760.1358406721</c:v>
                </c:pt>
                <c:pt idx="214">
                  <c:v>1436760.1358406721</c:v>
                </c:pt>
                <c:pt idx="215">
                  <c:v>1436760.1358406721</c:v>
                </c:pt>
                <c:pt idx="216">
                  <c:v>1436760.1358406721</c:v>
                </c:pt>
                <c:pt idx="217">
                  <c:v>1436760.1358406721</c:v>
                </c:pt>
                <c:pt idx="218">
                  <c:v>1436760.1358406721</c:v>
                </c:pt>
                <c:pt idx="219">
                  <c:v>1436760.1358406721</c:v>
                </c:pt>
                <c:pt idx="220">
                  <c:v>1436760.1358406721</c:v>
                </c:pt>
                <c:pt idx="221">
                  <c:v>1436760.1358406721</c:v>
                </c:pt>
                <c:pt idx="222">
                  <c:v>1436760.1358406721</c:v>
                </c:pt>
                <c:pt idx="223">
                  <c:v>1436760.1358406721</c:v>
                </c:pt>
                <c:pt idx="224">
                  <c:v>1436760.1358406721</c:v>
                </c:pt>
                <c:pt idx="225">
                  <c:v>1436760.1358406721</c:v>
                </c:pt>
                <c:pt idx="226">
                  <c:v>1436760.1358406721</c:v>
                </c:pt>
                <c:pt idx="227">
                  <c:v>1436760.1358406721</c:v>
                </c:pt>
                <c:pt idx="228">
                  <c:v>1436760.1358406721</c:v>
                </c:pt>
                <c:pt idx="229">
                  <c:v>1436760.1358406721</c:v>
                </c:pt>
                <c:pt idx="230">
                  <c:v>1436760.1358406721</c:v>
                </c:pt>
                <c:pt idx="231">
                  <c:v>1436760.1358406721</c:v>
                </c:pt>
                <c:pt idx="232">
                  <c:v>1436760.1358406721</c:v>
                </c:pt>
                <c:pt idx="233">
                  <c:v>1436760.1358406721</c:v>
                </c:pt>
                <c:pt idx="234">
                  <c:v>1436760.1358406721</c:v>
                </c:pt>
                <c:pt idx="235">
                  <c:v>1436760.1358406721</c:v>
                </c:pt>
                <c:pt idx="236">
                  <c:v>1436760.1358406721</c:v>
                </c:pt>
                <c:pt idx="237">
                  <c:v>1436760.1358406721</c:v>
                </c:pt>
                <c:pt idx="238">
                  <c:v>1436760.1358406721</c:v>
                </c:pt>
                <c:pt idx="239">
                  <c:v>1436760.1358406721</c:v>
                </c:pt>
                <c:pt idx="240">
                  <c:v>1436760.1358406721</c:v>
                </c:pt>
                <c:pt idx="241">
                  <c:v>1436760.1358406721</c:v>
                </c:pt>
                <c:pt idx="242">
                  <c:v>1436760.1358406721</c:v>
                </c:pt>
                <c:pt idx="243">
                  <c:v>1436760.1358406721</c:v>
                </c:pt>
                <c:pt idx="244">
                  <c:v>1436760.1358406721</c:v>
                </c:pt>
                <c:pt idx="245">
                  <c:v>1436760.1358406721</c:v>
                </c:pt>
                <c:pt idx="246">
                  <c:v>1436760.1358406721</c:v>
                </c:pt>
                <c:pt idx="247">
                  <c:v>1436760.1358406721</c:v>
                </c:pt>
                <c:pt idx="248">
                  <c:v>1592923.9311562239</c:v>
                </c:pt>
                <c:pt idx="249">
                  <c:v>1592923.9311562239</c:v>
                </c:pt>
                <c:pt idx="250">
                  <c:v>1592923.9311562239</c:v>
                </c:pt>
                <c:pt idx="251">
                  <c:v>1592923.9311562239</c:v>
                </c:pt>
                <c:pt idx="252">
                  <c:v>1592923.9311562239</c:v>
                </c:pt>
                <c:pt idx="253">
                  <c:v>1592923.9311562239</c:v>
                </c:pt>
                <c:pt idx="254">
                  <c:v>1592923.9311562239</c:v>
                </c:pt>
                <c:pt idx="255">
                  <c:v>1592923.9311562239</c:v>
                </c:pt>
                <c:pt idx="256">
                  <c:v>1592923.9311562239</c:v>
                </c:pt>
                <c:pt idx="257">
                  <c:v>1592923.9311562239</c:v>
                </c:pt>
                <c:pt idx="258">
                  <c:v>1592923.9311562239</c:v>
                </c:pt>
                <c:pt idx="259">
                  <c:v>1592923.9311562239</c:v>
                </c:pt>
                <c:pt idx="260">
                  <c:v>1592923.9311562239</c:v>
                </c:pt>
                <c:pt idx="261">
                  <c:v>1592923.9311562239</c:v>
                </c:pt>
                <c:pt idx="262">
                  <c:v>1592923.9311562239</c:v>
                </c:pt>
                <c:pt idx="263">
                  <c:v>1592923.9311562239</c:v>
                </c:pt>
                <c:pt idx="264">
                  <c:v>1592923.9311562239</c:v>
                </c:pt>
                <c:pt idx="265">
                  <c:v>1592923.9311562239</c:v>
                </c:pt>
                <c:pt idx="266">
                  <c:v>1592923.9311562239</c:v>
                </c:pt>
                <c:pt idx="267">
                  <c:v>1592923.9311562239</c:v>
                </c:pt>
                <c:pt idx="268">
                  <c:v>1592923.9311562239</c:v>
                </c:pt>
                <c:pt idx="269">
                  <c:v>1592923.9311562239</c:v>
                </c:pt>
                <c:pt idx="270">
                  <c:v>1592923.9311562239</c:v>
                </c:pt>
                <c:pt idx="271">
                  <c:v>1592923.9311562239</c:v>
                </c:pt>
                <c:pt idx="272">
                  <c:v>1592923.9311562239</c:v>
                </c:pt>
                <c:pt idx="273">
                  <c:v>1592923.9311562239</c:v>
                </c:pt>
                <c:pt idx="274">
                  <c:v>1592923.9311562239</c:v>
                </c:pt>
                <c:pt idx="275">
                  <c:v>1592923.9311562239</c:v>
                </c:pt>
                <c:pt idx="276">
                  <c:v>1592923.9311562239</c:v>
                </c:pt>
                <c:pt idx="277">
                  <c:v>1592923.9311562239</c:v>
                </c:pt>
                <c:pt idx="278">
                  <c:v>1592923.9311562239</c:v>
                </c:pt>
                <c:pt idx="279">
                  <c:v>1592923.9311562239</c:v>
                </c:pt>
                <c:pt idx="280">
                  <c:v>1592923.9311562239</c:v>
                </c:pt>
                <c:pt idx="281">
                  <c:v>1592923.9311562239</c:v>
                </c:pt>
                <c:pt idx="282">
                  <c:v>1592923.9311562239</c:v>
                </c:pt>
                <c:pt idx="283">
                  <c:v>1592923.9311562239</c:v>
                </c:pt>
                <c:pt idx="284">
                  <c:v>1592923.9311562239</c:v>
                </c:pt>
                <c:pt idx="285">
                  <c:v>1592923.9311562239</c:v>
                </c:pt>
                <c:pt idx="286">
                  <c:v>1592923.9311562239</c:v>
                </c:pt>
                <c:pt idx="287">
                  <c:v>1592923.9311562239</c:v>
                </c:pt>
                <c:pt idx="288">
                  <c:v>1592923.9311562239</c:v>
                </c:pt>
                <c:pt idx="289">
                  <c:v>1592923.9311562239</c:v>
                </c:pt>
                <c:pt idx="290">
                  <c:v>1592923.9311562239</c:v>
                </c:pt>
                <c:pt idx="291">
                  <c:v>1592923.9311562239</c:v>
                </c:pt>
                <c:pt idx="292">
                  <c:v>1592923.9311562239</c:v>
                </c:pt>
                <c:pt idx="293">
                  <c:v>1435950.0171479464</c:v>
                </c:pt>
                <c:pt idx="294">
                  <c:v>1435950.0171479464</c:v>
                </c:pt>
                <c:pt idx="295">
                  <c:v>1435950.0171479464</c:v>
                </c:pt>
                <c:pt idx="296">
                  <c:v>1435950.0171479464</c:v>
                </c:pt>
                <c:pt idx="297">
                  <c:v>1435950.0171479464</c:v>
                </c:pt>
                <c:pt idx="298">
                  <c:v>1435950.0171479464</c:v>
                </c:pt>
                <c:pt idx="299">
                  <c:v>1435950.0171479464</c:v>
                </c:pt>
                <c:pt idx="300">
                  <c:v>1435950.0171479464</c:v>
                </c:pt>
                <c:pt idx="301">
                  <c:v>1435950.0171479464</c:v>
                </c:pt>
                <c:pt idx="302">
                  <c:v>1435950.0171479464</c:v>
                </c:pt>
                <c:pt idx="303">
                  <c:v>1435950.0171479464</c:v>
                </c:pt>
                <c:pt idx="304">
                  <c:v>1435950.0171479464</c:v>
                </c:pt>
                <c:pt idx="305">
                  <c:v>1435950.0171479464</c:v>
                </c:pt>
                <c:pt idx="306">
                  <c:v>1435950.0171479464</c:v>
                </c:pt>
                <c:pt idx="307">
                  <c:v>1435950.0171479464</c:v>
                </c:pt>
                <c:pt idx="308">
                  <c:v>1435950.0171479464</c:v>
                </c:pt>
                <c:pt idx="309">
                  <c:v>1435950.0171479464</c:v>
                </c:pt>
                <c:pt idx="310">
                  <c:v>1435950.0171479464</c:v>
                </c:pt>
                <c:pt idx="311">
                  <c:v>1435950.0171479464</c:v>
                </c:pt>
                <c:pt idx="312">
                  <c:v>1435950.0171479464</c:v>
                </c:pt>
                <c:pt idx="313">
                  <c:v>1435950.0171479464</c:v>
                </c:pt>
                <c:pt idx="314">
                  <c:v>1435950.0171479464</c:v>
                </c:pt>
                <c:pt idx="315">
                  <c:v>1435950.0171479464</c:v>
                </c:pt>
                <c:pt idx="316">
                  <c:v>1435950.0171479464</c:v>
                </c:pt>
                <c:pt idx="317">
                  <c:v>1435950.0171479464</c:v>
                </c:pt>
                <c:pt idx="318">
                  <c:v>1435950.0171479464</c:v>
                </c:pt>
                <c:pt idx="319">
                  <c:v>1435950.0171479464</c:v>
                </c:pt>
                <c:pt idx="320">
                  <c:v>1435950.0171479464</c:v>
                </c:pt>
                <c:pt idx="321">
                  <c:v>1435950.0171479464</c:v>
                </c:pt>
                <c:pt idx="322">
                  <c:v>1435950.0171479464</c:v>
                </c:pt>
                <c:pt idx="323">
                  <c:v>1435950.0171479464</c:v>
                </c:pt>
                <c:pt idx="324">
                  <c:v>1435950.0171479464</c:v>
                </c:pt>
                <c:pt idx="325">
                  <c:v>1435950.0171479464</c:v>
                </c:pt>
                <c:pt idx="326">
                  <c:v>1435950.0171479464</c:v>
                </c:pt>
                <c:pt idx="327">
                  <c:v>1435950.0171479464</c:v>
                </c:pt>
                <c:pt idx="328">
                  <c:v>1435950.0171479464</c:v>
                </c:pt>
                <c:pt idx="329">
                  <c:v>1435950.0171479464</c:v>
                </c:pt>
                <c:pt idx="330">
                  <c:v>1435950.0171479464</c:v>
                </c:pt>
                <c:pt idx="331">
                  <c:v>1435950.0171479464</c:v>
                </c:pt>
                <c:pt idx="332">
                  <c:v>1435950.0171479464</c:v>
                </c:pt>
                <c:pt idx="333">
                  <c:v>1435950.0171479464</c:v>
                </c:pt>
                <c:pt idx="334">
                  <c:v>1435950.0171479464</c:v>
                </c:pt>
                <c:pt idx="335">
                  <c:v>1435950.0171479464</c:v>
                </c:pt>
                <c:pt idx="336">
                  <c:v>1435950.0171479464</c:v>
                </c:pt>
                <c:pt idx="337">
                  <c:v>1435950.0171479464</c:v>
                </c:pt>
                <c:pt idx="338">
                  <c:v>1278262.3339335066</c:v>
                </c:pt>
                <c:pt idx="339">
                  <c:v>1278262.3339335066</c:v>
                </c:pt>
                <c:pt idx="340">
                  <c:v>1278262.3339335066</c:v>
                </c:pt>
                <c:pt idx="341">
                  <c:v>1278262.3339335066</c:v>
                </c:pt>
                <c:pt idx="342">
                  <c:v>1278262.3339335066</c:v>
                </c:pt>
                <c:pt idx="343">
                  <c:v>1278262.3339335066</c:v>
                </c:pt>
                <c:pt idx="344">
                  <c:v>1278262.3339335066</c:v>
                </c:pt>
                <c:pt idx="345">
                  <c:v>1278262.3339335066</c:v>
                </c:pt>
                <c:pt idx="346">
                  <c:v>1278262.3339335066</c:v>
                </c:pt>
                <c:pt idx="347">
                  <c:v>1278262.3339335066</c:v>
                </c:pt>
                <c:pt idx="348">
                  <c:v>1278262.3339335066</c:v>
                </c:pt>
                <c:pt idx="349">
                  <c:v>1278262.3339335066</c:v>
                </c:pt>
                <c:pt idx="350">
                  <c:v>1278262.3339335066</c:v>
                </c:pt>
                <c:pt idx="351">
                  <c:v>1278262.3339335066</c:v>
                </c:pt>
                <c:pt idx="352">
                  <c:v>1278262.3339335066</c:v>
                </c:pt>
                <c:pt idx="353">
                  <c:v>1278262.3339335066</c:v>
                </c:pt>
                <c:pt idx="354">
                  <c:v>1278262.3339335066</c:v>
                </c:pt>
                <c:pt idx="355">
                  <c:v>1278262.3339335066</c:v>
                </c:pt>
                <c:pt idx="356">
                  <c:v>1278262.3339335066</c:v>
                </c:pt>
                <c:pt idx="357">
                  <c:v>1278262.3339335066</c:v>
                </c:pt>
                <c:pt idx="358">
                  <c:v>1278262.3339335066</c:v>
                </c:pt>
                <c:pt idx="359">
                  <c:v>1278262.3339335066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2-431D-A52C-6B08C0F05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59368"/>
        <c:axId val="4635600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802-431D-A52C-6B08C0F053D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802-431D-A52C-6B08C0F053D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802-431D-A52C-6B08C0F053D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1182126.9384433487</c:v>
                      </c:pt>
                      <c:pt idx="1">
                        <c:v>1182126.9384433487</c:v>
                      </c:pt>
                      <c:pt idx="2">
                        <c:v>1182126.9384433487</c:v>
                      </c:pt>
                      <c:pt idx="3">
                        <c:v>1182126.9384433487</c:v>
                      </c:pt>
                      <c:pt idx="4">
                        <c:v>1182126.9384433487</c:v>
                      </c:pt>
                      <c:pt idx="5">
                        <c:v>1182126.9384433487</c:v>
                      </c:pt>
                      <c:pt idx="6">
                        <c:v>1182126.9384433487</c:v>
                      </c:pt>
                      <c:pt idx="7">
                        <c:v>1182126.9384433487</c:v>
                      </c:pt>
                      <c:pt idx="8">
                        <c:v>1182126.9384433487</c:v>
                      </c:pt>
                      <c:pt idx="9">
                        <c:v>1182126.9384433487</c:v>
                      </c:pt>
                      <c:pt idx="10">
                        <c:v>1182126.9384433487</c:v>
                      </c:pt>
                      <c:pt idx="11">
                        <c:v>1182126.9384433487</c:v>
                      </c:pt>
                      <c:pt idx="12">
                        <c:v>1182126.9384433487</c:v>
                      </c:pt>
                      <c:pt idx="13">
                        <c:v>1182126.9384433487</c:v>
                      </c:pt>
                      <c:pt idx="14">
                        <c:v>1182126.9384433487</c:v>
                      </c:pt>
                      <c:pt idx="15">
                        <c:v>1182126.9384433487</c:v>
                      </c:pt>
                      <c:pt idx="16">
                        <c:v>1182126.9384433487</c:v>
                      </c:pt>
                      <c:pt idx="17">
                        <c:v>1182126.9384433487</c:v>
                      </c:pt>
                      <c:pt idx="18">
                        <c:v>1182126.9384433487</c:v>
                      </c:pt>
                      <c:pt idx="19">
                        <c:v>1182126.9384433487</c:v>
                      </c:pt>
                      <c:pt idx="20">
                        <c:v>1182126.9384433487</c:v>
                      </c:pt>
                      <c:pt idx="21">
                        <c:v>1182126.9384433487</c:v>
                      </c:pt>
                      <c:pt idx="22">
                        <c:v>1182126.9384433487</c:v>
                      </c:pt>
                      <c:pt idx="23">
                        <c:v>1343373.8880677486</c:v>
                      </c:pt>
                      <c:pt idx="24">
                        <c:v>1343373.8880677486</c:v>
                      </c:pt>
                      <c:pt idx="25">
                        <c:v>1343373.8880677486</c:v>
                      </c:pt>
                      <c:pt idx="26">
                        <c:v>1343373.8880677486</c:v>
                      </c:pt>
                      <c:pt idx="27">
                        <c:v>1343373.8880677486</c:v>
                      </c:pt>
                      <c:pt idx="28">
                        <c:v>1343373.8880677486</c:v>
                      </c:pt>
                      <c:pt idx="29">
                        <c:v>1343373.8880677486</c:v>
                      </c:pt>
                      <c:pt idx="30">
                        <c:v>1343373.8880677486</c:v>
                      </c:pt>
                      <c:pt idx="31">
                        <c:v>1343373.8880677486</c:v>
                      </c:pt>
                      <c:pt idx="32">
                        <c:v>1343373.8880677486</c:v>
                      </c:pt>
                      <c:pt idx="33">
                        <c:v>1343373.8880677486</c:v>
                      </c:pt>
                      <c:pt idx="34">
                        <c:v>1343373.8880677486</c:v>
                      </c:pt>
                      <c:pt idx="35">
                        <c:v>1343373.8880677486</c:v>
                      </c:pt>
                      <c:pt idx="36">
                        <c:v>1343373.8880677486</c:v>
                      </c:pt>
                      <c:pt idx="37">
                        <c:v>1343373.8880677486</c:v>
                      </c:pt>
                      <c:pt idx="38">
                        <c:v>1343373.8880677486</c:v>
                      </c:pt>
                      <c:pt idx="39">
                        <c:v>1343373.8880677486</c:v>
                      </c:pt>
                      <c:pt idx="40">
                        <c:v>1343373.8880677486</c:v>
                      </c:pt>
                      <c:pt idx="41">
                        <c:v>1343373.8880677486</c:v>
                      </c:pt>
                      <c:pt idx="42">
                        <c:v>1343373.8880677486</c:v>
                      </c:pt>
                      <c:pt idx="43">
                        <c:v>1343373.8880677486</c:v>
                      </c:pt>
                      <c:pt idx="44">
                        <c:v>1343373.8880677486</c:v>
                      </c:pt>
                      <c:pt idx="45">
                        <c:v>1343373.8880677486</c:v>
                      </c:pt>
                      <c:pt idx="46">
                        <c:v>1343373.8880677486</c:v>
                      </c:pt>
                      <c:pt idx="47">
                        <c:v>1343373.8880677486</c:v>
                      </c:pt>
                      <c:pt idx="48">
                        <c:v>1343373.8880677486</c:v>
                      </c:pt>
                      <c:pt idx="49">
                        <c:v>1343373.8880677486</c:v>
                      </c:pt>
                      <c:pt idx="50">
                        <c:v>1343373.8880677486</c:v>
                      </c:pt>
                      <c:pt idx="51">
                        <c:v>1343373.8880677486</c:v>
                      </c:pt>
                      <c:pt idx="52">
                        <c:v>1343373.8880677486</c:v>
                      </c:pt>
                      <c:pt idx="53">
                        <c:v>1343373.8880677486</c:v>
                      </c:pt>
                      <c:pt idx="54">
                        <c:v>1343373.8880677486</c:v>
                      </c:pt>
                      <c:pt idx="55">
                        <c:v>1343373.8880677486</c:v>
                      </c:pt>
                      <c:pt idx="56">
                        <c:v>1343373.8880677486</c:v>
                      </c:pt>
                      <c:pt idx="57">
                        <c:v>1343373.8880677486</c:v>
                      </c:pt>
                      <c:pt idx="58">
                        <c:v>1343373.8880677486</c:v>
                      </c:pt>
                      <c:pt idx="59">
                        <c:v>1343373.8880677486</c:v>
                      </c:pt>
                      <c:pt idx="60">
                        <c:v>1343373.8880677486</c:v>
                      </c:pt>
                      <c:pt idx="61">
                        <c:v>1343373.8880677486</c:v>
                      </c:pt>
                      <c:pt idx="62">
                        <c:v>1343373.8880677486</c:v>
                      </c:pt>
                      <c:pt idx="63">
                        <c:v>1343373.8880677486</c:v>
                      </c:pt>
                      <c:pt idx="64">
                        <c:v>1343373.8880677486</c:v>
                      </c:pt>
                      <c:pt idx="65">
                        <c:v>1343373.8880677486</c:v>
                      </c:pt>
                      <c:pt idx="66">
                        <c:v>1343373.8880677486</c:v>
                      </c:pt>
                      <c:pt idx="67">
                        <c:v>1343373.8880677486</c:v>
                      </c:pt>
                      <c:pt idx="68">
                        <c:v>1467193.4985067709</c:v>
                      </c:pt>
                      <c:pt idx="69">
                        <c:v>1467193.4985067709</c:v>
                      </c:pt>
                      <c:pt idx="70">
                        <c:v>1467193.4985067709</c:v>
                      </c:pt>
                      <c:pt idx="71">
                        <c:v>1467193.4985067709</c:v>
                      </c:pt>
                      <c:pt idx="72">
                        <c:v>1467193.4985067709</c:v>
                      </c:pt>
                      <c:pt idx="73">
                        <c:v>1467193.4985067709</c:v>
                      </c:pt>
                      <c:pt idx="74">
                        <c:v>1467193.4985067709</c:v>
                      </c:pt>
                      <c:pt idx="75">
                        <c:v>1467193.4985067709</c:v>
                      </c:pt>
                      <c:pt idx="76">
                        <c:v>1467193.4985067709</c:v>
                      </c:pt>
                      <c:pt idx="77">
                        <c:v>1467193.4985067709</c:v>
                      </c:pt>
                      <c:pt idx="78">
                        <c:v>1467193.4985067709</c:v>
                      </c:pt>
                      <c:pt idx="79">
                        <c:v>1467193.4985067709</c:v>
                      </c:pt>
                      <c:pt idx="80">
                        <c:v>1467193.4985067709</c:v>
                      </c:pt>
                      <c:pt idx="81">
                        <c:v>1467193.4985067709</c:v>
                      </c:pt>
                      <c:pt idx="82">
                        <c:v>1467193.4985067709</c:v>
                      </c:pt>
                      <c:pt idx="83">
                        <c:v>1467193.4985067709</c:v>
                      </c:pt>
                      <c:pt idx="84">
                        <c:v>1467193.4985067709</c:v>
                      </c:pt>
                      <c:pt idx="85">
                        <c:v>1467193.4985067709</c:v>
                      </c:pt>
                      <c:pt idx="86">
                        <c:v>1467193.4985067709</c:v>
                      </c:pt>
                      <c:pt idx="87">
                        <c:v>1467193.4985067709</c:v>
                      </c:pt>
                      <c:pt idx="88">
                        <c:v>1467193.4985067709</c:v>
                      </c:pt>
                      <c:pt idx="89">
                        <c:v>1467193.4985067709</c:v>
                      </c:pt>
                      <c:pt idx="90">
                        <c:v>1467193.4985067709</c:v>
                      </c:pt>
                      <c:pt idx="91">
                        <c:v>1467193.4985067709</c:v>
                      </c:pt>
                      <c:pt idx="92">
                        <c:v>1467193.4985067709</c:v>
                      </c:pt>
                      <c:pt idx="93">
                        <c:v>1467193.4985067709</c:v>
                      </c:pt>
                      <c:pt idx="94">
                        <c:v>1467193.4985067709</c:v>
                      </c:pt>
                      <c:pt idx="95">
                        <c:v>1467193.4985067709</c:v>
                      </c:pt>
                      <c:pt idx="96">
                        <c:v>1467193.4985067709</c:v>
                      </c:pt>
                      <c:pt idx="97">
                        <c:v>1467193.4985067709</c:v>
                      </c:pt>
                      <c:pt idx="98">
                        <c:v>1467193.4985067709</c:v>
                      </c:pt>
                      <c:pt idx="99">
                        <c:v>1467193.4985067709</c:v>
                      </c:pt>
                      <c:pt idx="100">
                        <c:v>1467193.4985067709</c:v>
                      </c:pt>
                      <c:pt idx="101">
                        <c:v>1467193.4985067709</c:v>
                      </c:pt>
                      <c:pt idx="102">
                        <c:v>1467193.4985067709</c:v>
                      </c:pt>
                      <c:pt idx="103">
                        <c:v>1467193.4985067709</c:v>
                      </c:pt>
                      <c:pt idx="104">
                        <c:v>1467193.4985067709</c:v>
                      </c:pt>
                      <c:pt idx="105">
                        <c:v>1467193.4985067709</c:v>
                      </c:pt>
                      <c:pt idx="106">
                        <c:v>1467193.4985067709</c:v>
                      </c:pt>
                      <c:pt idx="107">
                        <c:v>1467193.4985067709</c:v>
                      </c:pt>
                      <c:pt idx="108">
                        <c:v>1467193.4985067709</c:v>
                      </c:pt>
                      <c:pt idx="109">
                        <c:v>1467193.4985067709</c:v>
                      </c:pt>
                      <c:pt idx="110">
                        <c:v>1467193.4985067709</c:v>
                      </c:pt>
                      <c:pt idx="111">
                        <c:v>1467193.4985067709</c:v>
                      </c:pt>
                      <c:pt idx="112">
                        <c:v>1467193.4985067709</c:v>
                      </c:pt>
                      <c:pt idx="113">
                        <c:v>1345755.5057329284</c:v>
                      </c:pt>
                      <c:pt idx="114">
                        <c:v>1345755.5057329284</c:v>
                      </c:pt>
                      <c:pt idx="115">
                        <c:v>1345755.5057329284</c:v>
                      </c:pt>
                      <c:pt idx="116">
                        <c:v>1345755.5057329284</c:v>
                      </c:pt>
                      <c:pt idx="117">
                        <c:v>1345755.5057329284</c:v>
                      </c:pt>
                      <c:pt idx="118">
                        <c:v>1345755.5057329284</c:v>
                      </c:pt>
                      <c:pt idx="119">
                        <c:v>1345755.5057329284</c:v>
                      </c:pt>
                      <c:pt idx="120">
                        <c:v>1345755.5057329284</c:v>
                      </c:pt>
                      <c:pt idx="121">
                        <c:v>1345755.5057329284</c:v>
                      </c:pt>
                      <c:pt idx="122">
                        <c:v>1345755.5057329284</c:v>
                      </c:pt>
                      <c:pt idx="123">
                        <c:v>1345755.5057329284</c:v>
                      </c:pt>
                      <c:pt idx="124">
                        <c:v>1345755.5057329284</c:v>
                      </c:pt>
                      <c:pt idx="125">
                        <c:v>1345755.5057329284</c:v>
                      </c:pt>
                      <c:pt idx="126">
                        <c:v>1345755.5057329284</c:v>
                      </c:pt>
                      <c:pt idx="127">
                        <c:v>1345755.5057329284</c:v>
                      </c:pt>
                      <c:pt idx="128">
                        <c:v>1345755.5057329284</c:v>
                      </c:pt>
                      <c:pt idx="129">
                        <c:v>1345755.5057329284</c:v>
                      </c:pt>
                      <c:pt idx="130">
                        <c:v>1345755.5057329284</c:v>
                      </c:pt>
                      <c:pt idx="131">
                        <c:v>1345755.5057329284</c:v>
                      </c:pt>
                      <c:pt idx="132">
                        <c:v>1345755.5057329284</c:v>
                      </c:pt>
                      <c:pt idx="133">
                        <c:v>1345755.5057329284</c:v>
                      </c:pt>
                      <c:pt idx="134">
                        <c:v>1345755.5057329284</c:v>
                      </c:pt>
                      <c:pt idx="135">
                        <c:v>1345755.5057329284</c:v>
                      </c:pt>
                      <c:pt idx="136">
                        <c:v>1345755.5057329284</c:v>
                      </c:pt>
                      <c:pt idx="137">
                        <c:v>1345755.5057329284</c:v>
                      </c:pt>
                      <c:pt idx="138">
                        <c:v>1345755.5057329284</c:v>
                      </c:pt>
                      <c:pt idx="139">
                        <c:v>1345755.5057329284</c:v>
                      </c:pt>
                      <c:pt idx="140">
                        <c:v>1345755.5057329284</c:v>
                      </c:pt>
                      <c:pt idx="141">
                        <c:v>1345755.5057329284</c:v>
                      </c:pt>
                      <c:pt idx="142">
                        <c:v>1345755.5057329284</c:v>
                      </c:pt>
                      <c:pt idx="143">
                        <c:v>1345755.5057329284</c:v>
                      </c:pt>
                      <c:pt idx="144">
                        <c:v>1345755.5057329284</c:v>
                      </c:pt>
                      <c:pt idx="145">
                        <c:v>1345755.5057329284</c:v>
                      </c:pt>
                      <c:pt idx="146">
                        <c:v>1345755.5057329284</c:v>
                      </c:pt>
                      <c:pt idx="147">
                        <c:v>1345755.5057329284</c:v>
                      </c:pt>
                      <c:pt idx="148">
                        <c:v>1345755.5057329284</c:v>
                      </c:pt>
                      <c:pt idx="149">
                        <c:v>1345755.5057329284</c:v>
                      </c:pt>
                      <c:pt idx="150">
                        <c:v>1345755.5057329284</c:v>
                      </c:pt>
                      <c:pt idx="151">
                        <c:v>1345755.5057329284</c:v>
                      </c:pt>
                      <c:pt idx="152">
                        <c:v>1345755.5057329284</c:v>
                      </c:pt>
                      <c:pt idx="153">
                        <c:v>1345755.5057329284</c:v>
                      </c:pt>
                      <c:pt idx="154">
                        <c:v>1345755.5057329284</c:v>
                      </c:pt>
                      <c:pt idx="155">
                        <c:v>1345755.5057329284</c:v>
                      </c:pt>
                      <c:pt idx="156">
                        <c:v>1345755.5057329284</c:v>
                      </c:pt>
                      <c:pt idx="157">
                        <c:v>1345755.5057329284</c:v>
                      </c:pt>
                      <c:pt idx="158">
                        <c:v>1174970.9324826251</c:v>
                      </c:pt>
                      <c:pt idx="159">
                        <c:v>1174970.9324826251</c:v>
                      </c:pt>
                      <c:pt idx="160">
                        <c:v>1174970.9324826251</c:v>
                      </c:pt>
                      <c:pt idx="161">
                        <c:v>1174970.9324826251</c:v>
                      </c:pt>
                      <c:pt idx="162">
                        <c:v>1174970.9324826251</c:v>
                      </c:pt>
                      <c:pt idx="163">
                        <c:v>1174970.9324826251</c:v>
                      </c:pt>
                      <c:pt idx="164">
                        <c:v>1174970.9324826251</c:v>
                      </c:pt>
                      <c:pt idx="165">
                        <c:v>1174970.9324826251</c:v>
                      </c:pt>
                      <c:pt idx="166">
                        <c:v>1174970.9324826251</c:v>
                      </c:pt>
                      <c:pt idx="167">
                        <c:v>1174970.9324826251</c:v>
                      </c:pt>
                      <c:pt idx="168">
                        <c:v>1174970.9324826251</c:v>
                      </c:pt>
                      <c:pt idx="169">
                        <c:v>1174970.9324826251</c:v>
                      </c:pt>
                      <c:pt idx="170">
                        <c:v>1174970.9324826251</c:v>
                      </c:pt>
                      <c:pt idx="171">
                        <c:v>1174970.9324826251</c:v>
                      </c:pt>
                      <c:pt idx="172">
                        <c:v>1174970.9324826251</c:v>
                      </c:pt>
                      <c:pt idx="173">
                        <c:v>1174970.9324826251</c:v>
                      </c:pt>
                      <c:pt idx="174">
                        <c:v>1174970.9324826251</c:v>
                      </c:pt>
                      <c:pt idx="175">
                        <c:v>1174970.9324826251</c:v>
                      </c:pt>
                      <c:pt idx="176">
                        <c:v>1174970.9324826251</c:v>
                      </c:pt>
                      <c:pt idx="177">
                        <c:v>1174970.9324826251</c:v>
                      </c:pt>
                      <c:pt idx="178">
                        <c:v>1174970.9324826251</c:v>
                      </c:pt>
                      <c:pt idx="179">
                        <c:v>1174970.9324826251</c:v>
                      </c:pt>
                      <c:pt idx="180">
                        <c:v>1174970.9324826251</c:v>
                      </c:pt>
                      <c:pt idx="181">
                        <c:v>1174970.9324826251</c:v>
                      </c:pt>
                      <c:pt idx="182">
                        <c:v>1174970.9324826251</c:v>
                      </c:pt>
                      <c:pt idx="183">
                        <c:v>1174970.9324826251</c:v>
                      </c:pt>
                      <c:pt idx="184">
                        <c:v>1174970.9324826251</c:v>
                      </c:pt>
                      <c:pt idx="185">
                        <c:v>1174970.9324826251</c:v>
                      </c:pt>
                      <c:pt idx="186">
                        <c:v>1174970.9324826251</c:v>
                      </c:pt>
                      <c:pt idx="187">
                        <c:v>1174970.9324826251</c:v>
                      </c:pt>
                      <c:pt idx="188">
                        <c:v>1174970.9324826251</c:v>
                      </c:pt>
                      <c:pt idx="189">
                        <c:v>1174970.9324826251</c:v>
                      </c:pt>
                      <c:pt idx="190">
                        <c:v>1174970.9324826251</c:v>
                      </c:pt>
                      <c:pt idx="191">
                        <c:v>1174970.9324826251</c:v>
                      </c:pt>
                      <c:pt idx="192">
                        <c:v>1174970.9324826251</c:v>
                      </c:pt>
                      <c:pt idx="193">
                        <c:v>1174970.9324826251</c:v>
                      </c:pt>
                      <c:pt idx="194">
                        <c:v>1174970.9324826251</c:v>
                      </c:pt>
                      <c:pt idx="195">
                        <c:v>1174970.9324826251</c:v>
                      </c:pt>
                      <c:pt idx="196">
                        <c:v>1174970.9324826251</c:v>
                      </c:pt>
                      <c:pt idx="197">
                        <c:v>1174970.9324826251</c:v>
                      </c:pt>
                      <c:pt idx="198">
                        <c:v>1174970.9324826251</c:v>
                      </c:pt>
                      <c:pt idx="199">
                        <c:v>1174970.9324826251</c:v>
                      </c:pt>
                      <c:pt idx="200">
                        <c:v>1174970.9324826251</c:v>
                      </c:pt>
                      <c:pt idx="201">
                        <c:v>1174970.9324826251</c:v>
                      </c:pt>
                      <c:pt idx="202">
                        <c:v>1174970.9324826251</c:v>
                      </c:pt>
                      <c:pt idx="203">
                        <c:v>1324916.8466916429</c:v>
                      </c:pt>
                      <c:pt idx="204">
                        <c:v>1324916.8466916429</c:v>
                      </c:pt>
                      <c:pt idx="205">
                        <c:v>1324916.8466916429</c:v>
                      </c:pt>
                      <c:pt idx="206">
                        <c:v>1324916.8466916429</c:v>
                      </c:pt>
                      <c:pt idx="207">
                        <c:v>1324916.8466916429</c:v>
                      </c:pt>
                      <c:pt idx="208">
                        <c:v>1324916.8466916429</c:v>
                      </c:pt>
                      <c:pt idx="209">
                        <c:v>1324916.8466916429</c:v>
                      </c:pt>
                      <c:pt idx="210">
                        <c:v>1324916.8466916429</c:v>
                      </c:pt>
                      <c:pt idx="211">
                        <c:v>1324916.8466916429</c:v>
                      </c:pt>
                      <c:pt idx="212">
                        <c:v>1324916.8466916429</c:v>
                      </c:pt>
                      <c:pt idx="213">
                        <c:v>1324916.8466916429</c:v>
                      </c:pt>
                      <c:pt idx="214">
                        <c:v>1324916.8466916429</c:v>
                      </c:pt>
                      <c:pt idx="215">
                        <c:v>1324916.8466916429</c:v>
                      </c:pt>
                      <c:pt idx="216">
                        <c:v>1324916.8466916429</c:v>
                      </c:pt>
                      <c:pt idx="217">
                        <c:v>1324916.8466916429</c:v>
                      </c:pt>
                      <c:pt idx="218">
                        <c:v>1324916.8466916429</c:v>
                      </c:pt>
                      <c:pt idx="219">
                        <c:v>1324916.8466916429</c:v>
                      </c:pt>
                      <c:pt idx="220">
                        <c:v>1324916.8466916429</c:v>
                      </c:pt>
                      <c:pt idx="221">
                        <c:v>1324916.8466916429</c:v>
                      </c:pt>
                      <c:pt idx="222">
                        <c:v>1324916.8466916429</c:v>
                      </c:pt>
                      <c:pt idx="223">
                        <c:v>1324916.8466916429</c:v>
                      </c:pt>
                      <c:pt idx="224">
                        <c:v>1324916.8466916429</c:v>
                      </c:pt>
                      <c:pt idx="225">
                        <c:v>1324916.8466916429</c:v>
                      </c:pt>
                      <c:pt idx="226">
                        <c:v>1324916.8466916429</c:v>
                      </c:pt>
                      <c:pt idx="227">
                        <c:v>1324916.8466916429</c:v>
                      </c:pt>
                      <c:pt idx="228">
                        <c:v>1324916.8466916429</c:v>
                      </c:pt>
                      <c:pt idx="229">
                        <c:v>1324916.8466916429</c:v>
                      </c:pt>
                      <c:pt idx="230">
                        <c:v>1324916.8466916429</c:v>
                      </c:pt>
                      <c:pt idx="231">
                        <c:v>1324916.8466916429</c:v>
                      </c:pt>
                      <c:pt idx="232">
                        <c:v>1324916.8466916429</c:v>
                      </c:pt>
                      <c:pt idx="233">
                        <c:v>1324916.8466916429</c:v>
                      </c:pt>
                      <c:pt idx="234">
                        <c:v>1324916.8466916429</c:v>
                      </c:pt>
                      <c:pt idx="235">
                        <c:v>1324916.8466916429</c:v>
                      </c:pt>
                      <c:pt idx="236">
                        <c:v>1324916.8466916429</c:v>
                      </c:pt>
                      <c:pt idx="237">
                        <c:v>1324916.8466916429</c:v>
                      </c:pt>
                      <c:pt idx="238">
                        <c:v>1324916.8466916429</c:v>
                      </c:pt>
                      <c:pt idx="239">
                        <c:v>1324916.8466916429</c:v>
                      </c:pt>
                      <c:pt idx="240">
                        <c:v>1324916.8466916429</c:v>
                      </c:pt>
                      <c:pt idx="241">
                        <c:v>1324916.8466916429</c:v>
                      </c:pt>
                      <c:pt idx="242">
                        <c:v>1324916.8466916429</c:v>
                      </c:pt>
                      <c:pt idx="243">
                        <c:v>1324916.8466916429</c:v>
                      </c:pt>
                      <c:pt idx="244">
                        <c:v>1324916.8466916429</c:v>
                      </c:pt>
                      <c:pt idx="245">
                        <c:v>1324916.8466916429</c:v>
                      </c:pt>
                      <c:pt idx="246">
                        <c:v>1324916.8466916429</c:v>
                      </c:pt>
                      <c:pt idx="247">
                        <c:v>1324916.8466916429</c:v>
                      </c:pt>
                      <c:pt idx="248">
                        <c:v>1465429.6004510217</c:v>
                      </c:pt>
                      <c:pt idx="249">
                        <c:v>1465429.6004510217</c:v>
                      </c:pt>
                      <c:pt idx="250">
                        <c:v>1465429.6004510217</c:v>
                      </c:pt>
                      <c:pt idx="251">
                        <c:v>1465429.6004510217</c:v>
                      </c:pt>
                      <c:pt idx="252">
                        <c:v>1465429.6004510217</c:v>
                      </c:pt>
                      <c:pt idx="253">
                        <c:v>1465429.6004510217</c:v>
                      </c:pt>
                      <c:pt idx="254">
                        <c:v>1465429.6004510217</c:v>
                      </c:pt>
                      <c:pt idx="255">
                        <c:v>1465429.6004510217</c:v>
                      </c:pt>
                      <c:pt idx="256">
                        <c:v>1465429.6004510217</c:v>
                      </c:pt>
                      <c:pt idx="257">
                        <c:v>1465429.6004510217</c:v>
                      </c:pt>
                      <c:pt idx="258">
                        <c:v>1465429.6004510217</c:v>
                      </c:pt>
                      <c:pt idx="259">
                        <c:v>1465429.6004510217</c:v>
                      </c:pt>
                      <c:pt idx="260">
                        <c:v>1465429.6004510217</c:v>
                      </c:pt>
                      <c:pt idx="261">
                        <c:v>1465429.6004510217</c:v>
                      </c:pt>
                      <c:pt idx="262">
                        <c:v>1465429.6004510217</c:v>
                      </c:pt>
                      <c:pt idx="263">
                        <c:v>1465429.6004510217</c:v>
                      </c:pt>
                      <c:pt idx="264">
                        <c:v>1465429.6004510217</c:v>
                      </c:pt>
                      <c:pt idx="265">
                        <c:v>1465429.6004510217</c:v>
                      </c:pt>
                      <c:pt idx="266">
                        <c:v>1465429.6004510217</c:v>
                      </c:pt>
                      <c:pt idx="267">
                        <c:v>1465429.6004510217</c:v>
                      </c:pt>
                      <c:pt idx="268">
                        <c:v>1465429.6004510217</c:v>
                      </c:pt>
                      <c:pt idx="269">
                        <c:v>1465429.6004510217</c:v>
                      </c:pt>
                      <c:pt idx="270">
                        <c:v>1465429.6004510217</c:v>
                      </c:pt>
                      <c:pt idx="271">
                        <c:v>1465429.6004510217</c:v>
                      </c:pt>
                      <c:pt idx="272">
                        <c:v>1465429.6004510217</c:v>
                      </c:pt>
                      <c:pt idx="273">
                        <c:v>1465429.6004510217</c:v>
                      </c:pt>
                      <c:pt idx="274">
                        <c:v>1465429.6004510217</c:v>
                      </c:pt>
                      <c:pt idx="275">
                        <c:v>1465429.6004510217</c:v>
                      </c:pt>
                      <c:pt idx="276">
                        <c:v>1465429.6004510217</c:v>
                      </c:pt>
                      <c:pt idx="277">
                        <c:v>1465429.6004510217</c:v>
                      </c:pt>
                      <c:pt idx="278">
                        <c:v>1465429.6004510217</c:v>
                      </c:pt>
                      <c:pt idx="279">
                        <c:v>1465429.6004510217</c:v>
                      </c:pt>
                      <c:pt idx="280">
                        <c:v>1465429.6004510217</c:v>
                      </c:pt>
                      <c:pt idx="281">
                        <c:v>1465429.6004510217</c:v>
                      </c:pt>
                      <c:pt idx="282">
                        <c:v>1465429.6004510217</c:v>
                      </c:pt>
                      <c:pt idx="283">
                        <c:v>1465429.6004510217</c:v>
                      </c:pt>
                      <c:pt idx="284">
                        <c:v>1465429.6004510217</c:v>
                      </c:pt>
                      <c:pt idx="285">
                        <c:v>1465429.6004510217</c:v>
                      </c:pt>
                      <c:pt idx="286">
                        <c:v>1465429.6004510217</c:v>
                      </c:pt>
                      <c:pt idx="287">
                        <c:v>1465429.6004510217</c:v>
                      </c:pt>
                      <c:pt idx="288">
                        <c:v>1465429.6004510217</c:v>
                      </c:pt>
                      <c:pt idx="289">
                        <c:v>1465429.6004510217</c:v>
                      </c:pt>
                      <c:pt idx="290">
                        <c:v>1465429.6004510217</c:v>
                      </c:pt>
                      <c:pt idx="291">
                        <c:v>1465429.6004510217</c:v>
                      </c:pt>
                      <c:pt idx="292">
                        <c:v>1465429.6004510217</c:v>
                      </c:pt>
                      <c:pt idx="293">
                        <c:v>1324190.1874006395</c:v>
                      </c:pt>
                      <c:pt idx="294">
                        <c:v>1324190.1874006395</c:v>
                      </c:pt>
                      <c:pt idx="295">
                        <c:v>1324190.1874006395</c:v>
                      </c:pt>
                      <c:pt idx="296">
                        <c:v>1324190.1874006395</c:v>
                      </c:pt>
                      <c:pt idx="297">
                        <c:v>1324190.1874006395</c:v>
                      </c:pt>
                      <c:pt idx="298">
                        <c:v>1324190.1874006395</c:v>
                      </c:pt>
                      <c:pt idx="299">
                        <c:v>1324190.1874006395</c:v>
                      </c:pt>
                      <c:pt idx="300">
                        <c:v>1324190.1874006395</c:v>
                      </c:pt>
                      <c:pt idx="301">
                        <c:v>1324190.1874006395</c:v>
                      </c:pt>
                      <c:pt idx="302">
                        <c:v>1324190.1874006395</c:v>
                      </c:pt>
                      <c:pt idx="303">
                        <c:v>1324190.1874006395</c:v>
                      </c:pt>
                      <c:pt idx="304">
                        <c:v>1324190.1874006395</c:v>
                      </c:pt>
                      <c:pt idx="305">
                        <c:v>1324190.1874006395</c:v>
                      </c:pt>
                      <c:pt idx="306">
                        <c:v>1324190.1874006395</c:v>
                      </c:pt>
                      <c:pt idx="307">
                        <c:v>1324190.1874006395</c:v>
                      </c:pt>
                      <c:pt idx="308">
                        <c:v>1324190.1874006395</c:v>
                      </c:pt>
                      <c:pt idx="309">
                        <c:v>1324190.1874006395</c:v>
                      </c:pt>
                      <c:pt idx="310">
                        <c:v>1324190.1874006395</c:v>
                      </c:pt>
                      <c:pt idx="311">
                        <c:v>1324190.1874006395</c:v>
                      </c:pt>
                      <c:pt idx="312">
                        <c:v>1324190.1874006395</c:v>
                      </c:pt>
                      <c:pt idx="313">
                        <c:v>1324190.1874006395</c:v>
                      </c:pt>
                      <c:pt idx="314">
                        <c:v>1324190.1874006395</c:v>
                      </c:pt>
                      <c:pt idx="315">
                        <c:v>1324190.1874006395</c:v>
                      </c:pt>
                      <c:pt idx="316">
                        <c:v>1324190.1874006395</c:v>
                      </c:pt>
                      <c:pt idx="317">
                        <c:v>1324190.1874006395</c:v>
                      </c:pt>
                      <c:pt idx="318">
                        <c:v>1324190.1874006395</c:v>
                      </c:pt>
                      <c:pt idx="319">
                        <c:v>1324190.1874006395</c:v>
                      </c:pt>
                      <c:pt idx="320">
                        <c:v>1324190.1874006395</c:v>
                      </c:pt>
                      <c:pt idx="321">
                        <c:v>1324190.1874006395</c:v>
                      </c:pt>
                      <c:pt idx="322">
                        <c:v>1324190.1874006395</c:v>
                      </c:pt>
                      <c:pt idx="323">
                        <c:v>1324190.1874006395</c:v>
                      </c:pt>
                      <c:pt idx="324">
                        <c:v>1324190.1874006395</c:v>
                      </c:pt>
                      <c:pt idx="325">
                        <c:v>1324190.1874006395</c:v>
                      </c:pt>
                      <c:pt idx="326">
                        <c:v>1324190.1874006395</c:v>
                      </c:pt>
                      <c:pt idx="327">
                        <c:v>1324190.1874006395</c:v>
                      </c:pt>
                      <c:pt idx="328">
                        <c:v>1324190.1874006395</c:v>
                      </c:pt>
                      <c:pt idx="329">
                        <c:v>1324190.1874006395</c:v>
                      </c:pt>
                      <c:pt idx="330">
                        <c:v>1324190.1874006395</c:v>
                      </c:pt>
                      <c:pt idx="331">
                        <c:v>1324190.1874006395</c:v>
                      </c:pt>
                      <c:pt idx="332">
                        <c:v>1324190.1874006395</c:v>
                      </c:pt>
                      <c:pt idx="333">
                        <c:v>1324190.1874006395</c:v>
                      </c:pt>
                      <c:pt idx="334">
                        <c:v>1324190.1874006395</c:v>
                      </c:pt>
                      <c:pt idx="335">
                        <c:v>1324190.1874006395</c:v>
                      </c:pt>
                      <c:pt idx="336">
                        <c:v>1324190.1874006395</c:v>
                      </c:pt>
                      <c:pt idx="337">
                        <c:v>1324190.1874006395</c:v>
                      </c:pt>
                      <c:pt idx="338">
                        <c:v>1182126.9384433487</c:v>
                      </c:pt>
                      <c:pt idx="339">
                        <c:v>1182126.9384433487</c:v>
                      </c:pt>
                      <c:pt idx="340">
                        <c:v>1182126.9384433487</c:v>
                      </c:pt>
                      <c:pt idx="341">
                        <c:v>1182126.9384433487</c:v>
                      </c:pt>
                      <c:pt idx="342">
                        <c:v>1182126.9384433487</c:v>
                      </c:pt>
                      <c:pt idx="343">
                        <c:v>1182126.9384433487</c:v>
                      </c:pt>
                      <c:pt idx="344">
                        <c:v>1182126.9384433487</c:v>
                      </c:pt>
                      <c:pt idx="345">
                        <c:v>1182126.9384433487</c:v>
                      </c:pt>
                      <c:pt idx="346">
                        <c:v>1182126.9384433487</c:v>
                      </c:pt>
                      <c:pt idx="347">
                        <c:v>1182126.9384433487</c:v>
                      </c:pt>
                      <c:pt idx="348">
                        <c:v>1182126.9384433487</c:v>
                      </c:pt>
                      <c:pt idx="349">
                        <c:v>1182126.9384433487</c:v>
                      </c:pt>
                      <c:pt idx="350">
                        <c:v>1182126.9384433487</c:v>
                      </c:pt>
                      <c:pt idx="351">
                        <c:v>1182126.9384433487</c:v>
                      </c:pt>
                      <c:pt idx="352">
                        <c:v>1182126.9384433487</c:v>
                      </c:pt>
                      <c:pt idx="353">
                        <c:v>1182126.9384433487</c:v>
                      </c:pt>
                      <c:pt idx="354">
                        <c:v>1182126.9384433487</c:v>
                      </c:pt>
                      <c:pt idx="355">
                        <c:v>1182126.9384433487</c:v>
                      </c:pt>
                      <c:pt idx="356">
                        <c:v>1182126.9384433487</c:v>
                      </c:pt>
                      <c:pt idx="357">
                        <c:v>1182126.9384433487</c:v>
                      </c:pt>
                      <c:pt idx="358">
                        <c:v>1182126.9384433487</c:v>
                      </c:pt>
                      <c:pt idx="359">
                        <c:v>1182126.9384433487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802-431D-A52C-6B08C0F053D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-13.640409027200876</c:v>
                      </c:pt>
                      <c:pt idx="24">
                        <c:v>-13.640409027200876</c:v>
                      </c:pt>
                      <c:pt idx="25">
                        <c:v>-13.640409027200876</c:v>
                      </c:pt>
                      <c:pt idx="26">
                        <c:v>-13.640409027200876</c:v>
                      </c:pt>
                      <c:pt idx="27">
                        <c:v>-13.640409027200876</c:v>
                      </c:pt>
                      <c:pt idx="28">
                        <c:v>-13.640409027200876</c:v>
                      </c:pt>
                      <c:pt idx="29">
                        <c:v>-13.640409027200876</c:v>
                      </c:pt>
                      <c:pt idx="30">
                        <c:v>-13.640409027200876</c:v>
                      </c:pt>
                      <c:pt idx="31">
                        <c:v>-13.640409027200876</c:v>
                      </c:pt>
                      <c:pt idx="32">
                        <c:v>-13.640409027200876</c:v>
                      </c:pt>
                      <c:pt idx="33">
                        <c:v>-13.640409027200876</c:v>
                      </c:pt>
                      <c:pt idx="34">
                        <c:v>-13.640409027200876</c:v>
                      </c:pt>
                      <c:pt idx="35">
                        <c:v>-13.640409027200876</c:v>
                      </c:pt>
                      <c:pt idx="36">
                        <c:v>-13.640409027200876</c:v>
                      </c:pt>
                      <c:pt idx="37">
                        <c:v>-13.640409027200876</c:v>
                      </c:pt>
                      <c:pt idx="38">
                        <c:v>-13.640409027200876</c:v>
                      </c:pt>
                      <c:pt idx="39">
                        <c:v>-13.640409027200876</c:v>
                      </c:pt>
                      <c:pt idx="40">
                        <c:v>-13.640409027200876</c:v>
                      </c:pt>
                      <c:pt idx="41">
                        <c:v>-13.640409027200876</c:v>
                      </c:pt>
                      <c:pt idx="42">
                        <c:v>-13.640409027200876</c:v>
                      </c:pt>
                      <c:pt idx="43">
                        <c:v>-13.640409027200876</c:v>
                      </c:pt>
                      <c:pt idx="44">
                        <c:v>-13.640409027200876</c:v>
                      </c:pt>
                      <c:pt idx="45">
                        <c:v>-13.640409027200876</c:v>
                      </c:pt>
                      <c:pt idx="46">
                        <c:v>-13.640409027200876</c:v>
                      </c:pt>
                      <c:pt idx="47">
                        <c:v>-13.640409027200876</c:v>
                      </c:pt>
                      <c:pt idx="48">
                        <c:v>-13.640409027200876</c:v>
                      </c:pt>
                      <c:pt idx="49">
                        <c:v>-13.640409027200876</c:v>
                      </c:pt>
                      <c:pt idx="50">
                        <c:v>-13.640409027200876</c:v>
                      </c:pt>
                      <c:pt idx="51">
                        <c:v>-13.640409027200876</c:v>
                      </c:pt>
                      <c:pt idx="52">
                        <c:v>-13.640409027200876</c:v>
                      </c:pt>
                      <c:pt idx="53">
                        <c:v>-13.640409027200876</c:v>
                      </c:pt>
                      <c:pt idx="54">
                        <c:v>-13.640409027200876</c:v>
                      </c:pt>
                      <c:pt idx="55">
                        <c:v>-13.640409027200876</c:v>
                      </c:pt>
                      <c:pt idx="56">
                        <c:v>-13.640409027200876</c:v>
                      </c:pt>
                      <c:pt idx="57">
                        <c:v>-13.640409027200876</c:v>
                      </c:pt>
                      <c:pt idx="58">
                        <c:v>-13.640409027200876</c:v>
                      </c:pt>
                      <c:pt idx="59">
                        <c:v>-13.640409027200876</c:v>
                      </c:pt>
                      <c:pt idx="60">
                        <c:v>-13.640409027200876</c:v>
                      </c:pt>
                      <c:pt idx="61">
                        <c:v>-13.640409027200876</c:v>
                      </c:pt>
                      <c:pt idx="62">
                        <c:v>-13.640409027200876</c:v>
                      </c:pt>
                      <c:pt idx="63">
                        <c:v>-13.640409027200876</c:v>
                      </c:pt>
                      <c:pt idx="64">
                        <c:v>-13.640409027200876</c:v>
                      </c:pt>
                      <c:pt idx="65">
                        <c:v>-13.640409027200876</c:v>
                      </c:pt>
                      <c:pt idx="66">
                        <c:v>-13.640409027200876</c:v>
                      </c:pt>
                      <c:pt idx="67">
                        <c:v>-13.640409027200876</c:v>
                      </c:pt>
                      <c:pt idx="68">
                        <c:v>-24.114716515876392</c:v>
                      </c:pt>
                      <c:pt idx="69">
                        <c:v>-24.114716515876392</c:v>
                      </c:pt>
                      <c:pt idx="70">
                        <c:v>-24.114716515876392</c:v>
                      </c:pt>
                      <c:pt idx="71">
                        <c:v>-24.114716515876392</c:v>
                      </c:pt>
                      <c:pt idx="72">
                        <c:v>-24.114716515876392</c:v>
                      </c:pt>
                      <c:pt idx="73">
                        <c:v>-24.114716515876392</c:v>
                      </c:pt>
                      <c:pt idx="74">
                        <c:v>-24.114716515876392</c:v>
                      </c:pt>
                      <c:pt idx="75">
                        <c:v>-24.114716515876392</c:v>
                      </c:pt>
                      <c:pt idx="76">
                        <c:v>-24.114716515876392</c:v>
                      </c:pt>
                      <c:pt idx="77">
                        <c:v>-24.114716515876392</c:v>
                      </c:pt>
                      <c:pt idx="78">
                        <c:v>-24.114716515876392</c:v>
                      </c:pt>
                      <c:pt idx="79">
                        <c:v>-24.114716515876392</c:v>
                      </c:pt>
                      <c:pt idx="80">
                        <c:v>-24.114716515876392</c:v>
                      </c:pt>
                      <c:pt idx="81">
                        <c:v>-24.114716515876392</c:v>
                      </c:pt>
                      <c:pt idx="82">
                        <c:v>-24.114716515876392</c:v>
                      </c:pt>
                      <c:pt idx="83">
                        <c:v>-24.114716515876392</c:v>
                      </c:pt>
                      <c:pt idx="84">
                        <c:v>-24.114716515876392</c:v>
                      </c:pt>
                      <c:pt idx="85">
                        <c:v>-24.114716515876392</c:v>
                      </c:pt>
                      <c:pt idx="86">
                        <c:v>-24.114716515876392</c:v>
                      </c:pt>
                      <c:pt idx="87">
                        <c:v>-24.114716515876392</c:v>
                      </c:pt>
                      <c:pt idx="88">
                        <c:v>-24.114716515876392</c:v>
                      </c:pt>
                      <c:pt idx="89">
                        <c:v>-24.114716515876392</c:v>
                      </c:pt>
                      <c:pt idx="90">
                        <c:v>-24.114716515876392</c:v>
                      </c:pt>
                      <c:pt idx="91">
                        <c:v>-24.114716515876392</c:v>
                      </c:pt>
                      <c:pt idx="92">
                        <c:v>-24.114716515876392</c:v>
                      </c:pt>
                      <c:pt idx="93">
                        <c:v>-24.114716515876392</c:v>
                      </c:pt>
                      <c:pt idx="94">
                        <c:v>-24.114716515876392</c:v>
                      </c:pt>
                      <c:pt idx="95">
                        <c:v>-24.114716515876392</c:v>
                      </c:pt>
                      <c:pt idx="96">
                        <c:v>-24.114716515876392</c:v>
                      </c:pt>
                      <c:pt idx="97">
                        <c:v>-24.114716515876392</c:v>
                      </c:pt>
                      <c:pt idx="98">
                        <c:v>-24.114716515876392</c:v>
                      </c:pt>
                      <c:pt idx="99">
                        <c:v>-24.114716515876392</c:v>
                      </c:pt>
                      <c:pt idx="100">
                        <c:v>-24.114716515876392</c:v>
                      </c:pt>
                      <c:pt idx="101">
                        <c:v>-24.114716515876392</c:v>
                      </c:pt>
                      <c:pt idx="102">
                        <c:v>-24.114716515876392</c:v>
                      </c:pt>
                      <c:pt idx="103">
                        <c:v>-24.114716515876392</c:v>
                      </c:pt>
                      <c:pt idx="104">
                        <c:v>-24.114716515876392</c:v>
                      </c:pt>
                      <c:pt idx="105">
                        <c:v>-24.114716515876392</c:v>
                      </c:pt>
                      <c:pt idx="106">
                        <c:v>-24.114716515876392</c:v>
                      </c:pt>
                      <c:pt idx="107">
                        <c:v>-24.114716515876392</c:v>
                      </c:pt>
                      <c:pt idx="108">
                        <c:v>-24.114716515876392</c:v>
                      </c:pt>
                      <c:pt idx="109">
                        <c:v>-24.114716515876392</c:v>
                      </c:pt>
                      <c:pt idx="110">
                        <c:v>-24.114716515876392</c:v>
                      </c:pt>
                      <c:pt idx="111">
                        <c:v>-24.114716515876392</c:v>
                      </c:pt>
                      <c:pt idx="112">
                        <c:v>-24.114716515876392</c:v>
                      </c:pt>
                      <c:pt idx="113">
                        <c:v>-13.841877887077798</c:v>
                      </c:pt>
                      <c:pt idx="114">
                        <c:v>-13.841877887077798</c:v>
                      </c:pt>
                      <c:pt idx="115">
                        <c:v>-13.841877887077798</c:v>
                      </c:pt>
                      <c:pt idx="116">
                        <c:v>-13.841877887077798</c:v>
                      </c:pt>
                      <c:pt idx="117">
                        <c:v>-13.841877887077798</c:v>
                      </c:pt>
                      <c:pt idx="118">
                        <c:v>-13.841877887077798</c:v>
                      </c:pt>
                      <c:pt idx="119">
                        <c:v>-13.841877887077798</c:v>
                      </c:pt>
                      <c:pt idx="120">
                        <c:v>-13.841877887077798</c:v>
                      </c:pt>
                      <c:pt idx="121">
                        <c:v>-13.841877887077798</c:v>
                      </c:pt>
                      <c:pt idx="122">
                        <c:v>-13.841877887077798</c:v>
                      </c:pt>
                      <c:pt idx="123">
                        <c:v>-13.841877887077798</c:v>
                      </c:pt>
                      <c:pt idx="124">
                        <c:v>-13.841877887077798</c:v>
                      </c:pt>
                      <c:pt idx="125">
                        <c:v>-13.841877887077798</c:v>
                      </c:pt>
                      <c:pt idx="126">
                        <c:v>-13.841877887077798</c:v>
                      </c:pt>
                      <c:pt idx="127">
                        <c:v>-13.841877887077798</c:v>
                      </c:pt>
                      <c:pt idx="128">
                        <c:v>-13.841877887077798</c:v>
                      </c:pt>
                      <c:pt idx="129">
                        <c:v>-13.841877887077798</c:v>
                      </c:pt>
                      <c:pt idx="130">
                        <c:v>-13.841877887077798</c:v>
                      </c:pt>
                      <c:pt idx="131">
                        <c:v>-13.841877887077798</c:v>
                      </c:pt>
                      <c:pt idx="132">
                        <c:v>-13.841877887077798</c:v>
                      </c:pt>
                      <c:pt idx="133">
                        <c:v>-13.841877887077798</c:v>
                      </c:pt>
                      <c:pt idx="134">
                        <c:v>-13.841877887077798</c:v>
                      </c:pt>
                      <c:pt idx="135">
                        <c:v>-13.841877887077798</c:v>
                      </c:pt>
                      <c:pt idx="136">
                        <c:v>-13.841877887077798</c:v>
                      </c:pt>
                      <c:pt idx="137">
                        <c:v>-13.841877887077798</c:v>
                      </c:pt>
                      <c:pt idx="138">
                        <c:v>-13.841877887077798</c:v>
                      </c:pt>
                      <c:pt idx="139">
                        <c:v>-13.841877887077798</c:v>
                      </c:pt>
                      <c:pt idx="140">
                        <c:v>-13.841877887077798</c:v>
                      </c:pt>
                      <c:pt idx="141">
                        <c:v>-13.841877887077798</c:v>
                      </c:pt>
                      <c:pt idx="142">
                        <c:v>-13.841877887077798</c:v>
                      </c:pt>
                      <c:pt idx="143">
                        <c:v>-13.841877887077798</c:v>
                      </c:pt>
                      <c:pt idx="144">
                        <c:v>-13.841877887077798</c:v>
                      </c:pt>
                      <c:pt idx="145">
                        <c:v>-13.841877887077798</c:v>
                      </c:pt>
                      <c:pt idx="146">
                        <c:v>-13.841877887077798</c:v>
                      </c:pt>
                      <c:pt idx="147">
                        <c:v>-13.841877887077798</c:v>
                      </c:pt>
                      <c:pt idx="148">
                        <c:v>-13.841877887077798</c:v>
                      </c:pt>
                      <c:pt idx="149">
                        <c:v>-13.841877887077798</c:v>
                      </c:pt>
                      <c:pt idx="150">
                        <c:v>-13.841877887077798</c:v>
                      </c:pt>
                      <c:pt idx="151">
                        <c:v>-13.841877887077798</c:v>
                      </c:pt>
                      <c:pt idx="152">
                        <c:v>-13.841877887077798</c:v>
                      </c:pt>
                      <c:pt idx="153">
                        <c:v>-13.841877887077798</c:v>
                      </c:pt>
                      <c:pt idx="154">
                        <c:v>-13.841877887077798</c:v>
                      </c:pt>
                      <c:pt idx="155">
                        <c:v>-13.841877887077798</c:v>
                      </c:pt>
                      <c:pt idx="156">
                        <c:v>-13.841877887077798</c:v>
                      </c:pt>
                      <c:pt idx="157">
                        <c:v>-13.841877887077798</c:v>
                      </c:pt>
                      <c:pt idx="158">
                        <c:v>0.6053500455836669</c:v>
                      </c:pt>
                      <c:pt idx="159">
                        <c:v>0.6053500455836669</c:v>
                      </c:pt>
                      <c:pt idx="160">
                        <c:v>0.6053500455836669</c:v>
                      </c:pt>
                      <c:pt idx="161">
                        <c:v>0.6053500455836669</c:v>
                      </c:pt>
                      <c:pt idx="162">
                        <c:v>0.6053500455836669</c:v>
                      </c:pt>
                      <c:pt idx="163">
                        <c:v>0.6053500455836669</c:v>
                      </c:pt>
                      <c:pt idx="164">
                        <c:v>0.6053500455836669</c:v>
                      </c:pt>
                      <c:pt idx="165">
                        <c:v>0.6053500455836669</c:v>
                      </c:pt>
                      <c:pt idx="166">
                        <c:v>0.6053500455836669</c:v>
                      </c:pt>
                      <c:pt idx="167">
                        <c:v>0.6053500455836669</c:v>
                      </c:pt>
                      <c:pt idx="168">
                        <c:v>0.6053500455836669</c:v>
                      </c:pt>
                      <c:pt idx="169">
                        <c:v>0.6053500455836669</c:v>
                      </c:pt>
                      <c:pt idx="170">
                        <c:v>0.6053500455836669</c:v>
                      </c:pt>
                      <c:pt idx="171">
                        <c:v>0.6053500455836669</c:v>
                      </c:pt>
                      <c:pt idx="172">
                        <c:v>0.6053500455836669</c:v>
                      </c:pt>
                      <c:pt idx="173">
                        <c:v>0.6053500455836669</c:v>
                      </c:pt>
                      <c:pt idx="174">
                        <c:v>0.6053500455836669</c:v>
                      </c:pt>
                      <c:pt idx="175">
                        <c:v>0.6053500455836669</c:v>
                      </c:pt>
                      <c:pt idx="176">
                        <c:v>0.6053500455836669</c:v>
                      </c:pt>
                      <c:pt idx="177">
                        <c:v>0.6053500455836669</c:v>
                      </c:pt>
                      <c:pt idx="178">
                        <c:v>0.6053500455836669</c:v>
                      </c:pt>
                      <c:pt idx="179">
                        <c:v>0.6053500455836669</c:v>
                      </c:pt>
                      <c:pt idx="180">
                        <c:v>0.6053500455836669</c:v>
                      </c:pt>
                      <c:pt idx="181">
                        <c:v>0.6053500455836669</c:v>
                      </c:pt>
                      <c:pt idx="182">
                        <c:v>0.6053500455836669</c:v>
                      </c:pt>
                      <c:pt idx="183">
                        <c:v>0.6053500455836669</c:v>
                      </c:pt>
                      <c:pt idx="184">
                        <c:v>0.6053500455836669</c:v>
                      </c:pt>
                      <c:pt idx="185">
                        <c:v>0.6053500455836669</c:v>
                      </c:pt>
                      <c:pt idx="186">
                        <c:v>0.6053500455836669</c:v>
                      </c:pt>
                      <c:pt idx="187">
                        <c:v>0.6053500455836669</c:v>
                      </c:pt>
                      <c:pt idx="188">
                        <c:v>0.6053500455836669</c:v>
                      </c:pt>
                      <c:pt idx="189">
                        <c:v>0.6053500455836669</c:v>
                      </c:pt>
                      <c:pt idx="190">
                        <c:v>0.6053500455836669</c:v>
                      </c:pt>
                      <c:pt idx="191">
                        <c:v>0.6053500455836669</c:v>
                      </c:pt>
                      <c:pt idx="192">
                        <c:v>0.6053500455836669</c:v>
                      </c:pt>
                      <c:pt idx="193">
                        <c:v>0.6053500455836669</c:v>
                      </c:pt>
                      <c:pt idx="194">
                        <c:v>0.6053500455836669</c:v>
                      </c:pt>
                      <c:pt idx="195">
                        <c:v>0.6053500455836669</c:v>
                      </c:pt>
                      <c:pt idx="196">
                        <c:v>0.6053500455836669</c:v>
                      </c:pt>
                      <c:pt idx="197">
                        <c:v>0.6053500455836669</c:v>
                      </c:pt>
                      <c:pt idx="198">
                        <c:v>0.6053500455836669</c:v>
                      </c:pt>
                      <c:pt idx="199">
                        <c:v>0.6053500455836669</c:v>
                      </c:pt>
                      <c:pt idx="200">
                        <c:v>0.6053500455836669</c:v>
                      </c:pt>
                      <c:pt idx="201">
                        <c:v>0.6053500455836669</c:v>
                      </c:pt>
                      <c:pt idx="202">
                        <c:v>0.6053500455836669</c:v>
                      </c:pt>
                      <c:pt idx="203">
                        <c:v>-12.079067281583406</c:v>
                      </c:pt>
                      <c:pt idx="204">
                        <c:v>-12.079067281583406</c:v>
                      </c:pt>
                      <c:pt idx="205">
                        <c:v>-12.079067281583406</c:v>
                      </c:pt>
                      <c:pt idx="206">
                        <c:v>-12.079067281583406</c:v>
                      </c:pt>
                      <c:pt idx="207">
                        <c:v>-12.079067281583406</c:v>
                      </c:pt>
                      <c:pt idx="208">
                        <c:v>-12.079067281583406</c:v>
                      </c:pt>
                      <c:pt idx="209">
                        <c:v>-12.079067281583406</c:v>
                      </c:pt>
                      <c:pt idx="210">
                        <c:v>-12.079067281583406</c:v>
                      </c:pt>
                      <c:pt idx="211">
                        <c:v>-12.079067281583406</c:v>
                      </c:pt>
                      <c:pt idx="212">
                        <c:v>-12.079067281583406</c:v>
                      </c:pt>
                      <c:pt idx="213">
                        <c:v>-12.079067281583406</c:v>
                      </c:pt>
                      <c:pt idx="214">
                        <c:v>-12.079067281583406</c:v>
                      </c:pt>
                      <c:pt idx="215">
                        <c:v>-12.079067281583406</c:v>
                      </c:pt>
                      <c:pt idx="216">
                        <c:v>-12.079067281583406</c:v>
                      </c:pt>
                      <c:pt idx="217">
                        <c:v>-12.079067281583406</c:v>
                      </c:pt>
                      <c:pt idx="218">
                        <c:v>-12.079067281583406</c:v>
                      </c:pt>
                      <c:pt idx="219">
                        <c:v>-12.079067281583406</c:v>
                      </c:pt>
                      <c:pt idx="220">
                        <c:v>-12.079067281583406</c:v>
                      </c:pt>
                      <c:pt idx="221">
                        <c:v>-12.079067281583406</c:v>
                      </c:pt>
                      <c:pt idx="222">
                        <c:v>-12.079067281583406</c:v>
                      </c:pt>
                      <c:pt idx="223">
                        <c:v>-12.079067281583406</c:v>
                      </c:pt>
                      <c:pt idx="224">
                        <c:v>-12.079067281583406</c:v>
                      </c:pt>
                      <c:pt idx="225">
                        <c:v>-12.079067281583406</c:v>
                      </c:pt>
                      <c:pt idx="226">
                        <c:v>-12.079067281583406</c:v>
                      </c:pt>
                      <c:pt idx="227">
                        <c:v>-12.079067281583406</c:v>
                      </c:pt>
                      <c:pt idx="228">
                        <c:v>-12.079067281583406</c:v>
                      </c:pt>
                      <c:pt idx="229">
                        <c:v>-12.079067281583406</c:v>
                      </c:pt>
                      <c:pt idx="230">
                        <c:v>-12.079067281583406</c:v>
                      </c:pt>
                      <c:pt idx="231">
                        <c:v>-12.079067281583406</c:v>
                      </c:pt>
                      <c:pt idx="232">
                        <c:v>-12.079067281583406</c:v>
                      </c:pt>
                      <c:pt idx="233">
                        <c:v>-12.079067281583406</c:v>
                      </c:pt>
                      <c:pt idx="234">
                        <c:v>-12.079067281583406</c:v>
                      </c:pt>
                      <c:pt idx="235">
                        <c:v>-12.079067281583406</c:v>
                      </c:pt>
                      <c:pt idx="236">
                        <c:v>-12.079067281583406</c:v>
                      </c:pt>
                      <c:pt idx="237">
                        <c:v>-12.079067281583406</c:v>
                      </c:pt>
                      <c:pt idx="238">
                        <c:v>-12.079067281583406</c:v>
                      </c:pt>
                      <c:pt idx="239">
                        <c:v>-12.079067281583406</c:v>
                      </c:pt>
                      <c:pt idx="240">
                        <c:v>-12.079067281583406</c:v>
                      </c:pt>
                      <c:pt idx="241">
                        <c:v>-12.079067281583406</c:v>
                      </c:pt>
                      <c:pt idx="242">
                        <c:v>-12.079067281583406</c:v>
                      </c:pt>
                      <c:pt idx="243">
                        <c:v>-12.079067281583406</c:v>
                      </c:pt>
                      <c:pt idx="244">
                        <c:v>-12.079067281583406</c:v>
                      </c:pt>
                      <c:pt idx="245">
                        <c:v>-12.079067281583406</c:v>
                      </c:pt>
                      <c:pt idx="246">
                        <c:v>-12.079067281583406</c:v>
                      </c:pt>
                      <c:pt idx="247">
                        <c:v>-12.079067281583406</c:v>
                      </c:pt>
                      <c:pt idx="248">
                        <c:v>-23.965502586442387</c:v>
                      </c:pt>
                      <c:pt idx="249">
                        <c:v>-23.965502586442387</c:v>
                      </c:pt>
                      <c:pt idx="250">
                        <c:v>-23.965502586442387</c:v>
                      </c:pt>
                      <c:pt idx="251">
                        <c:v>-23.965502586442387</c:v>
                      </c:pt>
                      <c:pt idx="252">
                        <c:v>-23.965502586442387</c:v>
                      </c:pt>
                      <c:pt idx="253">
                        <c:v>-23.965502586442387</c:v>
                      </c:pt>
                      <c:pt idx="254">
                        <c:v>-23.965502586442387</c:v>
                      </c:pt>
                      <c:pt idx="255">
                        <c:v>-23.965502586442387</c:v>
                      </c:pt>
                      <c:pt idx="256">
                        <c:v>-23.965502586442387</c:v>
                      </c:pt>
                      <c:pt idx="257">
                        <c:v>-23.965502586442387</c:v>
                      </c:pt>
                      <c:pt idx="258">
                        <c:v>-23.965502586442387</c:v>
                      </c:pt>
                      <c:pt idx="259">
                        <c:v>-23.965502586442387</c:v>
                      </c:pt>
                      <c:pt idx="260">
                        <c:v>-23.965502586442387</c:v>
                      </c:pt>
                      <c:pt idx="261">
                        <c:v>-23.965502586442387</c:v>
                      </c:pt>
                      <c:pt idx="262">
                        <c:v>-23.965502586442387</c:v>
                      </c:pt>
                      <c:pt idx="263">
                        <c:v>-23.965502586442387</c:v>
                      </c:pt>
                      <c:pt idx="264">
                        <c:v>-23.965502586442387</c:v>
                      </c:pt>
                      <c:pt idx="265">
                        <c:v>-23.965502586442387</c:v>
                      </c:pt>
                      <c:pt idx="266">
                        <c:v>-23.965502586442387</c:v>
                      </c:pt>
                      <c:pt idx="267">
                        <c:v>-23.965502586442387</c:v>
                      </c:pt>
                      <c:pt idx="268">
                        <c:v>-23.965502586442387</c:v>
                      </c:pt>
                      <c:pt idx="269">
                        <c:v>-23.965502586442387</c:v>
                      </c:pt>
                      <c:pt idx="270">
                        <c:v>-23.965502586442387</c:v>
                      </c:pt>
                      <c:pt idx="271">
                        <c:v>-23.965502586442387</c:v>
                      </c:pt>
                      <c:pt idx="272">
                        <c:v>-23.965502586442387</c:v>
                      </c:pt>
                      <c:pt idx="273">
                        <c:v>-23.965502586442387</c:v>
                      </c:pt>
                      <c:pt idx="274">
                        <c:v>-23.965502586442387</c:v>
                      </c:pt>
                      <c:pt idx="275">
                        <c:v>-23.965502586442387</c:v>
                      </c:pt>
                      <c:pt idx="276">
                        <c:v>-23.965502586442387</c:v>
                      </c:pt>
                      <c:pt idx="277">
                        <c:v>-23.965502586442387</c:v>
                      </c:pt>
                      <c:pt idx="278">
                        <c:v>-23.965502586442387</c:v>
                      </c:pt>
                      <c:pt idx="279">
                        <c:v>-23.965502586442387</c:v>
                      </c:pt>
                      <c:pt idx="280">
                        <c:v>-23.965502586442387</c:v>
                      </c:pt>
                      <c:pt idx="281">
                        <c:v>-23.965502586442387</c:v>
                      </c:pt>
                      <c:pt idx="282">
                        <c:v>-23.965502586442387</c:v>
                      </c:pt>
                      <c:pt idx="283">
                        <c:v>-23.965502586442387</c:v>
                      </c:pt>
                      <c:pt idx="284">
                        <c:v>-23.965502586442387</c:v>
                      </c:pt>
                      <c:pt idx="285">
                        <c:v>-23.965502586442387</c:v>
                      </c:pt>
                      <c:pt idx="286">
                        <c:v>-23.965502586442387</c:v>
                      </c:pt>
                      <c:pt idx="287">
                        <c:v>-23.965502586442387</c:v>
                      </c:pt>
                      <c:pt idx="288">
                        <c:v>-23.965502586442387</c:v>
                      </c:pt>
                      <c:pt idx="289">
                        <c:v>-23.965502586442387</c:v>
                      </c:pt>
                      <c:pt idx="290">
                        <c:v>-23.965502586442387</c:v>
                      </c:pt>
                      <c:pt idx="291">
                        <c:v>-23.965502586442387</c:v>
                      </c:pt>
                      <c:pt idx="292">
                        <c:v>-23.965502586442387</c:v>
                      </c:pt>
                      <c:pt idx="293">
                        <c:v>-12.017596785702461</c:v>
                      </c:pt>
                      <c:pt idx="294">
                        <c:v>-12.017596785702461</c:v>
                      </c:pt>
                      <c:pt idx="295">
                        <c:v>-12.017596785702461</c:v>
                      </c:pt>
                      <c:pt idx="296">
                        <c:v>-12.017596785702461</c:v>
                      </c:pt>
                      <c:pt idx="297">
                        <c:v>-12.017596785702461</c:v>
                      </c:pt>
                      <c:pt idx="298">
                        <c:v>-12.017596785702461</c:v>
                      </c:pt>
                      <c:pt idx="299">
                        <c:v>-12.017596785702461</c:v>
                      </c:pt>
                      <c:pt idx="300">
                        <c:v>-12.017596785702461</c:v>
                      </c:pt>
                      <c:pt idx="301">
                        <c:v>-12.017596785702461</c:v>
                      </c:pt>
                      <c:pt idx="302">
                        <c:v>-12.017596785702461</c:v>
                      </c:pt>
                      <c:pt idx="303">
                        <c:v>-12.017596785702461</c:v>
                      </c:pt>
                      <c:pt idx="304">
                        <c:v>-12.017596785702461</c:v>
                      </c:pt>
                      <c:pt idx="305">
                        <c:v>-12.017596785702461</c:v>
                      </c:pt>
                      <c:pt idx="306">
                        <c:v>-12.017596785702461</c:v>
                      </c:pt>
                      <c:pt idx="307">
                        <c:v>-12.017596785702461</c:v>
                      </c:pt>
                      <c:pt idx="308">
                        <c:v>-12.017596785702461</c:v>
                      </c:pt>
                      <c:pt idx="309">
                        <c:v>-12.017596785702461</c:v>
                      </c:pt>
                      <c:pt idx="310">
                        <c:v>-12.017596785702461</c:v>
                      </c:pt>
                      <c:pt idx="311">
                        <c:v>-12.017596785702461</c:v>
                      </c:pt>
                      <c:pt idx="312">
                        <c:v>-12.017596785702461</c:v>
                      </c:pt>
                      <c:pt idx="313">
                        <c:v>-12.017596785702461</c:v>
                      </c:pt>
                      <c:pt idx="314">
                        <c:v>-12.017596785702461</c:v>
                      </c:pt>
                      <c:pt idx="315">
                        <c:v>-12.017596785702461</c:v>
                      </c:pt>
                      <c:pt idx="316">
                        <c:v>-12.017596785702461</c:v>
                      </c:pt>
                      <c:pt idx="317">
                        <c:v>-12.017596785702461</c:v>
                      </c:pt>
                      <c:pt idx="318">
                        <c:v>-12.017596785702461</c:v>
                      </c:pt>
                      <c:pt idx="319">
                        <c:v>-12.017596785702461</c:v>
                      </c:pt>
                      <c:pt idx="320">
                        <c:v>-12.017596785702461</c:v>
                      </c:pt>
                      <c:pt idx="321">
                        <c:v>-12.017596785702461</c:v>
                      </c:pt>
                      <c:pt idx="322">
                        <c:v>-12.017596785702461</c:v>
                      </c:pt>
                      <c:pt idx="323">
                        <c:v>-12.017596785702461</c:v>
                      </c:pt>
                      <c:pt idx="324">
                        <c:v>-12.017596785702461</c:v>
                      </c:pt>
                      <c:pt idx="325">
                        <c:v>-12.017596785702461</c:v>
                      </c:pt>
                      <c:pt idx="326">
                        <c:v>-12.017596785702461</c:v>
                      </c:pt>
                      <c:pt idx="327">
                        <c:v>-12.017596785702461</c:v>
                      </c:pt>
                      <c:pt idx="328">
                        <c:v>-12.017596785702461</c:v>
                      </c:pt>
                      <c:pt idx="329">
                        <c:v>-12.017596785702461</c:v>
                      </c:pt>
                      <c:pt idx="330">
                        <c:v>-12.017596785702461</c:v>
                      </c:pt>
                      <c:pt idx="331">
                        <c:v>-12.017596785702461</c:v>
                      </c:pt>
                      <c:pt idx="332">
                        <c:v>-12.017596785702461</c:v>
                      </c:pt>
                      <c:pt idx="333">
                        <c:v>-12.017596785702461</c:v>
                      </c:pt>
                      <c:pt idx="334">
                        <c:v>-12.017596785702461</c:v>
                      </c:pt>
                      <c:pt idx="335">
                        <c:v>-12.017596785702461</c:v>
                      </c:pt>
                      <c:pt idx="336">
                        <c:v>-12.017596785702461</c:v>
                      </c:pt>
                      <c:pt idx="337">
                        <c:v>-12.017596785702461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802-431D-A52C-6B08C0F053DF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-14.010213648254791</c:v>
                      </c:pt>
                      <c:pt idx="24">
                        <c:v>-14.010213648254791</c:v>
                      </c:pt>
                      <c:pt idx="25">
                        <c:v>-14.010213648254791</c:v>
                      </c:pt>
                      <c:pt idx="26">
                        <c:v>-14.010213648254791</c:v>
                      </c:pt>
                      <c:pt idx="27">
                        <c:v>-14.010213648254791</c:v>
                      </c:pt>
                      <c:pt idx="28">
                        <c:v>-14.010213648254791</c:v>
                      </c:pt>
                      <c:pt idx="29">
                        <c:v>-14.010213648254791</c:v>
                      </c:pt>
                      <c:pt idx="30">
                        <c:v>-14.010213648254791</c:v>
                      </c:pt>
                      <c:pt idx="31">
                        <c:v>-14.010213648254791</c:v>
                      </c:pt>
                      <c:pt idx="32">
                        <c:v>-14.010213648254791</c:v>
                      </c:pt>
                      <c:pt idx="33">
                        <c:v>-14.010213648254791</c:v>
                      </c:pt>
                      <c:pt idx="34">
                        <c:v>-14.010213648254791</c:v>
                      </c:pt>
                      <c:pt idx="35">
                        <c:v>-14.010213648254791</c:v>
                      </c:pt>
                      <c:pt idx="36">
                        <c:v>-14.010213648254791</c:v>
                      </c:pt>
                      <c:pt idx="37">
                        <c:v>-14.010213648254791</c:v>
                      </c:pt>
                      <c:pt idx="38">
                        <c:v>-14.010213648254791</c:v>
                      </c:pt>
                      <c:pt idx="39">
                        <c:v>-14.010213648254791</c:v>
                      </c:pt>
                      <c:pt idx="40">
                        <c:v>-14.010213648254791</c:v>
                      </c:pt>
                      <c:pt idx="41">
                        <c:v>-14.010213648254791</c:v>
                      </c:pt>
                      <c:pt idx="42">
                        <c:v>-14.010213648254791</c:v>
                      </c:pt>
                      <c:pt idx="43">
                        <c:v>-14.010213648254791</c:v>
                      </c:pt>
                      <c:pt idx="44">
                        <c:v>-14.010213648254791</c:v>
                      </c:pt>
                      <c:pt idx="45">
                        <c:v>-14.010213648254791</c:v>
                      </c:pt>
                      <c:pt idx="46">
                        <c:v>-14.010213648254791</c:v>
                      </c:pt>
                      <c:pt idx="47">
                        <c:v>-14.010213648254791</c:v>
                      </c:pt>
                      <c:pt idx="48">
                        <c:v>-14.010213648254791</c:v>
                      </c:pt>
                      <c:pt idx="49">
                        <c:v>-14.010213648254791</c:v>
                      </c:pt>
                      <c:pt idx="50">
                        <c:v>-14.010213648254791</c:v>
                      </c:pt>
                      <c:pt idx="51">
                        <c:v>-14.010213648254791</c:v>
                      </c:pt>
                      <c:pt idx="52">
                        <c:v>-14.010213648254791</c:v>
                      </c:pt>
                      <c:pt idx="53">
                        <c:v>-14.010213648254791</c:v>
                      </c:pt>
                      <c:pt idx="54">
                        <c:v>-14.010213648254791</c:v>
                      </c:pt>
                      <c:pt idx="55">
                        <c:v>-14.010213648254791</c:v>
                      </c:pt>
                      <c:pt idx="56">
                        <c:v>-14.010213648254791</c:v>
                      </c:pt>
                      <c:pt idx="57">
                        <c:v>-14.010213648254791</c:v>
                      </c:pt>
                      <c:pt idx="58">
                        <c:v>-14.010213648254791</c:v>
                      </c:pt>
                      <c:pt idx="59">
                        <c:v>-14.010213648254791</c:v>
                      </c:pt>
                      <c:pt idx="60">
                        <c:v>-14.010213648254791</c:v>
                      </c:pt>
                      <c:pt idx="61">
                        <c:v>-14.010213648254791</c:v>
                      </c:pt>
                      <c:pt idx="62">
                        <c:v>-14.010213648254791</c:v>
                      </c:pt>
                      <c:pt idx="63">
                        <c:v>-14.010213648254791</c:v>
                      </c:pt>
                      <c:pt idx="64">
                        <c:v>-14.010213648254791</c:v>
                      </c:pt>
                      <c:pt idx="65">
                        <c:v>-14.010213648254791</c:v>
                      </c:pt>
                      <c:pt idx="66">
                        <c:v>-14.010213648254791</c:v>
                      </c:pt>
                      <c:pt idx="67">
                        <c:v>-14.010213648254791</c:v>
                      </c:pt>
                      <c:pt idx="68">
                        <c:v>-24.772787033524146</c:v>
                      </c:pt>
                      <c:pt idx="69">
                        <c:v>-24.772787033524146</c:v>
                      </c:pt>
                      <c:pt idx="70">
                        <c:v>-24.772787033524146</c:v>
                      </c:pt>
                      <c:pt idx="71">
                        <c:v>-24.772787033524146</c:v>
                      </c:pt>
                      <c:pt idx="72">
                        <c:v>-24.772787033524146</c:v>
                      </c:pt>
                      <c:pt idx="73">
                        <c:v>-24.772787033524146</c:v>
                      </c:pt>
                      <c:pt idx="74">
                        <c:v>-24.772787033524146</c:v>
                      </c:pt>
                      <c:pt idx="75">
                        <c:v>-24.772787033524146</c:v>
                      </c:pt>
                      <c:pt idx="76">
                        <c:v>-24.772787033524146</c:v>
                      </c:pt>
                      <c:pt idx="77">
                        <c:v>-24.772787033524146</c:v>
                      </c:pt>
                      <c:pt idx="78">
                        <c:v>-24.772787033524146</c:v>
                      </c:pt>
                      <c:pt idx="79">
                        <c:v>-24.772787033524146</c:v>
                      </c:pt>
                      <c:pt idx="80">
                        <c:v>-24.772787033524146</c:v>
                      </c:pt>
                      <c:pt idx="81">
                        <c:v>-24.772787033524146</c:v>
                      </c:pt>
                      <c:pt idx="82">
                        <c:v>-24.772787033524146</c:v>
                      </c:pt>
                      <c:pt idx="83">
                        <c:v>-24.772787033524146</c:v>
                      </c:pt>
                      <c:pt idx="84">
                        <c:v>-24.772787033524146</c:v>
                      </c:pt>
                      <c:pt idx="85">
                        <c:v>-24.772787033524146</c:v>
                      </c:pt>
                      <c:pt idx="86">
                        <c:v>-24.772787033524146</c:v>
                      </c:pt>
                      <c:pt idx="87">
                        <c:v>-24.772787033524146</c:v>
                      </c:pt>
                      <c:pt idx="88">
                        <c:v>-24.772787033524146</c:v>
                      </c:pt>
                      <c:pt idx="89">
                        <c:v>-24.772787033524146</c:v>
                      </c:pt>
                      <c:pt idx="90">
                        <c:v>-24.772787033524146</c:v>
                      </c:pt>
                      <c:pt idx="91">
                        <c:v>-24.772787033524146</c:v>
                      </c:pt>
                      <c:pt idx="92">
                        <c:v>-24.772787033524146</c:v>
                      </c:pt>
                      <c:pt idx="93">
                        <c:v>-24.772787033524146</c:v>
                      </c:pt>
                      <c:pt idx="94">
                        <c:v>-24.772787033524146</c:v>
                      </c:pt>
                      <c:pt idx="95">
                        <c:v>-24.772787033524146</c:v>
                      </c:pt>
                      <c:pt idx="96">
                        <c:v>-24.772787033524146</c:v>
                      </c:pt>
                      <c:pt idx="97">
                        <c:v>-24.772787033524146</c:v>
                      </c:pt>
                      <c:pt idx="98">
                        <c:v>-24.772787033524146</c:v>
                      </c:pt>
                      <c:pt idx="99">
                        <c:v>-24.772787033524146</c:v>
                      </c:pt>
                      <c:pt idx="100">
                        <c:v>-24.772787033524146</c:v>
                      </c:pt>
                      <c:pt idx="101">
                        <c:v>-24.772787033524146</c:v>
                      </c:pt>
                      <c:pt idx="102">
                        <c:v>-24.772787033524146</c:v>
                      </c:pt>
                      <c:pt idx="103">
                        <c:v>-24.772787033524146</c:v>
                      </c:pt>
                      <c:pt idx="104">
                        <c:v>-24.772787033524146</c:v>
                      </c:pt>
                      <c:pt idx="105">
                        <c:v>-24.772787033524146</c:v>
                      </c:pt>
                      <c:pt idx="106">
                        <c:v>-24.772787033524146</c:v>
                      </c:pt>
                      <c:pt idx="107">
                        <c:v>-24.772787033524146</c:v>
                      </c:pt>
                      <c:pt idx="108">
                        <c:v>-24.772787033524146</c:v>
                      </c:pt>
                      <c:pt idx="109">
                        <c:v>-24.772787033524146</c:v>
                      </c:pt>
                      <c:pt idx="110">
                        <c:v>-24.772787033524146</c:v>
                      </c:pt>
                      <c:pt idx="111">
                        <c:v>-24.772787033524146</c:v>
                      </c:pt>
                      <c:pt idx="112">
                        <c:v>-24.772787033524146</c:v>
                      </c:pt>
                      <c:pt idx="113">
                        <c:v>-14.217067153120972</c:v>
                      </c:pt>
                      <c:pt idx="114">
                        <c:v>-14.217067153120972</c:v>
                      </c:pt>
                      <c:pt idx="115">
                        <c:v>-14.217067153120972</c:v>
                      </c:pt>
                      <c:pt idx="116">
                        <c:v>-14.217067153120972</c:v>
                      </c:pt>
                      <c:pt idx="117">
                        <c:v>-14.217067153120972</c:v>
                      </c:pt>
                      <c:pt idx="118">
                        <c:v>-14.217067153120972</c:v>
                      </c:pt>
                      <c:pt idx="119">
                        <c:v>-14.217067153120972</c:v>
                      </c:pt>
                      <c:pt idx="120">
                        <c:v>-14.217067153120972</c:v>
                      </c:pt>
                      <c:pt idx="121">
                        <c:v>-14.217067153120972</c:v>
                      </c:pt>
                      <c:pt idx="122">
                        <c:v>-14.217067153120972</c:v>
                      </c:pt>
                      <c:pt idx="123">
                        <c:v>-14.217067153120972</c:v>
                      </c:pt>
                      <c:pt idx="124">
                        <c:v>-14.217067153120972</c:v>
                      </c:pt>
                      <c:pt idx="125">
                        <c:v>-14.217067153120972</c:v>
                      </c:pt>
                      <c:pt idx="126">
                        <c:v>-14.217067153120972</c:v>
                      </c:pt>
                      <c:pt idx="127">
                        <c:v>-14.217067153120972</c:v>
                      </c:pt>
                      <c:pt idx="128">
                        <c:v>-14.217067153120972</c:v>
                      </c:pt>
                      <c:pt idx="129">
                        <c:v>-14.217067153120972</c:v>
                      </c:pt>
                      <c:pt idx="130">
                        <c:v>-14.217067153120972</c:v>
                      </c:pt>
                      <c:pt idx="131">
                        <c:v>-14.217067153120972</c:v>
                      </c:pt>
                      <c:pt idx="132">
                        <c:v>-14.217067153120972</c:v>
                      </c:pt>
                      <c:pt idx="133">
                        <c:v>-14.217067153120972</c:v>
                      </c:pt>
                      <c:pt idx="134">
                        <c:v>-14.217067153120972</c:v>
                      </c:pt>
                      <c:pt idx="135">
                        <c:v>-14.217067153120972</c:v>
                      </c:pt>
                      <c:pt idx="136">
                        <c:v>-14.217067153120972</c:v>
                      </c:pt>
                      <c:pt idx="137">
                        <c:v>-14.217067153120972</c:v>
                      </c:pt>
                      <c:pt idx="138">
                        <c:v>-14.217067153120972</c:v>
                      </c:pt>
                      <c:pt idx="139">
                        <c:v>-14.217067153120972</c:v>
                      </c:pt>
                      <c:pt idx="140">
                        <c:v>-14.217067153120972</c:v>
                      </c:pt>
                      <c:pt idx="141">
                        <c:v>-14.217067153120972</c:v>
                      </c:pt>
                      <c:pt idx="142">
                        <c:v>-14.217067153120972</c:v>
                      </c:pt>
                      <c:pt idx="143">
                        <c:v>-14.217067153120972</c:v>
                      </c:pt>
                      <c:pt idx="144">
                        <c:v>-14.217067153120972</c:v>
                      </c:pt>
                      <c:pt idx="145">
                        <c:v>-14.217067153120972</c:v>
                      </c:pt>
                      <c:pt idx="146">
                        <c:v>-14.217067153120972</c:v>
                      </c:pt>
                      <c:pt idx="147">
                        <c:v>-14.217067153120972</c:v>
                      </c:pt>
                      <c:pt idx="148">
                        <c:v>-14.217067153120972</c:v>
                      </c:pt>
                      <c:pt idx="149">
                        <c:v>-14.217067153120972</c:v>
                      </c:pt>
                      <c:pt idx="150">
                        <c:v>-14.217067153120972</c:v>
                      </c:pt>
                      <c:pt idx="151">
                        <c:v>-14.217067153120972</c:v>
                      </c:pt>
                      <c:pt idx="152">
                        <c:v>-14.217067153120972</c:v>
                      </c:pt>
                      <c:pt idx="153">
                        <c:v>-14.217067153120972</c:v>
                      </c:pt>
                      <c:pt idx="154">
                        <c:v>-14.217067153120972</c:v>
                      </c:pt>
                      <c:pt idx="155">
                        <c:v>-14.217067153120972</c:v>
                      </c:pt>
                      <c:pt idx="156">
                        <c:v>-14.217067153120972</c:v>
                      </c:pt>
                      <c:pt idx="157">
                        <c:v>-14.217067153120972</c:v>
                      </c:pt>
                      <c:pt idx="158">
                        <c:v>0.62421492560309177</c:v>
                      </c:pt>
                      <c:pt idx="159">
                        <c:v>0.62421492560309177</c:v>
                      </c:pt>
                      <c:pt idx="160">
                        <c:v>0.62421492560309177</c:v>
                      </c:pt>
                      <c:pt idx="161">
                        <c:v>0.62421492560309177</c:v>
                      </c:pt>
                      <c:pt idx="162">
                        <c:v>0.62421492560309177</c:v>
                      </c:pt>
                      <c:pt idx="163">
                        <c:v>0.62421492560309177</c:v>
                      </c:pt>
                      <c:pt idx="164">
                        <c:v>0.62421492560309177</c:v>
                      </c:pt>
                      <c:pt idx="165">
                        <c:v>0.62421492560309177</c:v>
                      </c:pt>
                      <c:pt idx="166">
                        <c:v>0.62421492560309177</c:v>
                      </c:pt>
                      <c:pt idx="167">
                        <c:v>0.62421492560309177</c:v>
                      </c:pt>
                      <c:pt idx="168">
                        <c:v>0.62421492560309177</c:v>
                      </c:pt>
                      <c:pt idx="169">
                        <c:v>0.62421492560309177</c:v>
                      </c:pt>
                      <c:pt idx="170">
                        <c:v>0.62421492560309177</c:v>
                      </c:pt>
                      <c:pt idx="171">
                        <c:v>0.62421492560309177</c:v>
                      </c:pt>
                      <c:pt idx="172">
                        <c:v>0.62421492560309177</c:v>
                      </c:pt>
                      <c:pt idx="173">
                        <c:v>0.62421492560309177</c:v>
                      </c:pt>
                      <c:pt idx="174">
                        <c:v>0.62421492560309177</c:v>
                      </c:pt>
                      <c:pt idx="175">
                        <c:v>0.62421492560309177</c:v>
                      </c:pt>
                      <c:pt idx="176">
                        <c:v>0.62421492560309177</c:v>
                      </c:pt>
                      <c:pt idx="177">
                        <c:v>0.62421492560309177</c:v>
                      </c:pt>
                      <c:pt idx="178">
                        <c:v>0.62421492560309177</c:v>
                      </c:pt>
                      <c:pt idx="179">
                        <c:v>0.62421492560309177</c:v>
                      </c:pt>
                      <c:pt idx="180">
                        <c:v>0.62421492560309177</c:v>
                      </c:pt>
                      <c:pt idx="181">
                        <c:v>0.62421492560309177</c:v>
                      </c:pt>
                      <c:pt idx="182">
                        <c:v>0.62421492560309177</c:v>
                      </c:pt>
                      <c:pt idx="183">
                        <c:v>0.62421492560309177</c:v>
                      </c:pt>
                      <c:pt idx="184">
                        <c:v>0.62421492560309177</c:v>
                      </c:pt>
                      <c:pt idx="185">
                        <c:v>0.62421492560309177</c:v>
                      </c:pt>
                      <c:pt idx="186">
                        <c:v>0.62421492560309177</c:v>
                      </c:pt>
                      <c:pt idx="187">
                        <c:v>0.62421492560309177</c:v>
                      </c:pt>
                      <c:pt idx="188">
                        <c:v>0.62421492560309177</c:v>
                      </c:pt>
                      <c:pt idx="189">
                        <c:v>0.62421492560309177</c:v>
                      </c:pt>
                      <c:pt idx="190">
                        <c:v>0.62421492560309177</c:v>
                      </c:pt>
                      <c:pt idx="191">
                        <c:v>0.62421492560309177</c:v>
                      </c:pt>
                      <c:pt idx="192">
                        <c:v>0.62421492560309177</c:v>
                      </c:pt>
                      <c:pt idx="193">
                        <c:v>0.62421492560309177</c:v>
                      </c:pt>
                      <c:pt idx="194">
                        <c:v>0.62421492560309177</c:v>
                      </c:pt>
                      <c:pt idx="195">
                        <c:v>0.62421492560309177</c:v>
                      </c:pt>
                      <c:pt idx="196">
                        <c:v>0.62421492560309177</c:v>
                      </c:pt>
                      <c:pt idx="197">
                        <c:v>0.62421492560309177</c:v>
                      </c:pt>
                      <c:pt idx="198">
                        <c:v>0.62421492560309177</c:v>
                      </c:pt>
                      <c:pt idx="199">
                        <c:v>0.62421492560309177</c:v>
                      </c:pt>
                      <c:pt idx="200">
                        <c:v>0.62421492560309177</c:v>
                      </c:pt>
                      <c:pt idx="201">
                        <c:v>0.62421492560309177</c:v>
                      </c:pt>
                      <c:pt idx="202">
                        <c:v>0.62421492560309177</c:v>
                      </c:pt>
                      <c:pt idx="203">
                        <c:v>-12.399473699536411</c:v>
                      </c:pt>
                      <c:pt idx="204">
                        <c:v>-12.399473699536411</c:v>
                      </c:pt>
                      <c:pt idx="205">
                        <c:v>-12.399473699536411</c:v>
                      </c:pt>
                      <c:pt idx="206">
                        <c:v>-12.399473699536411</c:v>
                      </c:pt>
                      <c:pt idx="207">
                        <c:v>-12.399473699536411</c:v>
                      </c:pt>
                      <c:pt idx="208">
                        <c:v>-12.399473699536411</c:v>
                      </c:pt>
                      <c:pt idx="209">
                        <c:v>-12.399473699536411</c:v>
                      </c:pt>
                      <c:pt idx="210">
                        <c:v>-12.399473699536411</c:v>
                      </c:pt>
                      <c:pt idx="211">
                        <c:v>-12.399473699536411</c:v>
                      </c:pt>
                      <c:pt idx="212">
                        <c:v>-12.399473699536411</c:v>
                      </c:pt>
                      <c:pt idx="213">
                        <c:v>-12.399473699536411</c:v>
                      </c:pt>
                      <c:pt idx="214">
                        <c:v>-12.399473699536411</c:v>
                      </c:pt>
                      <c:pt idx="215">
                        <c:v>-12.399473699536411</c:v>
                      </c:pt>
                      <c:pt idx="216">
                        <c:v>-12.399473699536411</c:v>
                      </c:pt>
                      <c:pt idx="217">
                        <c:v>-12.399473699536411</c:v>
                      </c:pt>
                      <c:pt idx="218">
                        <c:v>-12.399473699536411</c:v>
                      </c:pt>
                      <c:pt idx="219">
                        <c:v>-12.399473699536411</c:v>
                      </c:pt>
                      <c:pt idx="220">
                        <c:v>-12.399473699536411</c:v>
                      </c:pt>
                      <c:pt idx="221">
                        <c:v>-12.399473699536411</c:v>
                      </c:pt>
                      <c:pt idx="222">
                        <c:v>-12.399473699536411</c:v>
                      </c:pt>
                      <c:pt idx="223">
                        <c:v>-12.399473699536411</c:v>
                      </c:pt>
                      <c:pt idx="224">
                        <c:v>-12.399473699536411</c:v>
                      </c:pt>
                      <c:pt idx="225">
                        <c:v>-12.399473699536411</c:v>
                      </c:pt>
                      <c:pt idx="226">
                        <c:v>-12.399473699536411</c:v>
                      </c:pt>
                      <c:pt idx="227">
                        <c:v>-12.399473699536411</c:v>
                      </c:pt>
                      <c:pt idx="228">
                        <c:v>-12.399473699536411</c:v>
                      </c:pt>
                      <c:pt idx="229">
                        <c:v>-12.399473699536411</c:v>
                      </c:pt>
                      <c:pt idx="230">
                        <c:v>-12.399473699536411</c:v>
                      </c:pt>
                      <c:pt idx="231">
                        <c:v>-12.399473699536411</c:v>
                      </c:pt>
                      <c:pt idx="232">
                        <c:v>-12.399473699536411</c:v>
                      </c:pt>
                      <c:pt idx="233">
                        <c:v>-12.399473699536411</c:v>
                      </c:pt>
                      <c:pt idx="234">
                        <c:v>-12.399473699536411</c:v>
                      </c:pt>
                      <c:pt idx="235">
                        <c:v>-12.399473699536411</c:v>
                      </c:pt>
                      <c:pt idx="236">
                        <c:v>-12.399473699536411</c:v>
                      </c:pt>
                      <c:pt idx="237">
                        <c:v>-12.399473699536411</c:v>
                      </c:pt>
                      <c:pt idx="238">
                        <c:v>-12.399473699536411</c:v>
                      </c:pt>
                      <c:pt idx="239">
                        <c:v>-12.399473699536411</c:v>
                      </c:pt>
                      <c:pt idx="240">
                        <c:v>-12.399473699536411</c:v>
                      </c:pt>
                      <c:pt idx="241">
                        <c:v>-12.399473699536411</c:v>
                      </c:pt>
                      <c:pt idx="242">
                        <c:v>-12.399473699536411</c:v>
                      </c:pt>
                      <c:pt idx="243">
                        <c:v>-12.399473699536411</c:v>
                      </c:pt>
                      <c:pt idx="244">
                        <c:v>-12.399473699536411</c:v>
                      </c:pt>
                      <c:pt idx="245">
                        <c:v>-12.399473699536411</c:v>
                      </c:pt>
                      <c:pt idx="246">
                        <c:v>-12.399473699536411</c:v>
                      </c:pt>
                      <c:pt idx="247">
                        <c:v>-12.399473699536411</c:v>
                      </c:pt>
                      <c:pt idx="248">
                        <c:v>-24.61635525584418</c:v>
                      </c:pt>
                      <c:pt idx="249">
                        <c:v>-24.61635525584418</c:v>
                      </c:pt>
                      <c:pt idx="250">
                        <c:v>-24.61635525584418</c:v>
                      </c:pt>
                      <c:pt idx="251">
                        <c:v>-24.61635525584418</c:v>
                      </c:pt>
                      <c:pt idx="252">
                        <c:v>-24.61635525584418</c:v>
                      </c:pt>
                      <c:pt idx="253">
                        <c:v>-24.61635525584418</c:v>
                      </c:pt>
                      <c:pt idx="254">
                        <c:v>-24.61635525584418</c:v>
                      </c:pt>
                      <c:pt idx="255">
                        <c:v>-24.61635525584418</c:v>
                      </c:pt>
                      <c:pt idx="256">
                        <c:v>-24.61635525584418</c:v>
                      </c:pt>
                      <c:pt idx="257">
                        <c:v>-24.61635525584418</c:v>
                      </c:pt>
                      <c:pt idx="258">
                        <c:v>-24.61635525584418</c:v>
                      </c:pt>
                      <c:pt idx="259">
                        <c:v>-24.61635525584418</c:v>
                      </c:pt>
                      <c:pt idx="260">
                        <c:v>-24.61635525584418</c:v>
                      </c:pt>
                      <c:pt idx="261">
                        <c:v>-24.61635525584418</c:v>
                      </c:pt>
                      <c:pt idx="262">
                        <c:v>-24.61635525584418</c:v>
                      </c:pt>
                      <c:pt idx="263">
                        <c:v>-24.61635525584418</c:v>
                      </c:pt>
                      <c:pt idx="264">
                        <c:v>-24.61635525584418</c:v>
                      </c:pt>
                      <c:pt idx="265">
                        <c:v>-24.61635525584418</c:v>
                      </c:pt>
                      <c:pt idx="266">
                        <c:v>-24.61635525584418</c:v>
                      </c:pt>
                      <c:pt idx="267">
                        <c:v>-24.61635525584418</c:v>
                      </c:pt>
                      <c:pt idx="268">
                        <c:v>-24.61635525584418</c:v>
                      </c:pt>
                      <c:pt idx="269">
                        <c:v>-24.61635525584418</c:v>
                      </c:pt>
                      <c:pt idx="270">
                        <c:v>-24.61635525584418</c:v>
                      </c:pt>
                      <c:pt idx="271">
                        <c:v>-24.61635525584418</c:v>
                      </c:pt>
                      <c:pt idx="272">
                        <c:v>-24.61635525584418</c:v>
                      </c:pt>
                      <c:pt idx="273">
                        <c:v>-24.61635525584418</c:v>
                      </c:pt>
                      <c:pt idx="274">
                        <c:v>-24.61635525584418</c:v>
                      </c:pt>
                      <c:pt idx="275">
                        <c:v>-24.61635525584418</c:v>
                      </c:pt>
                      <c:pt idx="276">
                        <c:v>-24.61635525584418</c:v>
                      </c:pt>
                      <c:pt idx="277">
                        <c:v>-24.61635525584418</c:v>
                      </c:pt>
                      <c:pt idx="278">
                        <c:v>-24.61635525584418</c:v>
                      </c:pt>
                      <c:pt idx="279">
                        <c:v>-24.61635525584418</c:v>
                      </c:pt>
                      <c:pt idx="280">
                        <c:v>-24.61635525584418</c:v>
                      </c:pt>
                      <c:pt idx="281">
                        <c:v>-24.61635525584418</c:v>
                      </c:pt>
                      <c:pt idx="282">
                        <c:v>-24.61635525584418</c:v>
                      </c:pt>
                      <c:pt idx="283">
                        <c:v>-24.61635525584418</c:v>
                      </c:pt>
                      <c:pt idx="284">
                        <c:v>-24.61635525584418</c:v>
                      </c:pt>
                      <c:pt idx="285">
                        <c:v>-24.61635525584418</c:v>
                      </c:pt>
                      <c:pt idx="286">
                        <c:v>-24.61635525584418</c:v>
                      </c:pt>
                      <c:pt idx="287">
                        <c:v>-24.61635525584418</c:v>
                      </c:pt>
                      <c:pt idx="288">
                        <c:v>-24.61635525584418</c:v>
                      </c:pt>
                      <c:pt idx="289">
                        <c:v>-24.61635525584418</c:v>
                      </c:pt>
                      <c:pt idx="290">
                        <c:v>-24.61635525584418</c:v>
                      </c:pt>
                      <c:pt idx="291">
                        <c:v>-24.61635525584418</c:v>
                      </c:pt>
                      <c:pt idx="292">
                        <c:v>-24.61635525584418</c:v>
                      </c:pt>
                      <c:pt idx="293">
                        <c:v>-12.336097139716117</c:v>
                      </c:pt>
                      <c:pt idx="294">
                        <c:v>-12.336097139716117</c:v>
                      </c:pt>
                      <c:pt idx="295">
                        <c:v>-12.336097139716117</c:v>
                      </c:pt>
                      <c:pt idx="296">
                        <c:v>-12.336097139716117</c:v>
                      </c:pt>
                      <c:pt idx="297">
                        <c:v>-12.336097139716117</c:v>
                      </c:pt>
                      <c:pt idx="298">
                        <c:v>-12.336097139716117</c:v>
                      </c:pt>
                      <c:pt idx="299">
                        <c:v>-12.336097139716117</c:v>
                      </c:pt>
                      <c:pt idx="300">
                        <c:v>-12.336097139716117</c:v>
                      </c:pt>
                      <c:pt idx="301">
                        <c:v>-12.336097139716117</c:v>
                      </c:pt>
                      <c:pt idx="302">
                        <c:v>-12.336097139716117</c:v>
                      </c:pt>
                      <c:pt idx="303">
                        <c:v>-12.336097139716117</c:v>
                      </c:pt>
                      <c:pt idx="304">
                        <c:v>-12.336097139716117</c:v>
                      </c:pt>
                      <c:pt idx="305">
                        <c:v>-12.336097139716117</c:v>
                      </c:pt>
                      <c:pt idx="306">
                        <c:v>-12.336097139716117</c:v>
                      </c:pt>
                      <c:pt idx="307">
                        <c:v>-12.336097139716117</c:v>
                      </c:pt>
                      <c:pt idx="308">
                        <c:v>-12.336097139716117</c:v>
                      </c:pt>
                      <c:pt idx="309">
                        <c:v>-12.336097139716117</c:v>
                      </c:pt>
                      <c:pt idx="310">
                        <c:v>-12.336097139716117</c:v>
                      </c:pt>
                      <c:pt idx="311">
                        <c:v>-12.336097139716117</c:v>
                      </c:pt>
                      <c:pt idx="312">
                        <c:v>-12.336097139716117</c:v>
                      </c:pt>
                      <c:pt idx="313">
                        <c:v>-12.336097139716117</c:v>
                      </c:pt>
                      <c:pt idx="314">
                        <c:v>-12.336097139716117</c:v>
                      </c:pt>
                      <c:pt idx="315">
                        <c:v>-12.336097139716117</c:v>
                      </c:pt>
                      <c:pt idx="316">
                        <c:v>-12.336097139716117</c:v>
                      </c:pt>
                      <c:pt idx="317">
                        <c:v>-12.336097139716117</c:v>
                      </c:pt>
                      <c:pt idx="318">
                        <c:v>-12.336097139716117</c:v>
                      </c:pt>
                      <c:pt idx="319">
                        <c:v>-12.336097139716117</c:v>
                      </c:pt>
                      <c:pt idx="320">
                        <c:v>-12.336097139716117</c:v>
                      </c:pt>
                      <c:pt idx="321">
                        <c:v>-12.336097139716117</c:v>
                      </c:pt>
                      <c:pt idx="322">
                        <c:v>-12.336097139716117</c:v>
                      </c:pt>
                      <c:pt idx="323">
                        <c:v>-12.336097139716117</c:v>
                      </c:pt>
                      <c:pt idx="324">
                        <c:v>-12.336097139716117</c:v>
                      </c:pt>
                      <c:pt idx="325">
                        <c:v>-12.336097139716117</c:v>
                      </c:pt>
                      <c:pt idx="326">
                        <c:v>-12.336097139716117</c:v>
                      </c:pt>
                      <c:pt idx="327">
                        <c:v>-12.336097139716117</c:v>
                      </c:pt>
                      <c:pt idx="328">
                        <c:v>-12.336097139716117</c:v>
                      </c:pt>
                      <c:pt idx="329">
                        <c:v>-12.336097139716117</c:v>
                      </c:pt>
                      <c:pt idx="330">
                        <c:v>-12.336097139716117</c:v>
                      </c:pt>
                      <c:pt idx="331">
                        <c:v>-12.336097139716117</c:v>
                      </c:pt>
                      <c:pt idx="332">
                        <c:v>-12.336097139716117</c:v>
                      </c:pt>
                      <c:pt idx="333">
                        <c:v>-12.336097139716117</c:v>
                      </c:pt>
                      <c:pt idx="334">
                        <c:v>-12.336097139716117</c:v>
                      </c:pt>
                      <c:pt idx="335">
                        <c:v>-12.336097139716117</c:v>
                      </c:pt>
                      <c:pt idx="336">
                        <c:v>-12.336097139716117</c:v>
                      </c:pt>
                      <c:pt idx="337">
                        <c:v>-12.336097139716117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802-431D-A52C-6B08C0F053DF}"/>
                  </c:ext>
                </c:extLst>
              </c15:ser>
            </c15:filteredLineSeries>
          </c:ext>
        </c:extLst>
      </c:lineChart>
      <c:catAx>
        <c:axId val="463559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60024"/>
        <c:crosses val="autoZero"/>
        <c:auto val="1"/>
        <c:lblAlgn val="ctr"/>
        <c:lblOffset val="100"/>
        <c:noMultiLvlLbl val="0"/>
      </c:catAx>
      <c:valAx>
        <c:axId val="46356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5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</xdr:row>
      <xdr:rowOff>179070</xdr:rowOff>
    </xdr:from>
    <xdr:to>
      <xdr:col>17</xdr:col>
      <xdr:colOff>0</xdr:colOff>
      <xdr:row>16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C2F4F5-DAA3-D4C7-AE04-8CCA9868E2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</xdr:colOff>
      <xdr:row>17</xdr:row>
      <xdr:rowOff>179070</xdr:rowOff>
    </xdr:from>
    <xdr:to>
      <xdr:col>17</xdr:col>
      <xdr:colOff>0</xdr:colOff>
      <xdr:row>32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C9CF9A-803B-4961-5165-18455F200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33</xdr:row>
      <xdr:rowOff>171450</xdr:rowOff>
    </xdr:from>
    <xdr:to>
      <xdr:col>17</xdr:col>
      <xdr:colOff>15240</xdr:colOff>
      <xdr:row>48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B2C3F3-3D16-5403-C460-E9C95DEE9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3810</xdr:rowOff>
    </xdr:from>
    <xdr:to>
      <xdr:col>17</xdr:col>
      <xdr:colOff>0</xdr:colOff>
      <xdr:row>65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CD4D01-B277-687B-750E-1C0B0E25AB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7620</xdr:colOff>
      <xdr:row>65</xdr:row>
      <xdr:rowOff>179070</xdr:rowOff>
    </xdr:from>
    <xdr:to>
      <xdr:col>17</xdr:col>
      <xdr:colOff>0</xdr:colOff>
      <xdr:row>80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F5AAE0-2FA5-C633-F93E-A896B0950F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7620</xdr:colOff>
      <xdr:row>0</xdr:row>
      <xdr:rowOff>0</xdr:rowOff>
    </xdr:from>
    <xdr:to>
      <xdr:col>31</xdr:col>
      <xdr:colOff>0</xdr:colOff>
      <xdr:row>14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7CF9B38-A3D8-0119-FA02-B7E0394CE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601980</xdr:colOff>
      <xdr:row>1</xdr:row>
      <xdr:rowOff>179070</xdr:rowOff>
    </xdr:from>
    <xdr:to>
      <xdr:col>49</xdr:col>
      <xdr:colOff>601980</xdr:colOff>
      <xdr:row>16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9E55E6-28A3-8B81-9E66-1204A8BB35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15240</xdr:colOff>
      <xdr:row>18</xdr:row>
      <xdr:rowOff>3810</xdr:rowOff>
    </xdr:from>
    <xdr:to>
      <xdr:col>49</xdr:col>
      <xdr:colOff>601980</xdr:colOff>
      <xdr:row>33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162EE6F-350F-FF73-27AE-467DA314E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7620</xdr:colOff>
      <xdr:row>33</xdr:row>
      <xdr:rowOff>179070</xdr:rowOff>
    </xdr:from>
    <xdr:to>
      <xdr:col>50</xdr:col>
      <xdr:colOff>15240</xdr:colOff>
      <xdr:row>48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4773148-900D-38A8-B5AF-F4EB94D2A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</xdr:row>
      <xdr:rowOff>179070</xdr:rowOff>
    </xdr:from>
    <xdr:to>
      <xdr:col>11</xdr:col>
      <xdr:colOff>0</xdr:colOff>
      <xdr:row>20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638582-AC5B-45C9-B549-6B445970E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5</xdr:row>
      <xdr:rowOff>179070</xdr:rowOff>
    </xdr:from>
    <xdr:to>
      <xdr:col>22</xdr:col>
      <xdr:colOff>0</xdr:colOff>
      <xdr:row>20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AF87D4-2B25-4CF1-804E-3C337178C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</xdr:colOff>
      <xdr:row>22</xdr:row>
      <xdr:rowOff>171450</xdr:rowOff>
    </xdr:from>
    <xdr:to>
      <xdr:col>16</xdr:col>
      <xdr:colOff>601980</xdr:colOff>
      <xdr:row>37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F91656-6A44-44DD-B04B-23872CDF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</xdr:colOff>
      <xdr:row>42</xdr:row>
      <xdr:rowOff>3810</xdr:rowOff>
    </xdr:from>
    <xdr:to>
      <xdr:col>11</xdr:col>
      <xdr:colOff>0</xdr:colOff>
      <xdr:row>57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3BA84A-5B5D-46AF-9311-0D67C03E7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7620</xdr:colOff>
      <xdr:row>59</xdr:row>
      <xdr:rowOff>179070</xdr:rowOff>
    </xdr:from>
    <xdr:to>
      <xdr:col>11</xdr:col>
      <xdr:colOff>0</xdr:colOff>
      <xdr:row>74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C51348C-CCBC-4AC6-B423-C33BA150E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</xdr:colOff>
      <xdr:row>78</xdr:row>
      <xdr:rowOff>0</xdr:rowOff>
    </xdr:from>
    <xdr:to>
      <xdr:col>11</xdr:col>
      <xdr:colOff>0</xdr:colOff>
      <xdr:row>92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148C0D0-398F-45A1-A949-F0F92EADB1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601980</xdr:colOff>
      <xdr:row>99</xdr:row>
      <xdr:rowOff>179070</xdr:rowOff>
    </xdr:from>
    <xdr:to>
      <xdr:col>10</xdr:col>
      <xdr:colOff>601980</xdr:colOff>
      <xdr:row>114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EACF717-CDA5-4D28-B62C-3793913B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15240</xdr:colOff>
      <xdr:row>118</xdr:row>
      <xdr:rowOff>3810</xdr:rowOff>
    </xdr:from>
    <xdr:to>
      <xdr:col>10</xdr:col>
      <xdr:colOff>601980</xdr:colOff>
      <xdr:row>134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ED9A489-0BF4-4EAD-BE7F-27683F19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</xdr:colOff>
      <xdr:row>136</xdr:row>
      <xdr:rowOff>179070</xdr:rowOff>
    </xdr:from>
    <xdr:to>
      <xdr:col>11</xdr:col>
      <xdr:colOff>15240</xdr:colOff>
      <xdr:row>151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C2ED96B-A3A6-498A-AE34-A2A82159A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698.620388194446" createdVersion="7" refreshedVersion="7" minRefreshableVersion="3" recordCount="124" xr:uid="{BA96F2BA-E086-4118-803F-89958488A53D}">
  <cacheSource type="worksheet">
    <worksheetSource name="Research_Wall_Table"/>
  </cacheSource>
  <cacheFields count="8">
    <cacheField name="Count" numFmtId="0">
      <sharedItems containsSemiMixedTypes="0" containsString="0" containsNumber="1" containsInteger="1" minValue="1" maxValue="1"/>
    </cacheField>
    <cacheField name="Area" numFmtId="0">
      <sharedItems containsSemiMixedTypes="0" containsString="0" containsNumber="1" minValue="2.77" maxValue="158.55000000000001"/>
    </cacheField>
    <cacheField name="Direction Name" numFmtId="0">
      <sharedItems count="8">
        <s v="N"/>
        <s v="E"/>
        <s v="W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698.620388425923" createdVersion="7" refreshedVersion="7" minRefreshableVersion="3" recordCount="347" xr:uid="{21568064-8B42-4BC8-A7D5-6A3EDD0FBF39}">
  <cacheSource type="worksheet">
    <worksheetSource name="Research_Window_Table"/>
  </cacheSource>
  <cacheFields count="10">
    <cacheField name="Count" numFmtId="0">
      <sharedItems containsSemiMixedTypes="0" containsString="0" containsNumber="1" containsInteger="1" minValue="1" maxValue="1"/>
    </cacheField>
    <cacheField name="Width" numFmtId="0">
      <sharedItems containsSemiMixedTypes="0" containsString="0" containsNumber="1" minValue="1.43" maxValue="3"/>
    </cacheField>
    <cacheField name="Height" numFmtId="0">
      <sharedItems containsSemiMixedTypes="0" containsString="0" containsNumber="1" minValue="1.19" maxValue="2.2000000000000002"/>
    </cacheField>
    <cacheField name="Area" numFmtId="0">
      <sharedItems containsSemiMixedTypes="0" containsString="0" containsNumber="1" minValue="1.7016999999999998" maxValue="6.6000000000000005"/>
    </cacheField>
    <cacheField name="Direction Name" numFmtId="0">
      <sharedItems count="8">
        <s v="N"/>
        <s v="W"/>
        <s v="E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58.55000000000001"/>
    <x v="0"/>
    <n v="0"/>
    <n v="1"/>
    <n v="1"/>
    <n v="0"/>
    <n v="0"/>
  </r>
  <r>
    <n v="1"/>
    <n v="28.64"/>
    <x v="1"/>
    <n v="1"/>
    <n v="0"/>
    <n v="1"/>
    <n v="90"/>
    <n v="90"/>
  </r>
  <r>
    <n v="1"/>
    <n v="39.4"/>
    <x v="3"/>
    <n v="0"/>
    <n v="-1"/>
    <n v="1"/>
    <n v="0"/>
    <n v="180"/>
  </r>
  <r>
    <n v="1"/>
    <n v="34.79"/>
    <x v="2"/>
    <n v="-1"/>
    <n v="0"/>
    <n v="1"/>
    <n v="-90"/>
    <n v="270"/>
  </r>
  <r>
    <n v="1"/>
    <n v="3.72"/>
    <x v="3"/>
    <n v="0"/>
    <n v="-1"/>
    <n v="1"/>
    <n v="0"/>
    <n v="180"/>
  </r>
  <r>
    <n v="1"/>
    <n v="33.46"/>
    <x v="2"/>
    <n v="-1"/>
    <n v="0"/>
    <n v="1"/>
    <n v="-90"/>
    <n v="270"/>
  </r>
  <r>
    <n v="1"/>
    <n v="6.08"/>
    <x v="2"/>
    <n v="-1"/>
    <n v="0"/>
    <n v="1"/>
    <n v="-90"/>
    <n v="270"/>
  </r>
  <r>
    <n v="1"/>
    <n v="3.72"/>
    <x v="0"/>
    <n v="0"/>
    <n v="1"/>
    <n v="1"/>
    <n v="0"/>
    <n v="0"/>
  </r>
  <r>
    <n v="1"/>
    <n v="3.69"/>
    <x v="3"/>
    <n v="0"/>
    <n v="-1"/>
    <n v="1"/>
    <n v="0"/>
    <n v="180"/>
  </r>
  <r>
    <n v="1"/>
    <n v="6.08"/>
    <x v="1"/>
    <n v="1"/>
    <n v="0"/>
    <n v="1"/>
    <n v="90"/>
    <n v="90"/>
  </r>
  <r>
    <n v="1"/>
    <n v="3.69"/>
    <x v="0"/>
    <n v="0"/>
    <n v="1"/>
    <n v="1"/>
    <n v="0"/>
    <n v="0"/>
  </r>
  <r>
    <n v="1"/>
    <n v="28.66"/>
    <x v="1"/>
    <n v="1"/>
    <n v="0"/>
    <n v="1"/>
    <n v="90"/>
    <n v="90"/>
  </r>
  <r>
    <n v="1"/>
    <n v="5.65"/>
    <x v="1"/>
    <n v="1"/>
    <n v="0"/>
    <n v="1"/>
    <n v="90"/>
    <n v="90"/>
  </r>
  <r>
    <n v="1"/>
    <n v="4.3499999999999996"/>
    <x v="1"/>
    <n v="1"/>
    <n v="0"/>
    <n v="1"/>
    <n v="90"/>
    <n v="90"/>
  </r>
  <r>
    <n v="1"/>
    <n v="60.5"/>
    <x v="3"/>
    <n v="0"/>
    <n v="-1"/>
    <n v="1"/>
    <n v="0"/>
    <n v="180"/>
  </r>
  <r>
    <n v="1"/>
    <n v="40.6"/>
    <x v="3"/>
    <n v="0"/>
    <n v="-1"/>
    <n v="1"/>
    <n v="0"/>
    <n v="180"/>
  </r>
  <r>
    <n v="1"/>
    <n v="115.17"/>
    <x v="3"/>
    <n v="0"/>
    <n v="-1"/>
    <n v="1"/>
    <n v="0"/>
    <n v="180"/>
  </r>
  <r>
    <n v="1"/>
    <n v="139.21"/>
    <x v="0"/>
    <n v="0"/>
    <n v="1"/>
    <n v="1"/>
    <n v="0"/>
    <n v="0"/>
  </r>
  <r>
    <n v="1"/>
    <n v="23.85"/>
    <x v="1"/>
    <n v="1"/>
    <n v="0"/>
    <n v="1"/>
    <n v="90"/>
    <n v="90"/>
  </r>
  <r>
    <n v="1"/>
    <n v="28.17"/>
    <x v="2"/>
    <n v="-1"/>
    <n v="0"/>
    <n v="1"/>
    <n v="-90"/>
    <n v="270"/>
  </r>
  <r>
    <n v="1"/>
    <n v="3.26"/>
    <x v="0"/>
    <n v="0"/>
    <n v="1"/>
    <n v="1"/>
    <n v="0"/>
    <n v="0"/>
  </r>
  <r>
    <n v="1"/>
    <n v="28.41"/>
    <x v="2"/>
    <n v="-1"/>
    <n v="0"/>
    <n v="1"/>
    <n v="-90"/>
    <n v="270"/>
  </r>
  <r>
    <n v="1"/>
    <n v="5.32"/>
    <x v="2"/>
    <n v="-1"/>
    <n v="0"/>
    <n v="1"/>
    <n v="-90"/>
    <n v="270"/>
  </r>
  <r>
    <n v="1"/>
    <n v="3.26"/>
    <x v="3"/>
    <n v="0"/>
    <n v="-1"/>
    <n v="1"/>
    <n v="0"/>
    <n v="180"/>
  </r>
  <r>
    <n v="1"/>
    <n v="3.23"/>
    <x v="3"/>
    <n v="0"/>
    <n v="-1"/>
    <n v="1"/>
    <n v="0"/>
    <n v="180"/>
  </r>
  <r>
    <n v="1"/>
    <n v="5.32"/>
    <x v="1"/>
    <n v="1"/>
    <n v="0"/>
    <n v="1"/>
    <n v="90"/>
    <n v="90"/>
  </r>
  <r>
    <n v="1"/>
    <n v="3.23"/>
    <x v="0"/>
    <n v="0"/>
    <n v="1"/>
    <n v="1"/>
    <n v="0"/>
    <n v="0"/>
  </r>
  <r>
    <n v="1"/>
    <n v="25.04"/>
    <x v="1"/>
    <n v="1"/>
    <n v="0"/>
    <n v="1"/>
    <n v="90"/>
    <n v="90"/>
  </r>
  <r>
    <n v="1"/>
    <n v="141.44999999999999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43.19999999999999"/>
    <x v="0"/>
    <n v="0"/>
    <n v="1"/>
    <n v="1"/>
    <n v="0"/>
    <n v="0"/>
  </r>
  <r>
    <n v="1"/>
    <n v="24.57"/>
    <x v="1"/>
    <n v="1"/>
    <n v="0"/>
    <n v="1"/>
    <n v="90"/>
    <n v="90"/>
  </r>
  <r>
    <n v="1"/>
    <n v="28.91"/>
    <x v="2"/>
    <n v="-1"/>
    <n v="0"/>
    <n v="1"/>
    <n v="-90"/>
    <n v="270"/>
  </r>
  <r>
    <n v="1"/>
    <n v="3.32"/>
    <x v="0"/>
    <n v="0"/>
    <n v="1"/>
    <n v="1"/>
    <n v="0"/>
    <n v="0"/>
  </r>
  <r>
    <n v="1"/>
    <n v="29.12"/>
    <x v="2"/>
    <n v="-1"/>
    <n v="0"/>
    <n v="1"/>
    <n v="-90"/>
    <n v="270"/>
  </r>
  <r>
    <n v="1"/>
    <n v="5.44"/>
    <x v="2"/>
    <n v="-1"/>
    <n v="0"/>
    <n v="1"/>
    <n v="-90"/>
    <n v="270"/>
  </r>
  <r>
    <n v="1"/>
    <n v="3.32"/>
    <x v="3"/>
    <n v="0"/>
    <n v="-1"/>
    <n v="1"/>
    <n v="0"/>
    <n v="180"/>
  </r>
  <r>
    <n v="1"/>
    <n v="3.3"/>
    <x v="3"/>
    <n v="0"/>
    <n v="-1"/>
    <n v="1"/>
    <n v="0"/>
    <n v="180"/>
  </r>
  <r>
    <n v="1"/>
    <n v="5.44"/>
    <x v="1"/>
    <n v="1"/>
    <n v="0"/>
    <n v="1"/>
    <n v="90"/>
    <n v="90"/>
  </r>
  <r>
    <n v="1"/>
    <n v="3.3"/>
    <x v="0"/>
    <n v="0"/>
    <n v="1"/>
    <n v="1"/>
    <n v="0"/>
    <n v="0"/>
  </r>
  <r>
    <n v="1"/>
    <n v="25.78"/>
    <x v="1"/>
    <n v="1"/>
    <n v="0"/>
    <n v="1"/>
    <n v="90"/>
    <n v="90"/>
  </r>
  <r>
    <n v="1"/>
    <n v="145.38999999999999"/>
    <x v="3"/>
    <n v="0"/>
    <n v="-1"/>
    <n v="1"/>
    <n v="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"/>
    <n v="2.2000000000000002"/>
    <n v="4.4000000000000004"/>
    <x v="0"/>
    <n v="0"/>
    <n v="1"/>
    <n v="1"/>
    <n v="0"/>
    <n v="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1"/>
    <n v="-1"/>
    <n v="0"/>
    <n v="1"/>
    <n v="-90"/>
    <n v="270"/>
  </r>
  <r>
    <n v="1"/>
    <n v="2.23"/>
    <n v="2.17"/>
    <n v="4.8391000000000002"/>
    <x v="1"/>
    <n v="-1"/>
    <n v="0"/>
    <n v="1"/>
    <n v="-90"/>
    <n v="27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D66B7-8F5B-4733-A2CE-260109DEC98A}" name="PivotTable1" cacheId="0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7" indent="0" outline="1" outlineData="1" multipleFieldFilters="0">
  <location ref="M3:N8" firstHeaderRow="1" firstDataRow="1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x="3"/>
        <item x="2"/>
        <item m="1" x="7"/>
        <item m="1" x="4"/>
        <item m="1" x="5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8A50C-5E6C-44EC-AC10-44F1DD28C86C}" name="PivotTable1" cacheId="1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7" indent="0" outline="1" outlineData="1" multipleFieldFilters="0">
  <location ref="M3:N8" firstHeaderRow="1" firstDataRow="1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2"/>
        <item x="0"/>
        <item x="3"/>
        <item x="1"/>
        <item m="1" x="7"/>
        <item m="1" x="5"/>
        <item m="1" x="4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011208-98C9-4CB9-B097-82323B7C6C36}" name="Research_Doors_Table" displayName="Research_Doors_Table" ref="A1:D7" totalsRowShown="0">
  <autoFilter ref="A1:D7" xr:uid="{3D011208-98C9-4CB9-B097-82323B7C6C36}"/>
  <tableColumns count="4">
    <tableColumn id="1" xr3:uid="{7A346106-C195-471D-87BB-19A39CDDE740}" name="Count"/>
    <tableColumn id="2" xr3:uid="{DB3814CA-82A0-4632-A1E3-4980D4E7B931}" name="Width"/>
    <tableColumn id="3" xr3:uid="{D9D97129-330A-46F4-A739-83A8B9EF4AB0}" name="Height"/>
    <tableColumn id="5" xr3:uid="{84141C9F-B707-424D-BDD8-DFF95DC4F69D}" name="Area" dataDxfId="95">
      <calculatedColumnFormula>Research_Doors_Table[[#This Row],[Width]]*Research_Doors_Table[[#This Row],[Height]]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668504-DD81-41E9-ABE3-E08E1DAFD245}" name="Table7" displayName="Table7" ref="A1:B13" totalsRowShown="0">
  <autoFilter ref="A1:B13" xr:uid="{A1668504-DD81-41E9-ABE3-E08E1DAFD245}"/>
  <tableColumns count="2">
    <tableColumn id="1" xr3:uid="{CB4CFB2B-4DDA-43FF-ADC3-958684ED228D}" name="Name"/>
    <tableColumn id="2" xr3:uid="{CC6424AA-C588-4FBE-8A64-4BF0F881F253}" name="Elev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9AF15EA-15D0-4FB9-A50F-7A191E031443}" name="Table8" displayName="Table8" ref="A1:B12" totalsRowShown="0">
  <autoFilter ref="A1:B12" xr:uid="{19AF15EA-15D0-4FB9-A50F-7A191E031443}"/>
  <tableColumns count="2">
    <tableColumn id="1" xr3:uid="{5DE1628E-E88F-4D8D-B65D-64F2A25BF0BB}" name="Count"/>
    <tableColumn id="2" xr3:uid="{AE7B17F9-F860-4B0B-A975-84F2078CC91F}" name="Are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7D57E8A-454C-4AF6-90CA-A6EBF9CBB012}" name="Research_Wall_Table" displayName="Research_Wall_Table" ref="A1:H125" totalsRowShown="0">
  <autoFilter ref="A1:H125" xr:uid="{07D57E8A-454C-4AF6-90CA-A6EBF9CBB012}"/>
  <tableColumns count="8">
    <tableColumn id="1" xr3:uid="{0B8FAA41-C69E-4054-9D4E-654DD562F9F4}" name="Count"/>
    <tableColumn id="2" xr3:uid="{13CCD7DE-8680-4FCC-8369-775654CB9A1A}" name="Area"/>
    <tableColumn id="6" xr3:uid="{CDA33EC9-03EF-4EF3-A983-5815E8F5118C}" name="Direction Name" dataDxfId="94">
      <calculatedColumnFormula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calculatedColumnFormula>
    </tableColumn>
    <tableColumn id="3" xr3:uid="{87CFB006-E215-4B7E-B4ED-EE55E7712105}" name="X value"/>
    <tableColumn id="4" xr3:uid="{DE1D1BAD-1E16-4B3A-B800-FA6E48476EAD}" name="Y value"/>
    <tableColumn id="5" xr3:uid="{D3F99603-2A3F-4228-A04E-C9517ECF31D5}" name="Length"/>
    <tableColumn id="7" xr3:uid="{F6643354-D164-492E-9DEC-5E4A02877386}" name="Sin Inverse" dataDxfId="93">
      <calculatedColumnFormula>DEGREES(ASIN(Research_Wall_Table[[#This Row],[X value]]/Research_Wall_Table[[#This Row],[Length]]))</calculatedColumnFormula>
    </tableColumn>
    <tableColumn id="8" xr3:uid="{F7B3729E-BDF9-4436-A419-D2BB0565706F}" name="Updated Sin Inverse" dataDxfId="92">
      <calculatedColumnFormula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65EDD76-238C-4AAF-9502-C3A14F7E0484}" name="Research_Window_Table" displayName="Research_Window_Table" ref="A1:J348" totalsRowShown="0">
  <autoFilter ref="A1:J348" xr:uid="{665EDD76-238C-4AAF-9502-C3A14F7E0484}"/>
  <tableColumns count="10">
    <tableColumn id="1" xr3:uid="{87090938-8D18-44E8-8504-3ED3CC7DE689}" name="Count"/>
    <tableColumn id="2" xr3:uid="{5B8AB0B4-B56F-4796-B005-AE0FFBA6995D}" name="Width"/>
    <tableColumn id="3" xr3:uid="{27B4BB89-EFD0-4A22-AE45-0F67B658576D}" name="Height"/>
    <tableColumn id="7" xr3:uid="{2D32DB81-DC43-456E-8CFB-AF418F151EBC}" name="Area" dataDxfId="91">
      <calculatedColumnFormula>Research_Window_Table[[#This Row],[Width]]*Research_Window_Table[[#This Row],[Height]]</calculatedColumnFormula>
    </tableColumn>
    <tableColumn id="8" xr3:uid="{C3EE5761-BAC5-4CA1-B379-7BA449715AB2}" name="Direction Name" dataDxfId="90">
      <calculatedColumnFormula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calculatedColumnFormula>
    </tableColumn>
    <tableColumn id="4" xr3:uid="{3B7FDBF4-8865-4FB6-93C8-D2F8FC3A4848}" name="X value"/>
    <tableColumn id="5" xr3:uid="{F73086F9-F9E5-4C5B-AEE0-9DA175ADE131}" name="Y value"/>
    <tableColumn id="6" xr3:uid="{DE55C3F3-75FD-48E1-9470-7DA42AB2A291}" name="Length"/>
    <tableColumn id="9" xr3:uid="{05DE4124-27B7-434E-BF36-6278F3EFC3DC}" name="Sin Inverse" dataDxfId="89">
      <calculatedColumnFormula>DEGREES(ASIN(Research_Window_Table[[#This Row],[X value]]/Research_Window_Table[[#This Row],[Length]]))</calculatedColumnFormula>
    </tableColumn>
    <tableColumn id="10" xr3:uid="{E19C4A38-6FEA-4389-87BF-AFC49A79A649}" name="Updated Sin Inverse" dataDxfId="88">
      <calculatedColumnFormula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4242E-73FB-41AF-B297-F8A3B26D5EA7}" name="Combination_Results_Table" displayName="Combination_Results_Table" ref="A1:T541" totalsRowShown="0">
  <autoFilter ref="A1:T541" xr:uid="{E1E4242E-73FB-41AF-B297-F8A3B26D5EA7}"/>
  <tableColumns count="20">
    <tableColumn id="1" xr3:uid="{9F669E95-8BEC-4ABC-9468-9F0E876ACA42}" name="No."/>
    <tableColumn id="2" xr3:uid="{7682D856-CB64-4959-8675-0A7EE663762E}" name="Wall Name"/>
    <tableColumn id="3" xr3:uid="{FEBCCF0F-CCE2-49D7-8A1D-60D4665CFEAD}" name="Window Name"/>
    <tableColumn id="4" xr3:uid="{702D4C0B-E57D-40BB-8FED-A55D1CFE6FF5}" name="Door Name"/>
    <tableColumn id="5" xr3:uid="{D1750B9E-562A-4CC5-A85F-2D633A4D5A6C}" name="Floor Name"/>
    <tableColumn id="6" xr3:uid="{5C910285-16AC-462A-B245-F37002C298A3}" name="Roof Name"/>
    <tableColumn id="7" xr3:uid="{76A3AD42-55C4-40D6-B8C1-491D052F28B1}" name="AC System Name"/>
    <tableColumn id="8" xr3:uid="{F02BE4B2-ECB0-44AC-822E-48B8EB59BCE2}" name="Maximum Load kWh/hr"/>
    <tableColumn id="9" xr3:uid="{63FC561D-C9C2-40F2-A9D0-13FC8E0B87AD}" name="No. AC Systems"/>
    <tableColumn id="10" xr3:uid="{BD5511B5-A502-426C-8921-DD3F50FCAB7E}" name="Cooling Load (kWh/year)"/>
    <tableColumn id="11" xr3:uid="{A305EC05-005F-4437-85E8-DD7120E6F914}" name="Embodied Energy (MJ)"/>
    <tableColumn id="12" xr3:uid="{1F094EEC-C41B-4467-88AD-36495CA34BAA}" name="LC Operational Energy (MJ)"/>
    <tableColumn id="13" xr3:uid="{E5FE33E6-7092-4814-8C4E-850A3617A658}" name="Capital Cost (LKR)"/>
    <tableColumn id="14" xr3:uid="{ACA607FC-8BB4-4DDF-A62A-E011D648D237}" name="Operational Cost (LKR)"/>
    <tableColumn id="15" xr3:uid="{572B2830-2345-4491-A387-8BB4B48D94D0}" name="System Cost (LKR)"/>
    <tableColumn id="16" xr3:uid="{AFD9077B-6597-4C8B-990B-CE85A3571FC4}" name="Embodied Carbon (Metric T)"/>
    <tableColumn id="17" xr3:uid="{1905C219-41F6-4B14-913D-4836B5495B6C}" name="Operational Carbon (Metric T)"/>
    <tableColumn id="18" xr3:uid="{7546F3DF-8332-428D-AF0D-4D542C7C6AC6}" name="Total Energy(MJ)"/>
    <tableColumn id="19" xr3:uid="{10962AE6-AA29-4194-A0F8-AE0C2789EA5A}" name="Total Cost(LKR Million)"/>
    <tableColumn id="20" xr3:uid="{4FC0DD8F-B1BC-4598-8A6E-E6A0575EAC5D}" name="Total Carbon (Metric T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00A58F-0D2A-4091-966D-1D0E9C2769C4}" name="Pro_Economic_Table" displayName="Pro_Economic_Table" ref="A1:AA541" totalsRowShown="0">
  <autoFilter ref="A1:AA541" xr:uid="{A600A58F-0D2A-4091-966D-1D0E9C2769C4}"/>
  <sortState xmlns:xlrd2="http://schemas.microsoft.com/office/spreadsheetml/2017/richdata2" ref="A2:AA541">
    <sortCondition descending="1" ref="Z2:Z541"/>
  </sortState>
  <tableColumns count="27">
    <tableColumn id="1" xr3:uid="{5AC0FCBB-5728-4496-B23B-08DA526814D4}" name="No."/>
    <tableColumn id="2" xr3:uid="{64555DAF-0D04-4CFE-BD68-815C88803B0B}" name="Wall Name"/>
    <tableColumn id="3" xr3:uid="{53952863-D6AF-4DF3-8C9A-CE618000693B}" name="Window Name"/>
    <tableColumn id="4" xr3:uid="{713BC93C-2249-496E-8E82-598865FF2695}" name="Door Name"/>
    <tableColumn id="5" xr3:uid="{BE9F8E06-A73A-42E3-AD63-DE227A81D143}" name="Floor Name"/>
    <tableColumn id="6" xr3:uid="{D9DCB4B3-FFED-40BE-8EF6-9EB1BC348797}" name="Roof Name"/>
    <tableColumn id="7" xr3:uid="{90B8FEB3-5C17-48D1-BA2C-8FCDC34ACCE7}" name="AC System Name"/>
    <tableColumn id="8" xr3:uid="{2A471496-916F-402F-AD71-868DC34EF408}" name="Maximum Load kWh/hr"/>
    <tableColumn id="9" xr3:uid="{9FEA83FC-11FC-474F-9E6B-3F36FA9ADA44}" name="No. AC Systems"/>
    <tableColumn id="10" xr3:uid="{9EAEECA2-C47C-4403-8F36-C1FEE5AE7D91}" name="Cooling Load (kWh/year)"/>
    <tableColumn id="11" xr3:uid="{AA66DA6F-500B-4974-BB76-7C7A0750D818}" name="Embodied Energy (MJ)"/>
    <tableColumn id="12" xr3:uid="{27369E78-E2D7-4304-BEA0-BDB91D504028}" name="LC Operational Energy (MJ)"/>
    <tableColumn id="13" xr3:uid="{74F76CF4-60C2-4858-9124-EE0C4CFC572E}" name="Capital Cost (LKR)"/>
    <tableColumn id="14" xr3:uid="{BD8E3271-EE72-415C-B713-80B99C42025A}" name="Operational Cost (LKR)"/>
    <tableColumn id="15" xr3:uid="{A1EB14AE-38E3-4373-8D34-33457F4F163B}" name="System Cost (LKR)"/>
    <tableColumn id="16" xr3:uid="{E018F4E4-BE9E-4BEF-AF83-33EFD98E0883}" name="Embodied Carbon (Metric T)"/>
    <tableColumn id="17" xr3:uid="{572446ED-D3E8-46AD-BC51-A9054B4A90CF}" name="Operational Carbon (Metric T)"/>
    <tableColumn id="18" xr3:uid="{9BA26322-0233-49B9-86CE-DA0ABA14510C}" name="Total Energy(MJ)"/>
    <tableColumn id="19" xr3:uid="{14D24C4A-0FD8-4922-A44A-D4CE3C337CD4}" name="Total Cost(LKR Million)"/>
    <tableColumn id="20" xr3:uid="{DF18D494-65F2-47C9-A49B-2F4B070401F0}" name="Total Carbon (Metric T)"/>
    <tableColumn id="21" xr3:uid="{8CDBB787-031F-46C3-AF2E-B738BD46FD88}" name="Weighted Energy" dataDxfId="87">
      <calculatedColumnFormula>Pro_Economic_Table[[#This Row],[Total Energy(MJ)]]*AHP!$P$3/TOPSIS!$B$4</calculatedColumnFormula>
    </tableColumn>
    <tableColumn id="22" xr3:uid="{3EACE7AD-2A4A-4720-A122-A87485A01641}" name="Weighted Cost" dataDxfId="86">
      <calculatedColumnFormula>Pro_Economic_Table[[#This Row],[Total Cost(LKR Million)]]*AHP!$P$4/TOPSIS!$C$4</calculatedColumnFormula>
    </tableColumn>
    <tableColumn id="23" xr3:uid="{8F8AF2C7-ACC5-47CC-8630-B115B93CACCA}" name="Weighted Co2" dataDxfId="85">
      <calculatedColumnFormula>Pro_Economic_Table[[#This Row],[Total Carbon (Metric T)]]*AHP!$P$5/TOPSIS!$D$4</calculatedColumnFormula>
    </tableColumn>
    <tableColumn id="24" xr3:uid="{FB07A3E8-42B1-4F12-895E-1DF911943768}" name="S+ Best-Euclidean Distance" dataDxfId="84">
      <calculatedColumnFormula>((Pro_Economic_Table[[#This Row],[Weighted Energy]]-TOPSIS!$B$5)^2+(Pro_Economic_Table[[#This Row],[Weighted Cost]]-TOPSIS!$C$5)^2+(Pro_Economic_Table[[#This Row],[Weighted Co2]]-TOPSIS!$D$5)^2)^0.5</calculatedColumnFormula>
    </tableColumn>
    <tableColumn id="25" xr3:uid="{CB8C8AC3-399F-47CE-8AAD-A21403CD2D8C}" name="S- Worst-Euclidean Distance" dataDxfId="83">
      <calculatedColumnFormula>((Pro_Economic_Table[[#This Row],[Weighted Energy]]-TOPSIS!$B$6)^2+(Pro_Economic_Table[[#This Row],[Weighted Cost]]-TOPSIS!$C$6)^2+(Pro_Economic_Table[[#This Row],[Weighted Co2]]-TOPSIS!$D$6)^2)^0.5</calculatedColumnFormula>
    </tableColumn>
    <tableColumn id="26" xr3:uid="{61F10AD6-3DCE-47FA-AD0D-4EF3C47C1E0E}" name="Performance Score" dataDxfId="82">
      <calculatedColumnFormula>Pro_Economic_Table[[#This Row],[S- Worst-Euclidean Distance]]/(Pro_Economic_Table[[#This Row],[S+ Best-Euclidean Distance]]+Pro_Economic_Table[[#This Row],[S- Worst-Euclidean Distance]])</calculatedColumnFormula>
    </tableColumn>
    <tableColumn id="27" xr3:uid="{28D3BD2D-B5A9-4C1E-93D1-A252340EBAFD}" name="R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605FC21-FE1E-45FC-B769-F0966698F5D5}" name="Sustainable_Friendly_Table" displayName="Sustainable_Friendly_Table" ref="A1:AA541" totalsRowShown="0">
  <autoFilter ref="A1:AA541" xr:uid="{1605FC21-FE1E-45FC-B769-F0966698F5D5}"/>
  <sortState xmlns:xlrd2="http://schemas.microsoft.com/office/spreadsheetml/2017/richdata2" ref="A2:AA541">
    <sortCondition descending="1" ref="Z2:Z541"/>
  </sortState>
  <tableColumns count="27">
    <tableColumn id="1" xr3:uid="{AF44985D-D7C9-4458-899E-BA9E9FB88DA2}" name="No."/>
    <tableColumn id="2" xr3:uid="{A0FF5DE4-161A-475D-A549-076F8EC5895F}" name="Wall Name"/>
    <tableColumn id="3" xr3:uid="{11C4E04A-2EE8-44AC-AE09-FAB31E7D0B57}" name="Window Name"/>
    <tableColumn id="4" xr3:uid="{343ECDDF-AB1A-4A72-8954-E7048CB95A5C}" name="Door Name"/>
    <tableColumn id="5" xr3:uid="{BC115D2B-7855-4565-98BA-102DDD097A7F}" name="Floor Name"/>
    <tableColumn id="6" xr3:uid="{B7CD1C95-75D3-4414-B528-4FC184E5ED24}" name="Roof Name"/>
    <tableColumn id="7" xr3:uid="{D47147F3-37B8-406A-AABE-67237EBA76D0}" name="AC System Name"/>
    <tableColumn id="8" xr3:uid="{063BBAEF-D827-4527-95C5-536DE01CC751}" name="Maximum Load kWh/hr"/>
    <tableColumn id="9" xr3:uid="{CCEC8421-4E61-4AE8-AD43-728D0151E686}" name="No. AC Systems"/>
    <tableColumn id="10" xr3:uid="{B311252C-31C4-4423-971C-39F67B3EBD68}" name="Cooling Load (kWh/year)"/>
    <tableColumn id="11" xr3:uid="{2C60B44B-7303-446D-832A-B4B710669A96}" name="Embodied Energy (MJ)"/>
    <tableColumn id="12" xr3:uid="{E49A570F-6DF4-44EF-853A-4E46AD615CBA}" name="LC Operational Energy (MJ)"/>
    <tableColumn id="13" xr3:uid="{432C226F-CF7F-4651-8B5E-552DFC05E0D4}" name="Capital Cost (LKR)"/>
    <tableColumn id="14" xr3:uid="{7AF4B99A-AB59-4D8F-8847-067226864381}" name="Operational Cost (LKR)"/>
    <tableColumn id="15" xr3:uid="{D42AE450-0D9C-4F08-AC15-61701FCA9B23}" name="System Cost (LKR)"/>
    <tableColumn id="16" xr3:uid="{29E2AE47-2AED-4AAD-9880-7FB3124C0DAB}" name="Embodied Carbon (Metric T)"/>
    <tableColumn id="17" xr3:uid="{6A54A133-A8BD-44B6-B4B6-9F162C5DC8E7}" name="Operational Carbon (Metric T)"/>
    <tableColumn id="18" xr3:uid="{1DD5ECDC-0877-4960-92E2-7419E17A1FE8}" name="Total Energy(MJ)"/>
    <tableColumn id="19" xr3:uid="{AE1029A9-8188-429D-BA6D-370CFFBE68E3}" name="Total Cost(LKR Million)"/>
    <tableColumn id="20" xr3:uid="{47A3605E-FB72-4D8A-95A6-17647FADA37E}" name="Total Carbon (Metric T)"/>
    <tableColumn id="21" xr3:uid="{BCE28259-B4C5-44CC-A013-27E6F51A360A}" name="Weighted Energy" dataDxfId="81">
      <calculatedColumnFormula>Sustainable_Friendly_Table[[#This Row],[Total Energy(MJ)]]*AHP!$P$13/TOPSIS!$B$12</calculatedColumnFormula>
    </tableColumn>
    <tableColumn id="22" xr3:uid="{3FC2B3F9-4896-453D-B234-11C76D60E366}" name="Weighted Cost" dataDxfId="80">
      <calculatedColumnFormula>Sustainable_Friendly_Table[[#This Row],[Total Cost(LKR Million)]]*AHP!$P$14/TOPSIS!$C$12</calculatedColumnFormula>
    </tableColumn>
    <tableColumn id="23" xr3:uid="{C51E2976-DC60-4A5F-A0C5-75AADA6BD25E}" name="Weighted Co2" dataDxfId="79">
      <calculatedColumnFormula>Sustainable_Friendly_Table[[#This Row],[Total Carbon (Metric T)]]*AHP!$P$15/TOPSIS!$D$12</calculatedColumnFormula>
    </tableColumn>
    <tableColumn id="24" xr3:uid="{BFB33980-F5C4-4E9E-8A6B-6422E9F39A8A}" name="S+ Best-Euclidean Distance" dataDxfId="78">
      <calculatedColumnFormula>((Sustainable_Friendly_Table[[#This Row],[Weighted Energy]]-TOPSIS!$B$13)^2+(Sustainable_Friendly_Table[[#This Row],[Weighted Cost]]-TOPSIS!$C$13)^2+(Sustainable_Friendly_Table[[#This Row],[Weighted Co2]]-TOPSIS!$D$13)^2)^0.5</calculatedColumnFormula>
    </tableColumn>
    <tableColumn id="25" xr3:uid="{4302E94C-BB9B-4690-8B43-2C9059282C85}" name="S- Worst-Euclidean Distance" dataDxfId="77">
      <calculatedColumnFormula>((Sustainable_Friendly_Table[[#This Row],[Weighted Energy]]-TOPSIS!$B$14)^2+(Sustainable_Friendly_Table[[#This Row],[Weighted Cost]]-TOPSIS!$C$14)^2+(Sustainable_Friendly_Table[[#This Row],[Weighted Co2]]-TOPSIS!$D$14)^2)^0.5</calculatedColumnFormula>
    </tableColumn>
    <tableColumn id="26" xr3:uid="{CC5EEDF6-8F14-4908-92EB-CB23DBEA2571}" name="Performance Score" dataDxfId="76">
      <calculatedColumnFormula>Sustainable_Friendly_Table[[#This Row],[S- Worst-Euclidean Distance]]/(Sustainable_Friendly_Table[[#This Row],[S+ Best-Euclidean Distance]]+Sustainable_Friendly_Table[[#This Row],[S- Worst-Euclidean Distance]])</calculatedColumnFormula>
    </tableColumn>
    <tableColumn id="27" xr3:uid="{C2F76FE6-9A21-4FC4-9C47-2CBA32E67972}" name="Rank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0356BB7-6B7F-4312-964C-6DC0AF316680}" name="Net_Zero_Table" displayName="Net_Zero_Table" ref="A1:AB541" totalsRowShown="0">
  <autoFilter ref="A1:AB541" xr:uid="{E0356BB7-6B7F-4312-964C-6DC0AF316680}"/>
  <sortState xmlns:xlrd2="http://schemas.microsoft.com/office/spreadsheetml/2017/richdata2" ref="A2:AB541">
    <sortCondition descending="1" ref="AA2:AA541"/>
  </sortState>
  <tableColumns count="28">
    <tableColumn id="1" xr3:uid="{101FA4EF-0C69-4217-9CA2-F89D239F6C8A}" name="No."/>
    <tableColumn id="2" xr3:uid="{0E17877F-F92B-4DB7-91BF-064971295EF3}" name="Wall Name"/>
    <tableColumn id="3" xr3:uid="{0E674303-CBAF-456F-B65F-4B3177EB545B}" name="Window Name"/>
    <tableColumn id="4" xr3:uid="{1D4CE199-F970-492E-BAEA-EDF131B71DC4}" name="Door Name"/>
    <tableColumn id="5" xr3:uid="{226B9F28-7B42-4FC0-B353-D3120A154F35}" name="Floor Name"/>
    <tableColumn id="6" xr3:uid="{EE56FC7B-03CB-47AE-A109-1CB5945EEC08}" name="Roof Name"/>
    <tableColumn id="7" xr3:uid="{94613FA4-3CD4-4645-A446-67B1FD351A43}" name="AC System Name"/>
    <tableColumn id="8" xr3:uid="{32489E86-67D7-474A-A495-797597653072}" name="Maximum Load kWh/hr"/>
    <tableColumn id="9" xr3:uid="{80DAD04C-C2DB-49E7-97D5-95E375E3D974}" name="No. AC Systems"/>
    <tableColumn id="10" xr3:uid="{C21CC526-D98B-486D-8063-E15A0A5664DA}" name="Cooling Load (kWh/year)"/>
    <tableColumn id="11" xr3:uid="{570190C9-D7B8-407A-B278-F5709BE6B702}" name="Embodied Energy (MJ)"/>
    <tableColumn id="12" xr3:uid="{F8556596-983D-46CC-B2F0-69908EDFE843}" name="LC Operational Energy (MJ)"/>
    <tableColumn id="13" xr3:uid="{CFF95570-F216-4A49-9958-B5F9DDE6379F}" name="Capital Cost (LKR)"/>
    <tableColumn id="14" xr3:uid="{8C12406B-668C-4F9B-AD34-0D0F097C5FC1}" name="Operational Cost (LKR)"/>
    <tableColumn id="15" xr3:uid="{2EF3228F-3D4E-4230-8CDA-16D54A00EA5F}" name="System Cost (LKR)"/>
    <tableColumn id="16" xr3:uid="{4FEB0C5A-210C-4A00-BB20-1B8B0A770E42}" name="Embodied Carbon (Metric T)"/>
    <tableColumn id="17" xr3:uid="{FA7D09A7-AB60-4A0A-AEE5-0BB042476D44}" name="Operational Carbon (Metric T)"/>
    <tableColumn id="18" xr3:uid="{04F1B6B1-2E7A-4204-81BC-31E6FF4E2E4D}" name="Total Energy(MJ)"/>
    <tableColumn id="19" xr3:uid="{EB18B80D-C1F3-48CA-95B0-115D34933B89}" name="Total Cost(LKR Million)"/>
    <tableColumn id="20" xr3:uid="{2BEBEE61-A70D-4515-AF4B-93DE90BD4737}" name="Total Carbon (Metric T)"/>
    <tableColumn id="21" xr3:uid="{9BAC091A-E845-42F6-B408-7A5F904EC42B}" name="Weighted Total Energy" dataDxfId="75">
      <calculatedColumnFormula>Net_Zero_Table[[#This Row],[Total Energy(MJ)]]*AHP!$Q$23/TOPSIS!$B$20</calculatedColumnFormula>
    </tableColumn>
    <tableColumn id="22" xr3:uid="{AC3D8E0F-A85D-4B10-A2AF-17655ED625D6}" name="Weighted Capital Cost" dataDxfId="74">
      <calculatedColumnFormula>Net_Zero_Table[[#This Row],[Capital Cost (LKR)]]*AHP!$Q$24/TOPSIS!$C$20</calculatedColumnFormula>
    </tableColumn>
    <tableColumn id="23" xr3:uid="{E86B33DE-0ACD-462D-94D1-9AEBB8D758DC}" name="Weighted System Cost" dataDxfId="73">
      <calculatedColumnFormula>Net_Zero_Table[[#This Row],[System Cost (LKR)]]*AHP!$Q$25/TOPSIS!$D$20</calculatedColumnFormula>
    </tableColumn>
    <tableColumn id="24" xr3:uid="{20B2DDC4-67D2-4F8E-B8DB-A83EEDD75EFE}" name="Weighted Embodied Co2" dataDxfId="72">
      <calculatedColumnFormula>Net_Zero_Table[[#This Row],[Embodied Carbon (Metric T)]]*AHP!$Q$26/TOPSIS!$E$20</calculatedColumnFormula>
    </tableColumn>
    <tableColumn id="25" xr3:uid="{4E0DD9E1-0805-4A76-A5CC-0C42C1F404A9}" name="S+ Best-Euclidean Distance" dataDxfId="71">
      <calculatedColumnFormula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calculatedColumnFormula>
    </tableColumn>
    <tableColumn id="26" xr3:uid="{E26A22D2-081C-419F-8129-FEF3DAB991D9}" name="S- Worst-Euclidean Distance" dataDxfId="70">
      <calculatedColumnFormula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calculatedColumnFormula>
    </tableColumn>
    <tableColumn id="27" xr3:uid="{1F69765C-BC27-4E48-A0D5-ADA86E63767A}" name="Performance Score" dataDxfId="69">
      <calculatedColumnFormula>Net_Zero_Table[[#This Row],[S- Worst-Euclidean Distance]]/(Net_Zero_Table[[#This Row],[S+ Best-Euclidean Distance]]+Net_Zero_Table[[#This Row],[S- Worst-Euclidean Distance]])</calculatedColumnFormula>
    </tableColumn>
    <tableColumn id="28" xr3:uid="{D832D439-19FB-488D-A4CB-937BBE1F249F}" name="R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0A7DC15-A750-4553-8269-02D71B73B671}" name="ORN_Pro_Economic_Table" displayName="ORN_Pro_Economic_Table" ref="A1:N361" totalsRowShown="0">
  <autoFilter ref="A1:N361" xr:uid="{F0A7DC15-A750-4553-8269-02D71B73B671}"/>
  <tableColumns count="14">
    <tableColumn id="1" xr3:uid="{A51E573E-2828-46B8-A736-DC3BA6B38385}" name="No."/>
    <tableColumn id="2" xr3:uid="{00FADBD2-7992-4810-BDF4-A241BC8FFFF5}" name="Wall Name"/>
    <tableColumn id="3" xr3:uid="{97D65C9A-63F3-4323-92A0-AE2ABE90EBA5}" name="Window Name"/>
    <tableColumn id="4" xr3:uid="{3FD51B2A-E1F3-498E-BBB4-46BF9D735932}" name="Door Name"/>
    <tableColumn id="5" xr3:uid="{DA30AC0C-C9C0-4AEE-AAF0-56BC804B327E}" name="Floor Name"/>
    <tableColumn id="6" xr3:uid="{E1278211-3123-47AD-A75F-A518B3FFE9AF}" name="Roof Name"/>
    <tableColumn id="7" xr3:uid="{529731CB-D438-4C84-A8EA-9E1619A47783}" name="AC System Name"/>
    <tableColumn id="8" xr3:uid="{2177E78B-2794-4806-BFE9-96D258B4A821}" name="Maximum Load kWh/hr"/>
    <tableColumn id="9" xr3:uid="{C7535F15-9C6D-47E8-89E1-5EB0CA8C5D9B}" name="No. AC Systems"/>
    <tableColumn id="10" xr3:uid="{81380832-42DD-43CF-BC95-7D97F631DBCA}" name="Cooling Load (kWh/year)"/>
    <tableColumn id="11" xr3:uid="{2E26C883-12BA-4119-AC38-0836BC67F6DB}" name="System Cost (LKR)"/>
    <tableColumn id="12" xr3:uid="{0855FC12-E591-46CC-955C-501824766367}" name="Rotation Clockwise (Degrees)"/>
    <tableColumn id="13" xr3:uid="{FE507CAA-AD3B-4912-B331-172A0D681BCE}" name="Operational Energy Reduction (Percentage)"/>
    <tableColumn id="14" xr3:uid="{72B48F48-58FC-4A8F-9388-F684C06687CF}" name="System Cost Reduction (Percentage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5435154-530E-4B71-9888-B1113EC200F1}" name="ORN_Sustainable_Friendly_Table" displayName="ORN_Sustainable_Friendly_Table" ref="A1:N361" totalsRowShown="0">
  <autoFilter ref="A1:N361" xr:uid="{A5435154-530E-4B71-9888-B1113EC200F1}"/>
  <tableColumns count="14">
    <tableColumn id="1" xr3:uid="{C43CF482-432B-4D3D-A80B-57BE79C0F49F}" name="No."/>
    <tableColumn id="2" xr3:uid="{7EBEBEBB-7001-4319-9965-F5F711C93D90}" name="Wall Name"/>
    <tableColumn id="3" xr3:uid="{E6DD8E3E-7F4C-44B2-89FD-700C61552398}" name="Window Name"/>
    <tableColumn id="4" xr3:uid="{13F72F02-04B2-468D-A481-2E184677A052}" name="Door Name"/>
    <tableColumn id="5" xr3:uid="{BE2ABB0F-9619-48BF-BE46-3C449EE565EF}" name="Floor Name"/>
    <tableColumn id="6" xr3:uid="{49A893AD-4BAB-40DD-AE84-C70B2D5E32E1}" name="Roof Name"/>
    <tableColumn id="7" xr3:uid="{C298353A-0543-4F31-A7E8-8DA71C6A293B}" name="AC System Name"/>
    <tableColumn id="8" xr3:uid="{D1C34CFC-4918-4E4E-A522-6C7934CC7DE8}" name="Maximum Load kWh/hr"/>
    <tableColumn id="9" xr3:uid="{57193040-9DE5-4EC8-837F-EE932149FE74}" name="No. AC Systems"/>
    <tableColumn id="10" xr3:uid="{96E1C4B3-E782-4AE1-A27C-B9D131B0D4DC}" name="Cooling Load (kWh/year)"/>
    <tableColumn id="11" xr3:uid="{FF991533-8612-4C37-ADFF-4ED0A24B48A4}" name="System Cost (LKR)"/>
    <tableColumn id="12" xr3:uid="{97098FE4-9515-494D-A336-20D18B66981E}" name="Rotation Clockwise (Degrees)"/>
    <tableColumn id="13" xr3:uid="{71CC9797-AC06-4482-8946-C35121B420BE}" name="Operational Energy Reduction (Percentage)"/>
    <tableColumn id="14" xr3:uid="{FBC9ECEE-6995-4EF3-AE27-26B8DD98A761}" name="System Cost Reduction (Percentage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33F7FA2-9829-4D37-A109-CD3CAC841B3C}" name="ORN_Net_Zero_Table" displayName="ORN_Net_Zero_Table" ref="A1:N361" totalsRowShown="0">
  <autoFilter ref="A1:N361" xr:uid="{933F7FA2-9829-4D37-A109-CD3CAC841B3C}"/>
  <tableColumns count="14">
    <tableColumn id="1" xr3:uid="{747E334D-9D9B-49CC-B482-B92C02020F1D}" name="No."/>
    <tableColumn id="2" xr3:uid="{7E1D7FE1-A63B-4001-8E6C-DEFB1AAC8C89}" name="Wall Name"/>
    <tableColumn id="3" xr3:uid="{58DA30BA-8A2F-414D-B2C0-8A8512F95B10}" name="Window Name"/>
    <tableColumn id="4" xr3:uid="{6B8B278C-99AC-46F2-ABF7-2ADFE43A401F}" name="Door Name"/>
    <tableColumn id="5" xr3:uid="{95849AFC-D590-4BA7-97EA-0ED4F3A0A52A}" name="Floor Name"/>
    <tableColumn id="6" xr3:uid="{A5D8E721-226B-48C0-9B62-1B415AEFC45D}" name="Roof Name"/>
    <tableColumn id="7" xr3:uid="{7B47625F-7194-490C-9B00-4B2EAEDB0A48}" name="AC System Name"/>
    <tableColumn id="8" xr3:uid="{48FEDEAF-8660-4A8F-95F3-950B35D5BF42}" name="Maximum Load kWh/hr"/>
    <tableColumn id="9" xr3:uid="{33595B1F-8EA0-4EF5-9D33-2A9D79473F6E}" name="No. AC Systems"/>
    <tableColumn id="10" xr3:uid="{35778F0E-FE7A-43E2-BE1F-3EFCB3370C53}" name="Cooling Load (kWh/year)"/>
    <tableColumn id="11" xr3:uid="{9CB5C1C8-050A-4A18-9510-0B5F544907E2}" name="System Cost (LKR)"/>
    <tableColumn id="12" xr3:uid="{87D7F85B-BD49-48F6-8C7C-62233F0A5E49}" name="Rotation Clockwise (Degrees)"/>
    <tableColumn id="13" xr3:uid="{C9480748-3A1F-4299-8B22-DE2CA3A3A5D7}" name="Operational Energy Reduction (Percentage)"/>
    <tableColumn id="14" xr3:uid="{02170620-48C9-4563-BD55-EFAD931C8DDD}" name="System Cost Reduction (Percentage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390AFE7-1B26-42E2-9149-FEB47FAB1AC4}" name="Table20" displayName="Table20" ref="A3:F543" totalsRowShown="0">
  <autoFilter ref="A3:F543" xr:uid="{1390AFE7-1B26-42E2-9149-FEB47FAB1AC4}"/>
  <tableColumns count="6">
    <tableColumn id="1" xr3:uid="{5BB074FD-966C-447A-9B67-307CB85F7822}" name="Combination"/>
    <tableColumn id="2" xr3:uid="{CA18FEDE-2533-4254-A7B1-9A917232E202}" name="Total Energy (MJ) Variation"/>
    <tableColumn id="3" xr3:uid="{7E3C711F-7DE8-4CEE-9AC0-0345BABE2F1F}" name="Total Cost (LKR Millions) Variation"/>
    <tableColumn id="4" xr3:uid="{A6973E2C-C34B-44F3-9A58-6FC857B94BB6}" name="Total Carbon Footprint (Metric Ton) Variation"/>
    <tableColumn id="5" xr3:uid="{A04E77AC-335B-465A-9C83-73BC6F6E82E5}" name="Performance Score Variation - Pro Economic"/>
    <tableColumn id="6" xr3:uid="{E3A28250-EC5D-4A72-A882-02B0F4CEA80E}" name="Performance Score Variation - Sustainable Friendly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D5CBE28-AF2F-4E88-8AB5-C60BC359ABB4}" name="Table21" displayName="Table21" ref="S3:T543" totalsRowShown="0">
  <autoFilter ref="S3:T543" xr:uid="{3D5CBE28-AF2F-4E88-8AB5-C60BC359ABB4}"/>
  <tableColumns count="2">
    <tableColumn id="1" xr3:uid="{3D8E9A50-9CF3-4D10-8F19-2F44134D67C5}" name="Combination"/>
    <tableColumn id="2" xr3:uid="{75AE9462-90AB-4CD1-83FD-48D570768F40}" name="Performance Score Variation - Net Z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9450C30-118C-4EB9-B684-84C500441984}" name="Table22" displayName="Table22" ref="AG3:AM363" totalsRowShown="0">
  <autoFilter ref="AG3:AM363" xr:uid="{99450C30-118C-4EB9-B684-84C500441984}"/>
  <tableColumns count="7">
    <tableColumn id="1" xr3:uid="{14E72DFC-0A56-43C1-9DBE-1C3CA8FCD88A}" name="Rotation Angle (Degrees - Clockwise)"/>
    <tableColumn id="2" xr3:uid="{F3881A92-4B0E-46DB-A2F3-5C40284E7FA6}" name="Operational Energy (kWh/year) Variation - Pro Economic"/>
    <tableColumn id="3" xr3:uid="{44DAC171-33C6-481E-A404-75CDC68BB997}" name="Operational Energy Reduction (Percentage)"/>
    <tableColumn id="4" xr3:uid="{F32A0AD5-5216-4163-9BC4-209FC7BB782C}" name="Operational Energy (kWh/year) Variation - Sustainable Friendly"/>
    <tableColumn id="5" xr3:uid="{8A090B26-FDD9-4A9F-B8CC-AC3C8DC30EB1}" name="Operational Energy Reduction (Percentage)2"/>
    <tableColumn id="6" xr3:uid="{773997A2-3771-4FCF-83C0-868DD84C725C}" name="Operational Energy (kWh/year) Variation - Net-Zero"/>
    <tableColumn id="7" xr3:uid="{0A03B407-EF31-4542-9AE2-B103C1026808}" name="Operational Energy Reduction (Percentage)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.xml"/><Relationship Id="rId4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G7"/>
  <sheetViews>
    <sheetView workbookViewId="0"/>
  </sheetViews>
  <sheetFormatPr defaultRowHeight="14.4" x14ac:dyDescent="0.3"/>
  <cols>
    <col min="6" max="6" width="10.5546875" bestFit="1" customWidth="1"/>
  </cols>
  <sheetData>
    <row r="1" spans="1:7" x14ac:dyDescent="0.3">
      <c r="A1" t="s">
        <v>262</v>
      </c>
      <c r="B1" t="s">
        <v>263</v>
      </c>
      <c r="C1" t="s">
        <v>264</v>
      </c>
      <c r="D1" t="s">
        <v>265</v>
      </c>
      <c r="F1" s="194" t="s">
        <v>281</v>
      </c>
      <c r="G1" s="195">
        <f>SUM(Research_Doors_Table[Count])</f>
        <v>6</v>
      </c>
    </row>
    <row r="2" spans="1:7" x14ac:dyDescent="0.3">
      <c r="A2">
        <v>1</v>
      </c>
      <c r="B2">
        <v>0.91</v>
      </c>
      <c r="C2">
        <v>2.11</v>
      </c>
      <c r="D2">
        <f>Research_Doors_Table[[#This Row],[Width]]*Research_Doors_Table[[#This Row],[Height]]</f>
        <v>1.9200999999999999</v>
      </c>
      <c r="F2" s="194" t="s">
        <v>282</v>
      </c>
      <c r="G2" s="195">
        <f>SUM(Research_Doors_Table[Area])</f>
        <v>18.420300000000001</v>
      </c>
    </row>
    <row r="3" spans="1:7" x14ac:dyDescent="0.3">
      <c r="A3">
        <v>1</v>
      </c>
      <c r="B3">
        <v>2</v>
      </c>
      <c r="C3">
        <v>2.11</v>
      </c>
      <c r="D3">
        <f>Research_Doors_Table[[#This Row],[Width]]*Research_Doors_Table[[#This Row],[Height]]</f>
        <v>4.22</v>
      </c>
    </row>
    <row r="4" spans="1:7" x14ac:dyDescent="0.3">
      <c r="A4">
        <v>1</v>
      </c>
      <c r="B4">
        <v>0.91</v>
      </c>
      <c r="C4">
        <v>2.11</v>
      </c>
      <c r="D4">
        <f>Research_Doors_Table[[#This Row],[Width]]*Research_Doors_Table[[#This Row],[Height]]</f>
        <v>1.9200999999999999</v>
      </c>
    </row>
    <row r="5" spans="1:7" x14ac:dyDescent="0.3">
      <c r="A5">
        <v>1</v>
      </c>
      <c r="B5">
        <v>2</v>
      </c>
      <c r="C5">
        <v>2.11</v>
      </c>
      <c r="D5">
        <f>Research_Doors_Table[[#This Row],[Width]]*Research_Doors_Table[[#This Row],[Height]]</f>
        <v>4.22</v>
      </c>
    </row>
    <row r="6" spans="1:7" x14ac:dyDescent="0.3">
      <c r="A6">
        <v>1</v>
      </c>
      <c r="B6">
        <v>2</v>
      </c>
      <c r="C6">
        <v>2.11</v>
      </c>
      <c r="D6">
        <f>Research_Doors_Table[[#This Row],[Width]]*Research_Doors_Table[[#This Row],[Height]]</f>
        <v>4.22</v>
      </c>
    </row>
    <row r="7" spans="1:7" x14ac:dyDescent="0.3">
      <c r="A7">
        <v>1</v>
      </c>
      <c r="B7">
        <v>0.91</v>
      </c>
      <c r="C7">
        <v>2.11</v>
      </c>
      <c r="D7">
        <f>Research_Doors_Table[[#This Row],[Width]]*Research_Doors_Table[[#This Row],[Height]]</f>
        <v>1.9200999999999999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E13"/>
  <sheetViews>
    <sheetView workbookViewId="0"/>
  </sheetViews>
  <sheetFormatPr defaultRowHeight="14.4" x14ac:dyDescent="0.3"/>
  <cols>
    <col min="1" max="1" width="11.6640625" bestFit="1" customWidth="1"/>
    <col min="2" max="2" width="10.6640625" customWidth="1"/>
    <col min="4" max="4" width="12.77734375" bestFit="1" customWidth="1"/>
  </cols>
  <sheetData>
    <row r="1" spans="1:5" x14ac:dyDescent="0.3">
      <c r="A1" t="s">
        <v>266</v>
      </c>
      <c r="B1" t="s">
        <v>267</v>
      </c>
      <c r="D1" s="194" t="s">
        <v>283</v>
      </c>
      <c r="E1" s="195">
        <f>MIN(Table7[Elevation])</f>
        <v>-3.6</v>
      </c>
    </row>
    <row r="2" spans="1:5" x14ac:dyDescent="0.3">
      <c r="A2" t="s">
        <v>268</v>
      </c>
      <c r="B2">
        <v>0.2</v>
      </c>
      <c r="D2" s="194" t="s">
        <v>284</v>
      </c>
      <c r="E2" s="195">
        <f>MAX(Table7[Elevation])</f>
        <v>32.270000000000003</v>
      </c>
    </row>
    <row r="3" spans="1:5" x14ac:dyDescent="0.3">
      <c r="A3" t="s">
        <v>269</v>
      </c>
      <c r="B3">
        <v>4.2</v>
      </c>
      <c r="D3" s="194" t="s">
        <v>285</v>
      </c>
      <c r="E3" s="195">
        <f>E2-E1</f>
        <v>35.870000000000005</v>
      </c>
    </row>
    <row r="4" spans="1:5" x14ac:dyDescent="0.3">
      <c r="A4" t="s">
        <v>270</v>
      </c>
      <c r="B4">
        <v>7.2</v>
      </c>
    </row>
    <row r="5" spans="1:5" x14ac:dyDescent="0.3">
      <c r="A5" t="s">
        <v>271</v>
      </c>
      <c r="B5">
        <v>10.7</v>
      </c>
    </row>
    <row r="6" spans="1:5" x14ac:dyDescent="0.3">
      <c r="A6" t="s">
        <v>272</v>
      </c>
      <c r="B6">
        <v>13.7</v>
      </c>
    </row>
    <row r="7" spans="1:5" x14ac:dyDescent="0.3">
      <c r="A7" t="s">
        <v>273</v>
      </c>
      <c r="B7">
        <v>16.7</v>
      </c>
    </row>
    <row r="8" spans="1:5" x14ac:dyDescent="0.3">
      <c r="A8" t="s">
        <v>274</v>
      </c>
      <c r="B8">
        <v>19.7</v>
      </c>
    </row>
    <row r="9" spans="1:5" x14ac:dyDescent="0.3">
      <c r="A9" t="s">
        <v>275</v>
      </c>
      <c r="B9">
        <v>22.7</v>
      </c>
    </row>
    <row r="10" spans="1:5" x14ac:dyDescent="0.3">
      <c r="A10" t="s">
        <v>276</v>
      </c>
      <c r="B10">
        <v>25.7</v>
      </c>
    </row>
    <row r="11" spans="1:5" x14ac:dyDescent="0.3">
      <c r="A11" t="s">
        <v>277</v>
      </c>
      <c r="B11">
        <v>28.7</v>
      </c>
    </row>
    <row r="12" spans="1:5" x14ac:dyDescent="0.3">
      <c r="A12" t="s">
        <v>278</v>
      </c>
      <c r="B12">
        <v>32.270000000000003</v>
      </c>
    </row>
    <row r="13" spans="1:5" x14ac:dyDescent="0.3">
      <c r="A13" t="s">
        <v>279</v>
      </c>
      <c r="B13">
        <v>-3.6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I12"/>
  <sheetViews>
    <sheetView workbookViewId="0"/>
  </sheetViews>
  <sheetFormatPr defaultRowHeight="14.4" x14ac:dyDescent="0.3"/>
  <cols>
    <col min="4" max="4" width="17.5546875" bestFit="1" customWidth="1"/>
  </cols>
  <sheetData>
    <row r="1" spans="1:9" x14ac:dyDescent="0.3">
      <c r="A1" t="s">
        <v>262</v>
      </c>
      <c r="B1" t="s">
        <v>265</v>
      </c>
      <c r="D1" s="194" t="s">
        <v>286</v>
      </c>
      <c r="E1" s="196">
        <f>SUM(Table8[Area])</f>
        <v>12008.77</v>
      </c>
      <c r="F1" s="210" t="s">
        <v>289</v>
      </c>
      <c r="H1" s="210" t="s">
        <v>290</v>
      </c>
      <c r="I1" s="193">
        <f>E1*10.764</f>
        <v>129262.40028</v>
      </c>
    </row>
    <row r="2" spans="1:9" x14ac:dyDescent="0.3">
      <c r="A2">
        <v>1</v>
      </c>
      <c r="B2">
        <v>1092.92</v>
      </c>
      <c r="D2" s="194" t="s">
        <v>287</v>
      </c>
      <c r="E2" s="196">
        <f>AVERAGE(Table8[Area])</f>
        <v>1091.7063636363637</v>
      </c>
      <c r="F2" s="210"/>
      <c r="H2" s="210"/>
      <c r="I2" s="193">
        <f>E2*10.764</f>
        <v>11751.127298181818</v>
      </c>
    </row>
    <row r="3" spans="1:9" x14ac:dyDescent="0.3">
      <c r="A3">
        <v>1</v>
      </c>
      <c r="B3">
        <v>1092.92</v>
      </c>
      <c r="D3" s="194" t="s">
        <v>288</v>
      </c>
      <c r="E3" s="196">
        <f>E1-E2</f>
        <v>10917.063636363637</v>
      </c>
      <c r="F3" s="210"/>
      <c r="H3" s="210"/>
      <c r="I3" s="193">
        <f>E3*10.764</f>
        <v>117511.27298181818</v>
      </c>
    </row>
    <row r="4" spans="1:9" x14ac:dyDescent="0.3">
      <c r="A4">
        <v>1</v>
      </c>
      <c r="B4">
        <v>1082.48</v>
      </c>
    </row>
    <row r="5" spans="1:9" x14ac:dyDescent="0.3">
      <c r="A5">
        <v>1</v>
      </c>
      <c r="B5">
        <v>1082.48</v>
      </c>
    </row>
    <row r="6" spans="1:9" x14ac:dyDescent="0.3">
      <c r="A6">
        <v>1</v>
      </c>
      <c r="B6">
        <v>1082.48</v>
      </c>
    </row>
    <row r="7" spans="1:9" x14ac:dyDescent="0.3">
      <c r="A7">
        <v>1</v>
      </c>
      <c r="B7">
        <v>1082.48</v>
      </c>
    </row>
    <row r="8" spans="1:9" x14ac:dyDescent="0.3">
      <c r="A8">
        <v>1</v>
      </c>
      <c r="B8">
        <v>1082.48</v>
      </c>
    </row>
    <row r="9" spans="1:9" x14ac:dyDescent="0.3">
      <c r="A9">
        <v>1</v>
      </c>
      <c r="B9">
        <v>1082.48</v>
      </c>
    </row>
    <row r="10" spans="1:9" x14ac:dyDescent="0.3">
      <c r="A10">
        <v>1</v>
      </c>
      <c r="B10">
        <v>1092.92</v>
      </c>
    </row>
    <row r="11" spans="1:9" x14ac:dyDescent="0.3">
      <c r="A11">
        <v>1</v>
      </c>
      <c r="B11">
        <v>1118.42</v>
      </c>
    </row>
    <row r="12" spans="1:9" x14ac:dyDescent="0.3">
      <c r="A12">
        <v>1</v>
      </c>
      <c r="B12">
        <v>1116.71</v>
      </c>
    </row>
  </sheetData>
  <mergeCells count="2">
    <mergeCell ref="F1:F3"/>
    <mergeCell ref="H1:H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S125"/>
  <sheetViews>
    <sheetView workbookViewId="0"/>
  </sheetViews>
  <sheetFormatPr defaultRowHeight="14.4" x14ac:dyDescent="0.3"/>
  <cols>
    <col min="4" max="4" width="9" customWidth="1"/>
    <col min="13" max="13" width="12.5546875" bestFit="1" customWidth="1"/>
    <col min="14" max="14" width="11.33203125" bestFit="1" customWidth="1"/>
    <col min="17" max="17" width="12.5546875" bestFit="1" customWidth="1"/>
    <col min="18" max="18" width="12.109375" customWidth="1"/>
  </cols>
  <sheetData>
    <row r="1" spans="1:19" x14ac:dyDescent="0.3">
      <c r="A1" t="s">
        <v>262</v>
      </c>
      <c r="B1" t="s">
        <v>265</v>
      </c>
      <c r="C1" t="s">
        <v>296</v>
      </c>
      <c r="D1" t="s">
        <v>292</v>
      </c>
      <c r="E1" t="s">
        <v>293</v>
      </c>
      <c r="F1" t="s">
        <v>291</v>
      </c>
      <c r="G1" t="s">
        <v>294</v>
      </c>
      <c r="H1" t="s">
        <v>295</v>
      </c>
      <c r="Q1" s="194" t="s">
        <v>300</v>
      </c>
      <c r="R1" s="201" t="s">
        <v>301</v>
      </c>
      <c r="S1" s="194" t="s">
        <v>302</v>
      </c>
    </row>
    <row r="2" spans="1:19" x14ac:dyDescent="0.3">
      <c r="A2">
        <v>1</v>
      </c>
      <c r="B2">
        <v>112.6</v>
      </c>
      <c r="C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">
        <v>0</v>
      </c>
      <c r="E2">
        <v>1</v>
      </c>
      <c r="F2">
        <v>1</v>
      </c>
      <c r="G2">
        <f>DEGREES(ASIN(Research_Wall_Table[[#This Row],[X value]]/Research_Wall_Table[[#This Row],[Length]]))</f>
        <v>0</v>
      </c>
      <c r="H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J2" s="197">
        <v>0</v>
      </c>
      <c r="Q2" s="193" t="s">
        <v>77</v>
      </c>
      <c r="R2" s="196">
        <f>IF(ISNUMBER(VLOOKUP("N",$M$1:$N$16,2,FALSE)),VLOOKUP("N",$M$1:$N$16,2,FALSE),0)</f>
        <v>1288.5999999999997</v>
      </c>
      <c r="S2" s="195">
        <f>R2*10.764</f>
        <v>13870.490399999995</v>
      </c>
    </row>
    <row r="3" spans="1:19" x14ac:dyDescent="0.3">
      <c r="A3">
        <v>1</v>
      </c>
      <c r="B3">
        <v>19.07</v>
      </c>
      <c r="C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">
        <v>1</v>
      </c>
      <c r="E3">
        <v>0</v>
      </c>
      <c r="F3">
        <v>1</v>
      </c>
      <c r="G3">
        <f>DEGREES(ASIN(Research_Wall_Table[[#This Row],[X value]]/Research_Wall_Table[[#This Row],[Length]]))</f>
        <v>90</v>
      </c>
      <c r="H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3" s="198" t="s">
        <v>297</v>
      </c>
      <c r="N3" t="s">
        <v>299</v>
      </c>
      <c r="Q3" s="193" t="s">
        <v>176</v>
      </c>
      <c r="R3" s="196">
        <f>IF(ISNUMBER(VLOOKUP("NE",$M$1:$N$16,2,FALSE)),VLOOKUP("NE",$M$1:$N$16,2,FALSE),0)</f>
        <v>0</v>
      </c>
      <c r="S3" s="195">
        <f t="shared" ref="S3:S9" si="0">R3*10.764</f>
        <v>0</v>
      </c>
    </row>
    <row r="4" spans="1:19" x14ac:dyDescent="0.3">
      <c r="A4">
        <v>1</v>
      </c>
      <c r="B4">
        <v>23.21</v>
      </c>
      <c r="C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">
        <v>-1</v>
      </c>
      <c r="E4">
        <v>0</v>
      </c>
      <c r="F4">
        <v>1</v>
      </c>
      <c r="G4">
        <f>DEGREES(ASIN(Research_Wall_Table[[#This Row],[X value]]/Research_Wall_Table[[#This Row],[Length]]))</f>
        <v>-90</v>
      </c>
      <c r="H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4" s="199" t="s">
        <v>175</v>
      </c>
      <c r="N4" s="200">
        <v>489.41999999999985</v>
      </c>
      <c r="Q4" s="193" t="s">
        <v>175</v>
      </c>
      <c r="R4" s="196">
        <f>IF(ISNUMBER(VLOOKUP("E",$M$1:$N$16,2,FALSE)),VLOOKUP("E",$M$1:$N$16,2,FALSE),0)</f>
        <v>489.41999999999985</v>
      </c>
      <c r="S4" s="195">
        <f t="shared" si="0"/>
        <v>5268.1168799999978</v>
      </c>
    </row>
    <row r="5" spans="1:19" x14ac:dyDescent="0.3">
      <c r="A5">
        <v>1</v>
      </c>
      <c r="B5">
        <v>2.79</v>
      </c>
      <c r="C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">
        <v>0</v>
      </c>
      <c r="E5">
        <v>1</v>
      </c>
      <c r="F5">
        <v>1</v>
      </c>
      <c r="G5">
        <f>DEGREES(ASIN(Research_Wall_Table[[#This Row],[X value]]/Research_Wall_Table[[#This Row],[Length]]))</f>
        <v>0</v>
      </c>
      <c r="H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M5" s="199" t="s">
        <v>77</v>
      </c>
      <c r="N5" s="200">
        <v>1288.5999999999997</v>
      </c>
      <c r="Q5" s="193" t="s">
        <v>177</v>
      </c>
      <c r="R5" s="196">
        <f>IF(ISNUMBER(VLOOKUP("SE",$M$1:$N$16,2,FALSE)),VLOOKUP("SE",$M$1:$N$16,2,FALSE),0)</f>
        <v>0</v>
      </c>
      <c r="S5" s="195">
        <f t="shared" si="0"/>
        <v>0</v>
      </c>
    </row>
    <row r="6" spans="1:19" x14ac:dyDescent="0.3">
      <c r="A6">
        <v>1</v>
      </c>
      <c r="B6">
        <v>23.62</v>
      </c>
      <c r="C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">
        <v>-1</v>
      </c>
      <c r="E6">
        <v>0</v>
      </c>
      <c r="F6">
        <v>1</v>
      </c>
      <c r="G6">
        <f>DEGREES(ASIN(Research_Wall_Table[[#This Row],[X value]]/Research_Wall_Table[[#This Row],[Length]]))</f>
        <v>-90</v>
      </c>
      <c r="H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6" s="199" t="s">
        <v>181</v>
      </c>
      <c r="N6" s="200">
        <v>1292.9699999999993</v>
      </c>
      <c r="Q6" s="193" t="s">
        <v>181</v>
      </c>
      <c r="R6" s="196">
        <f>IF(ISNUMBER(VLOOKUP("S",$M$1:$N$16,2,FALSE)),VLOOKUP("S",$M$1:$N$16,2,FALSE),0)</f>
        <v>1292.9699999999993</v>
      </c>
      <c r="S6" s="195">
        <f t="shared" si="0"/>
        <v>13917.529079999993</v>
      </c>
    </row>
    <row r="7" spans="1:19" x14ac:dyDescent="0.3">
      <c r="A7">
        <v>1</v>
      </c>
      <c r="B7">
        <v>4.5599999999999996</v>
      </c>
      <c r="C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">
        <v>-1</v>
      </c>
      <c r="E7">
        <v>0</v>
      </c>
      <c r="F7">
        <v>1</v>
      </c>
      <c r="G7">
        <f>DEGREES(ASIN(Research_Wall_Table[[#This Row],[X value]]/Research_Wall_Table[[#This Row],[Length]]))</f>
        <v>-90</v>
      </c>
      <c r="H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7" s="199" t="s">
        <v>179</v>
      </c>
      <c r="N7" s="200">
        <v>559.43000000000006</v>
      </c>
      <c r="Q7" s="193" t="s">
        <v>178</v>
      </c>
      <c r="R7" s="196">
        <f>IF(ISNUMBER(VLOOKUP("SW",$M$1:$N$16,2,FALSE)),VLOOKUP("SW",$M$1:$N$16,2,FALSE),0)</f>
        <v>0</v>
      </c>
      <c r="S7" s="195">
        <f t="shared" si="0"/>
        <v>0</v>
      </c>
    </row>
    <row r="8" spans="1:19" x14ac:dyDescent="0.3">
      <c r="A8">
        <v>1</v>
      </c>
      <c r="B8">
        <v>2.79</v>
      </c>
      <c r="C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">
        <v>0</v>
      </c>
      <c r="E8">
        <v>-1</v>
      </c>
      <c r="F8">
        <v>1</v>
      </c>
      <c r="G8">
        <f>DEGREES(ASIN(Research_Wall_Table[[#This Row],[X value]]/Research_Wall_Table[[#This Row],[Length]]))</f>
        <v>0</v>
      </c>
      <c r="H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8" s="199" t="s">
        <v>298</v>
      </c>
      <c r="N8" s="200">
        <v>3630.4199999999992</v>
      </c>
      <c r="Q8" s="193" t="s">
        <v>179</v>
      </c>
      <c r="R8" s="196">
        <f>IF(ISNUMBER(VLOOKUP("W",$M$1:$N$16,2,FALSE)),VLOOKUP("W",$M$1:$N$16,2,FALSE),0)</f>
        <v>559.43000000000006</v>
      </c>
      <c r="S8" s="195">
        <f t="shared" si="0"/>
        <v>6021.7045200000002</v>
      </c>
    </row>
    <row r="9" spans="1:19" x14ac:dyDescent="0.3">
      <c r="A9">
        <v>1</v>
      </c>
      <c r="B9">
        <v>2.77</v>
      </c>
      <c r="C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">
        <v>0</v>
      </c>
      <c r="E9">
        <v>-1</v>
      </c>
      <c r="F9">
        <v>1</v>
      </c>
      <c r="G9">
        <f>DEGREES(ASIN(Research_Wall_Table[[#This Row],[X value]]/Research_Wall_Table[[#This Row],[Length]]))</f>
        <v>0</v>
      </c>
      <c r="H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Q9" s="193" t="s">
        <v>180</v>
      </c>
      <c r="R9" s="196">
        <f>IF(ISNUMBER(VLOOKUP("NW",$M$1:$N$16,2,FALSE)),VLOOKUP("NW",$M$1:$N$16,2,FALSE),0)</f>
        <v>0</v>
      </c>
      <c r="S9" s="195">
        <f t="shared" si="0"/>
        <v>0</v>
      </c>
    </row>
    <row r="10" spans="1:19" x14ac:dyDescent="0.3">
      <c r="A10">
        <v>1</v>
      </c>
      <c r="B10">
        <v>4.5599999999999996</v>
      </c>
      <c r="C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">
        <v>1</v>
      </c>
      <c r="E10">
        <v>0</v>
      </c>
      <c r="F10">
        <v>1</v>
      </c>
      <c r="G10">
        <f>DEGREES(ASIN(Research_Wall_Table[[#This Row],[X value]]/Research_Wall_Table[[#This Row],[Length]]))</f>
        <v>90</v>
      </c>
      <c r="H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R10" s="1"/>
      <c r="S10" s="1"/>
    </row>
    <row r="11" spans="1:19" x14ac:dyDescent="0.3">
      <c r="A11">
        <v>1</v>
      </c>
      <c r="B11">
        <v>2.77</v>
      </c>
      <c r="C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">
        <v>0</v>
      </c>
      <c r="E11">
        <v>1</v>
      </c>
      <c r="F11">
        <v>1</v>
      </c>
      <c r="G11">
        <f>DEGREES(ASIN(Research_Wall_Table[[#This Row],[X value]]/Research_Wall_Table[[#This Row],[Length]]))</f>
        <v>0</v>
      </c>
      <c r="H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Q11" s="194" t="s">
        <v>303</v>
      </c>
      <c r="R11" s="195">
        <f>SUM(R2:R9)</f>
        <v>3630.4199999999992</v>
      </c>
      <c r="S11" s="195">
        <f>SUM(S2:S9)</f>
        <v>39077.840879999989</v>
      </c>
    </row>
    <row r="12" spans="1:19" x14ac:dyDescent="0.3">
      <c r="A12">
        <v>1</v>
      </c>
      <c r="B12">
        <v>20.09</v>
      </c>
      <c r="C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">
        <v>1</v>
      </c>
      <c r="E12">
        <v>0</v>
      </c>
      <c r="F12">
        <v>1</v>
      </c>
      <c r="G12">
        <f>DEGREES(ASIN(Research_Wall_Table[[#This Row],[X value]]/Research_Wall_Table[[#This Row],[Length]]))</f>
        <v>90</v>
      </c>
      <c r="H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" spans="1:19" x14ac:dyDescent="0.3">
      <c r="A13">
        <v>1</v>
      </c>
      <c r="B13">
        <v>158.55000000000001</v>
      </c>
      <c r="C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">
        <v>0</v>
      </c>
      <c r="E13">
        <v>1</v>
      </c>
      <c r="F13">
        <v>1</v>
      </c>
      <c r="G13">
        <f>DEGREES(ASIN(Research_Wall_Table[[#This Row],[X value]]/Research_Wall_Table[[#This Row],[Length]]))</f>
        <v>0</v>
      </c>
      <c r="H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" spans="1:19" x14ac:dyDescent="0.3">
      <c r="A14">
        <v>1</v>
      </c>
      <c r="B14">
        <v>28.64</v>
      </c>
      <c r="C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4">
        <v>1</v>
      </c>
      <c r="E14">
        <v>0</v>
      </c>
      <c r="F14">
        <v>1</v>
      </c>
      <c r="G14">
        <f>DEGREES(ASIN(Research_Wall_Table[[#This Row],[X value]]/Research_Wall_Table[[#This Row],[Length]]))</f>
        <v>90</v>
      </c>
      <c r="H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" spans="1:19" x14ac:dyDescent="0.3">
      <c r="A15">
        <v>1</v>
      </c>
      <c r="B15">
        <v>39.4</v>
      </c>
      <c r="C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5">
        <v>0</v>
      </c>
      <c r="E15">
        <v>-1</v>
      </c>
      <c r="F15">
        <v>1</v>
      </c>
      <c r="G15">
        <f>DEGREES(ASIN(Research_Wall_Table[[#This Row],[X value]]/Research_Wall_Table[[#This Row],[Length]]))</f>
        <v>0</v>
      </c>
      <c r="H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" spans="1:19" x14ac:dyDescent="0.3">
      <c r="A16">
        <v>1</v>
      </c>
      <c r="B16">
        <v>34.79</v>
      </c>
      <c r="C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">
        <v>-1</v>
      </c>
      <c r="E16">
        <v>0</v>
      </c>
      <c r="F16">
        <v>1</v>
      </c>
      <c r="G16">
        <f>DEGREES(ASIN(Research_Wall_Table[[#This Row],[X value]]/Research_Wall_Table[[#This Row],[Length]]))</f>
        <v>-90</v>
      </c>
      <c r="H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7" spans="1:8" x14ac:dyDescent="0.3">
      <c r="A17">
        <v>1</v>
      </c>
      <c r="B17">
        <v>3.72</v>
      </c>
      <c r="C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7">
        <v>0</v>
      </c>
      <c r="E17">
        <v>-1</v>
      </c>
      <c r="F17">
        <v>1</v>
      </c>
      <c r="G17">
        <f>DEGREES(ASIN(Research_Wall_Table[[#This Row],[X value]]/Research_Wall_Table[[#This Row],[Length]]))</f>
        <v>0</v>
      </c>
      <c r="H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8" spans="1:8" x14ac:dyDescent="0.3">
      <c r="A18">
        <v>1</v>
      </c>
      <c r="B18">
        <v>33.46</v>
      </c>
      <c r="C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">
        <v>-1</v>
      </c>
      <c r="E18">
        <v>0</v>
      </c>
      <c r="F18">
        <v>1</v>
      </c>
      <c r="G18">
        <f>DEGREES(ASIN(Research_Wall_Table[[#This Row],[X value]]/Research_Wall_Table[[#This Row],[Length]]))</f>
        <v>-90</v>
      </c>
      <c r="H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9" spans="1:8" x14ac:dyDescent="0.3">
      <c r="A19">
        <v>1</v>
      </c>
      <c r="B19">
        <v>6.08</v>
      </c>
      <c r="C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9">
        <v>-1</v>
      </c>
      <c r="E19">
        <v>0</v>
      </c>
      <c r="F19">
        <v>1</v>
      </c>
      <c r="G19">
        <f>DEGREES(ASIN(Research_Wall_Table[[#This Row],[X value]]/Research_Wall_Table[[#This Row],[Length]]))</f>
        <v>-90</v>
      </c>
      <c r="H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" spans="1:8" x14ac:dyDescent="0.3">
      <c r="A20">
        <v>1</v>
      </c>
      <c r="B20">
        <v>3.72</v>
      </c>
      <c r="C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">
        <v>0</v>
      </c>
      <c r="E20">
        <v>1</v>
      </c>
      <c r="F20">
        <v>1</v>
      </c>
      <c r="G20">
        <f>DEGREES(ASIN(Research_Wall_Table[[#This Row],[X value]]/Research_Wall_Table[[#This Row],[Length]]))</f>
        <v>0</v>
      </c>
      <c r="H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" spans="1:8" x14ac:dyDescent="0.3">
      <c r="A21">
        <v>1</v>
      </c>
      <c r="B21">
        <v>3.69</v>
      </c>
      <c r="C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">
        <v>0</v>
      </c>
      <c r="E21">
        <v>-1</v>
      </c>
      <c r="F21">
        <v>1</v>
      </c>
      <c r="G21">
        <f>DEGREES(ASIN(Research_Wall_Table[[#This Row],[X value]]/Research_Wall_Table[[#This Row],[Length]]))</f>
        <v>0</v>
      </c>
      <c r="H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2" spans="1:8" x14ac:dyDescent="0.3">
      <c r="A22">
        <v>1</v>
      </c>
      <c r="B22">
        <v>6.08</v>
      </c>
      <c r="C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">
        <v>1</v>
      </c>
      <c r="E22">
        <v>0</v>
      </c>
      <c r="F22">
        <v>1</v>
      </c>
      <c r="G22">
        <f>DEGREES(ASIN(Research_Wall_Table[[#This Row],[X value]]/Research_Wall_Table[[#This Row],[Length]]))</f>
        <v>90</v>
      </c>
      <c r="H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" spans="1:8" x14ac:dyDescent="0.3">
      <c r="A23">
        <v>1</v>
      </c>
      <c r="B23">
        <v>3.69</v>
      </c>
      <c r="C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">
        <v>0</v>
      </c>
      <c r="E23">
        <v>1</v>
      </c>
      <c r="F23">
        <v>1</v>
      </c>
      <c r="G23">
        <f>DEGREES(ASIN(Research_Wall_Table[[#This Row],[X value]]/Research_Wall_Table[[#This Row],[Length]]))</f>
        <v>0</v>
      </c>
      <c r="H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" spans="1:8" x14ac:dyDescent="0.3">
      <c r="A24">
        <v>1</v>
      </c>
      <c r="B24">
        <v>28.66</v>
      </c>
      <c r="C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">
        <v>1</v>
      </c>
      <c r="E24">
        <v>0</v>
      </c>
      <c r="F24">
        <v>1</v>
      </c>
      <c r="G24">
        <f>DEGREES(ASIN(Research_Wall_Table[[#This Row],[X value]]/Research_Wall_Table[[#This Row],[Length]]))</f>
        <v>90</v>
      </c>
      <c r="H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" spans="1:8" x14ac:dyDescent="0.3">
      <c r="A25">
        <v>1</v>
      </c>
      <c r="B25">
        <v>5.65</v>
      </c>
      <c r="C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5">
        <v>1</v>
      </c>
      <c r="E25">
        <v>0</v>
      </c>
      <c r="F25">
        <v>1</v>
      </c>
      <c r="G25">
        <f>DEGREES(ASIN(Research_Wall_Table[[#This Row],[X value]]/Research_Wall_Table[[#This Row],[Length]]))</f>
        <v>90</v>
      </c>
      <c r="H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" spans="1:8" x14ac:dyDescent="0.3">
      <c r="A26">
        <v>1</v>
      </c>
      <c r="B26">
        <v>4.3499999999999996</v>
      </c>
      <c r="C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">
        <v>1</v>
      </c>
      <c r="E26">
        <v>0</v>
      </c>
      <c r="F26">
        <v>1</v>
      </c>
      <c r="G26">
        <f>DEGREES(ASIN(Research_Wall_Table[[#This Row],[X value]]/Research_Wall_Table[[#This Row],[Length]]))</f>
        <v>90</v>
      </c>
      <c r="H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7" spans="1:8" x14ac:dyDescent="0.3">
      <c r="A27">
        <v>1</v>
      </c>
      <c r="B27">
        <v>60.5</v>
      </c>
      <c r="C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">
        <v>0</v>
      </c>
      <c r="E27">
        <v>-1</v>
      </c>
      <c r="F27">
        <v>1</v>
      </c>
      <c r="G27">
        <f>DEGREES(ASIN(Research_Wall_Table[[#This Row],[X value]]/Research_Wall_Table[[#This Row],[Length]]))</f>
        <v>0</v>
      </c>
      <c r="H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" spans="1:8" x14ac:dyDescent="0.3">
      <c r="A28">
        <v>1</v>
      </c>
      <c r="B28">
        <v>40.6</v>
      </c>
      <c r="C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">
        <v>0</v>
      </c>
      <c r="E28">
        <v>-1</v>
      </c>
      <c r="F28">
        <v>1</v>
      </c>
      <c r="G28">
        <f>DEGREES(ASIN(Research_Wall_Table[[#This Row],[X value]]/Research_Wall_Table[[#This Row],[Length]]))</f>
        <v>0</v>
      </c>
      <c r="H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" spans="1:8" x14ac:dyDescent="0.3">
      <c r="A29">
        <v>1</v>
      </c>
      <c r="B29">
        <v>115.17</v>
      </c>
      <c r="C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">
        <v>0</v>
      </c>
      <c r="E29">
        <v>-1</v>
      </c>
      <c r="F29">
        <v>1</v>
      </c>
      <c r="G29">
        <f>DEGREES(ASIN(Research_Wall_Table[[#This Row],[X value]]/Research_Wall_Table[[#This Row],[Length]]))</f>
        <v>0</v>
      </c>
      <c r="H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" spans="1:8" x14ac:dyDescent="0.3">
      <c r="A30">
        <v>1</v>
      </c>
      <c r="B30">
        <v>139.21</v>
      </c>
      <c r="C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">
        <v>0</v>
      </c>
      <c r="E30">
        <v>1</v>
      </c>
      <c r="F30">
        <v>1</v>
      </c>
      <c r="G30">
        <f>DEGREES(ASIN(Research_Wall_Table[[#This Row],[X value]]/Research_Wall_Table[[#This Row],[Length]]))</f>
        <v>0</v>
      </c>
      <c r="H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1" spans="1:8" x14ac:dyDescent="0.3">
      <c r="A31">
        <v>1</v>
      </c>
      <c r="B31">
        <v>23.85</v>
      </c>
      <c r="C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1">
        <v>1</v>
      </c>
      <c r="E31">
        <v>0</v>
      </c>
      <c r="F31">
        <v>1</v>
      </c>
      <c r="G31">
        <f>DEGREES(ASIN(Research_Wall_Table[[#This Row],[X value]]/Research_Wall_Table[[#This Row],[Length]]))</f>
        <v>90</v>
      </c>
      <c r="H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2" spans="1:8" x14ac:dyDescent="0.3">
      <c r="A32">
        <v>1</v>
      </c>
      <c r="B32">
        <v>28.17</v>
      </c>
      <c r="C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2">
        <v>-1</v>
      </c>
      <c r="E32">
        <v>0</v>
      </c>
      <c r="F32">
        <v>1</v>
      </c>
      <c r="G32">
        <f>DEGREES(ASIN(Research_Wall_Table[[#This Row],[X value]]/Research_Wall_Table[[#This Row],[Length]]))</f>
        <v>-90</v>
      </c>
      <c r="H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3" spans="1:8" x14ac:dyDescent="0.3">
      <c r="A33">
        <v>1</v>
      </c>
      <c r="B33">
        <v>3.26</v>
      </c>
      <c r="C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3">
        <v>0</v>
      </c>
      <c r="E33">
        <v>1</v>
      </c>
      <c r="F33">
        <v>1</v>
      </c>
      <c r="G33">
        <f>DEGREES(ASIN(Research_Wall_Table[[#This Row],[X value]]/Research_Wall_Table[[#This Row],[Length]]))</f>
        <v>0</v>
      </c>
      <c r="H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4" spans="1:8" x14ac:dyDescent="0.3">
      <c r="A34">
        <v>1</v>
      </c>
      <c r="B34">
        <v>28.41</v>
      </c>
      <c r="C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4">
        <v>-1</v>
      </c>
      <c r="E34">
        <v>0</v>
      </c>
      <c r="F34">
        <v>1</v>
      </c>
      <c r="G34">
        <f>DEGREES(ASIN(Research_Wall_Table[[#This Row],[X value]]/Research_Wall_Table[[#This Row],[Length]]))</f>
        <v>-90</v>
      </c>
      <c r="H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5" spans="1:8" x14ac:dyDescent="0.3">
      <c r="A35">
        <v>1</v>
      </c>
      <c r="B35">
        <v>5.32</v>
      </c>
      <c r="C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5">
        <v>-1</v>
      </c>
      <c r="E35">
        <v>0</v>
      </c>
      <c r="F35">
        <v>1</v>
      </c>
      <c r="G35">
        <f>DEGREES(ASIN(Research_Wall_Table[[#This Row],[X value]]/Research_Wall_Table[[#This Row],[Length]]))</f>
        <v>-90</v>
      </c>
      <c r="H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6" spans="1:8" x14ac:dyDescent="0.3">
      <c r="A36">
        <v>1</v>
      </c>
      <c r="B36">
        <v>3.26</v>
      </c>
      <c r="C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6">
        <v>0</v>
      </c>
      <c r="E36">
        <v>-1</v>
      </c>
      <c r="F36">
        <v>1</v>
      </c>
      <c r="G36">
        <f>DEGREES(ASIN(Research_Wall_Table[[#This Row],[X value]]/Research_Wall_Table[[#This Row],[Length]]))</f>
        <v>0</v>
      </c>
      <c r="H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7" spans="1:8" x14ac:dyDescent="0.3">
      <c r="A37">
        <v>1</v>
      </c>
      <c r="B37">
        <v>3.23</v>
      </c>
      <c r="C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7">
        <v>0</v>
      </c>
      <c r="E37">
        <v>-1</v>
      </c>
      <c r="F37">
        <v>1</v>
      </c>
      <c r="G37">
        <f>DEGREES(ASIN(Research_Wall_Table[[#This Row],[X value]]/Research_Wall_Table[[#This Row],[Length]]))</f>
        <v>0</v>
      </c>
      <c r="H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8" spans="1:8" x14ac:dyDescent="0.3">
      <c r="A38">
        <v>1</v>
      </c>
      <c r="B38">
        <v>5.32</v>
      </c>
      <c r="C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8">
        <v>1</v>
      </c>
      <c r="E38">
        <v>0</v>
      </c>
      <c r="F38">
        <v>1</v>
      </c>
      <c r="G38">
        <f>DEGREES(ASIN(Research_Wall_Table[[#This Row],[X value]]/Research_Wall_Table[[#This Row],[Length]]))</f>
        <v>90</v>
      </c>
      <c r="H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9" spans="1:8" x14ac:dyDescent="0.3">
      <c r="A39">
        <v>1</v>
      </c>
      <c r="B39">
        <v>3.23</v>
      </c>
      <c r="C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9">
        <v>0</v>
      </c>
      <c r="E39">
        <v>1</v>
      </c>
      <c r="F39">
        <v>1</v>
      </c>
      <c r="G39">
        <f>DEGREES(ASIN(Research_Wall_Table[[#This Row],[X value]]/Research_Wall_Table[[#This Row],[Length]]))</f>
        <v>0</v>
      </c>
      <c r="H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0" spans="1:8" x14ac:dyDescent="0.3">
      <c r="A40">
        <v>1</v>
      </c>
      <c r="B40">
        <v>25.04</v>
      </c>
      <c r="C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0">
        <v>1</v>
      </c>
      <c r="E40">
        <v>0</v>
      </c>
      <c r="F40">
        <v>1</v>
      </c>
      <c r="G40">
        <f>DEGREES(ASIN(Research_Wall_Table[[#This Row],[X value]]/Research_Wall_Table[[#This Row],[Length]]))</f>
        <v>90</v>
      </c>
      <c r="H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1" spans="1:8" x14ac:dyDescent="0.3">
      <c r="A41">
        <v>1</v>
      </c>
      <c r="B41">
        <v>141.44999999999999</v>
      </c>
      <c r="C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1">
        <v>0</v>
      </c>
      <c r="E41">
        <v>-1</v>
      </c>
      <c r="F41">
        <v>1</v>
      </c>
      <c r="G41">
        <f>DEGREES(ASIN(Research_Wall_Table[[#This Row],[X value]]/Research_Wall_Table[[#This Row],[Length]]))</f>
        <v>0</v>
      </c>
      <c r="H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2" spans="1:8" x14ac:dyDescent="0.3">
      <c r="A42">
        <v>1</v>
      </c>
      <c r="B42">
        <v>112.6</v>
      </c>
      <c r="C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2">
        <v>0</v>
      </c>
      <c r="E42">
        <v>1</v>
      </c>
      <c r="F42">
        <v>1</v>
      </c>
      <c r="G42">
        <f>DEGREES(ASIN(Research_Wall_Table[[#This Row],[X value]]/Research_Wall_Table[[#This Row],[Length]]))</f>
        <v>0</v>
      </c>
      <c r="H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3" spans="1:8" x14ac:dyDescent="0.3">
      <c r="A43">
        <v>1</v>
      </c>
      <c r="B43">
        <v>19.07</v>
      </c>
      <c r="C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3">
        <v>1</v>
      </c>
      <c r="E43">
        <v>0</v>
      </c>
      <c r="F43">
        <v>1</v>
      </c>
      <c r="G43">
        <f>DEGREES(ASIN(Research_Wall_Table[[#This Row],[X value]]/Research_Wall_Table[[#This Row],[Length]]))</f>
        <v>90</v>
      </c>
      <c r="H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4" spans="1:8" x14ac:dyDescent="0.3">
      <c r="A44">
        <v>1</v>
      </c>
      <c r="B44">
        <v>23.21</v>
      </c>
      <c r="C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4">
        <v>-1</v>
      </c>
      <c r="E44">
        <v>0</v>
      </c>
      <c r="F44">
        <v>1</v>
      </c>
      <c r="G44">
        <f>DEGREES(ASIN(Research_Wall_Table[[#This Row],[X value]]/Research_Wall_Table[[#This Row],[Length]]))</f>
        <v>-90</v>
      </c>
      <c r="H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5" spans="1:8" x14ac:dyDescent="0.3">
      <c r="A45">
        <v>1</v>
      </c>
      <c r="B45">
        <v>2.79</v>
      </c>
      <c r="C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5">
        <v>0</v>
      </c>
      <c r="E45">
        <v>1</v>
      </c>
      <c r="F45">
        <v>1</v>
      </c>
      <c r="G45">
        <f>DEGREES(ASIN(Research_Wall_Table[[#This Row],[X value]]/Research_Wall_Table[[#This Row],[Length]]))</f>
        <v>0</v>
      </c>
      <c r="H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6" spans="1:8" x14ac:dyDescent="0.3">
      <c r="A46">
        <v>1</v>
      </c>
      <c r="B46">
        <v>23.62</v>
      </c>
      <c r="C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6">
        <v>-1</v>
      </c>
      <c r="E46">
        <v>0</v>
      </c>
      <c r="F46">
        <v>1</v>
      </c>
      <c r="G46">
        <f>DEGREES(ASIN(Research_Wall_Table[[#This Row],[X value]]/Research_Wall_Table[[#This Row],[Length]]))</f>
        <v>-90</v>
      </c>
      <c r="H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7" spans="1:8" x14ac:dyDescent="0.3">
      <c r="A47">
        <v>1</v>
      </c>
      <c r="B47">
        <v>4.5599999999999996</v>
      </c>
      <c r="C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7">
        <v>-1</v>
      </c>
      <c r="E47">
        <v>0</v>
      </c>
      <c r="F47">
        <v>1</v>
      </c>
      <c r="G47">
        <f>DEGREES(ASIN(Research_Wall_Table[[#This Row],[X value]]/Research_Wall_Table[[#This Row],[Length]]))</f>
        <v>-90</v>
      </c>
      <c r="H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8" spans="1:8" x14ac:dyDescent="0.3">
      <c r="A48">
        <v>1</v>
      </c>
      <c r="B48">
        <v>2.79</v>
      </c>
      <c r="C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8">
        <v>0</v>
      </c>
      <c r="E48">
        <v>-1</v>
      </c>
      <c r="F48">
        <v>1</v>
      </c>
      <c r="G48">
        <f>DEGREES(ASIN(Research_Wall_Table[[#This Row],[X value]]/Research_Wall_Table[[#This Row],[Length]]))</f>
        <v>0</v>
      </c>
      <c r="H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9" spans="1:8" x14ac:dyDescent="0.3">
      <c r="A49">
        <v>1</v>
      </c>
      <c r="B49">
        <v>2.77</v>
      </c>
      <c r="C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9">
        <v>0</v>
      </c>
      <c r="E49">
        <v>-1</v>
      </c>
      <c r="F49">
        <v>1</v>
      </c>
      <c r="G49">
        <f>DEGREES(ASIN(Research_Wall_Table[[#This Row],[X value]]/Research_Wall_Table[[#This Row],[Length]]))</f>
        <v>0</v>
      </c>
      <c r="H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0" spans="1:8" x14ac:dyDescent="0.3">
      <c r="A50">
        <v>1</v>
      </c>
      <c r="B50">
        <v>4.5599999999999996</v>
      </c>
      <c r="C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0">
        <v>1</v>
      </c>
      <c r="E50">
        <v>0</v>
      </c>
      <c r="F50">
        <v>1</v>
      </c>
      <c r="G50">
        <f>DEGREES(ASIN(Research_Wall_Table[[#This Row],[X value]]/Research_Wall_Table[[#This Row],[Length]]))</f>
        <v>90</v>
      </c>
      <c r="H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1" spans="1:8" x14ac:dyDescent="0.3">
      <c r="A51">
        <v>1</v>
      </c>
      <c r="B51">
        <v>2.77</v>
      </c>
      <c r="C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1">
        <v>0</v>
      </c>
      <c r="E51">
        <v>1</v>
      </c>
      <c r="F51">
        <v>1</v>
      </c>
      <c r="G51">
        <f>DEGREES(ASIN(Research_Wall_Table[[#This Row],[X value]]/Research_Wall_Table[[#This Row],[Length]]))</f>
        <v>0</v>
      </c>
      <c r="H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2" spans="1:8" x14ac:dyDescent="0.3">
      <c r="A52">
        <v>1</v>
      </c>
      <c r="B52">
        <v>20.09</v>
      </c>
      <c r="C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2">
        <v>1</v>
      </c>
      <c r="E52">
        <v>0</v>
      </c>
      <c r="F52">
        <v>1</v>
      </c>
      <c r="G52">
        <f>DEGREES(ASIN(Research_Wall_Table[[#This Row],[X value]]/Research_Wall_Table[[#This Row],[Length]]))</f>
        <v>90</v>
      </c>
      <c r="H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3" spans="1:8" x14ac:dyDescent="0.3">
      <c r="A53">
        <v>1</v>
      </c>
      <c r="B53">
        <v>115.17</v>
      </c>
      <c r="C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3">
        <v>0</v>
      </c>
      <c r="E53">
        <v>-1</v>
      </c>
      <c r="F53">
        <v>1</v>
      </c>
      <c r="G53">
        <f>DEGREES(ASIN(Research_Wall_Table[[#This Row],[X value]]/Research_Wall_Table[[#This Row],[Length]]))</f>
        <v>0</v>
      </c>
      <c r="H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4" spans="1:8" x14ac:dyDescent="0.3">
      <c r="A54">
        <v>1</v>
      </c>
      <c r="B54">
        <v>112.6</v>
      </c>
      <c r="C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4">
        <v>0</v>
      </c>
      <c r="E54">
        <v>1</v>
      </c>
      <c r="F54">
        <v>1</v>
      </c>
      <c r="G54">
        <f>DEGREES(ASIN(Research_Wall_Table[[#This Row],[X value]]/Research_Wall_Table[[#This Row],[Length]]))</f>
        <v>0</v>
      </c>
      <c r="H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5" spans="1:8" x14ac:dyDescent="0.3">
      <c r="A55">
        <v>1</v>
      </c>
      <c r="B55">
        <v>19.07</v>
      </c>
      <c r="C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5">
        <v>1</v>
      </c>
      <c r="E55">
        <v>0</v>
      </c>
      <c r="F55">
        <v>1</v>
      </c>
      <c r="G55">
        <f>DEGREES(ASIN(Research_Wall_Table[[#This Row],[X value]]/Research_Wall_Table[[#This Row],[Length]]))</f>
        <v>90</v>
      </c>
      <c r="H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6" spans="1:8" x14ac:dyDescent="0.3">
      <c r="A56">
        <v>1</v>
      </c>
      <c r="B56">
        <v>23.21</v>
      </c>
      <c r="C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6">
        <v>-1</v>
      </c>
      <c r="E56">
        <v>0</v>
      </c>
      <c r="F56">
        <v>1</v>
      </c>
      <c r="G56">
        <f>DEGREES(ASIN(Research_Wall_Table[[#This Row],[X value]]/Research_Wall_Table[[#This Row],[Length]]))</f>
        <v>-90</v>
      </c>
      <c r="H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7" spans="1:8" x14ac:dyDescent="0.3">
      <c r="A57">
        <v>1</v>
      </c>
      <c r="B57">
        <v>2.79</v>
      </c>
      <c r="C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7">
        <v>0</v>
      </c>
      <c r="E57">
        <v>1</v>
      </c>
      <c r="F57">
        <v>1</v>
      </c>
      <c r="G57">
        <f>DEGREES(ASIN(Research_Wall_Table[[#This Row],[X value]]/Research_Wall_Table[[#This Row],[Length]]))</f>
        <v>0</v>
      </c>
      <c r="H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8" spans="1:8" x14ac:dyDescent="0.3">
      <c r="A58">
        <v>1</v>
      </c>
      <c r="B58">
        <v>23.62</v>
      </c>
      <c r="C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8">
        <v>-1</v>
      </c>
      <c r="E58">
        <v>0</v>
      </c>
      <c r="F58">
        <v>1</v>
      </c>
      <c r="G58">
        <f>DEGREES(ASIN(Research_Wall_Table[[#This Row],[X value]]/Research_Wall_Table[[#This Row],[Length]]))</f>
        <v>-90</v>
      </c>
      <c r="H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9" spans="1:8" x14ac:dyDescent="0.3">
      <c r="A59">
        <v>1</v>
      </c>
      <c r="B59">
        <v>4.5599999999999996</v>
      </c>
      <c r="C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9">
        <v>-1</v>
      </c>
      <c r="E59">
        <v>0</v>
      </c>
      <c r="F59">
        <v>1</v>
      </c>
      <c r="G59">
        <f>DEGREES(ASIN(Research_Wall_Table[[#This Row],[X value]]/Research_Wall_Table[[#This Row],[Length]]))</f>
        <v>-90</v>
      </c>
      <c r="H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0" spans="1:8" x14ac:dyDescent="0.3">
      <c r="A60">
        <v>1</v>
      </c>
      <c r="B60">
        <v>2.79</v>
      </c>
      <c r="C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0">
        <v>0</v>
      </c>
      <c r="E60">
        <v>-1</v>
      </c>
      <c r="F60">
        <v>1</v>
      </c>
      <c r="G60">
        <f>DEGREES(ASIN(Research_Wall_Table[[#This Row],[X value]]/Research_Wall_Table[[#This Row],[Length]]))</f>
        <v>0</v>
      </c>
      <c r="H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1" spans="1:8" x14ac:dyDescent="0.3">
      <c r="A61">
        <v>1</v>
      </c>
      <c r="B61">
        <v>2.77</v>
      </c>
      <c r="C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1">
        <v>0</v>
      </c>
      <c r="E61">
        <v>-1</v>
      </c>
      <c r="F61">
        <v>1</v>
      </c>
      <c r="G61">
        <f>DEGREES(ASIN(Research_Wall_Table[[#This Row],[X value]]/Research_Wall_Table[[#This Row],[Length]]))</f>
        <v>0</v>
      </c>
      <c r="H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2" spans="1:8" x14ac:dyDescent="0.3">
      <c r="A62">
        <v>1</v>
      </c>
      <c r="B62">
        <v>4.5599999999999996</v>
      </c>
      <c r="C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2">
        <v>1</v>
      </c>
      <c r="E62">
        <v>0</v>
      </c>
      <c r="F62">
        <v>1</v>
      </c>
      <c r="G62">
        <f>DEGREES(ASIN(Research_Wall_Table[[#This Row],[X value]]/Research_Wall_Table[[#This Row],[Length]]))</f>
        <v>90</v>
      </c>
      <c r="H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3" spans="1:8" x14ac:dyDescent="0.3">
      <c r="A63">
        <v>1</v>
      </c>
      <c r="B63">
        <v>2.77</v>
      </c>
      <c r="C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3">
        <v>0</v>
      </c>
      <c r="E63">
        <v>1</v>
      </c>
      <c r="F63">
        <v>1</v>
      </c>
      <c r="G63">
        <f>DEGREES(ASIN(Research_Wall_Table[[#This Row],[X value]]/Research_Wall_Table[[#This Row],[Length]]))</f>
        <v>0</v>
      </c>
      <c r="H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4" spans="1:8" x14ac:dyDescent="0.3">
      <c r="A64">
        <v>1</v>
      </c>
      <c r="B64">
        <v>20.09</v>
      </c>
      <c r="C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4">
        <v>1</v>
      </c>
      <c r="E64">
        <v>0</v>
      </c>
      <c r="F64">
        <v>1</v>
      </c>
      <c r="G64">
        <f>DEGREES(ASIN(Research_Wall_Table[[#This Row],[X value]]/Research_Wall_Table[[#This Row],[Length]]))</f>
        <v>90</v>
      </c>
      <c r="H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5" spans="1:8" x14ac:dyDescent="0.3">
      <c r="A65">
        <v>1</v>
      </c>
      <c r="B65">
        <v>115.17</v>
      </c>
      <c r="C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5">
        <v>0</v>
      </c>
      <c r="E65">
        <v>-1</v>
      </c>
      <c r="F65">
        <v>1</v>
      </c>
      <c r="G65">
        <f>DEGREES(ASIN(Research_Wall_Table[[#This Row],[X value]]/Research_Wall_Table[[#This Row],[Length]]))</f>
        <v>0</v>
      </c>
      <c r="H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6" spans="1:8" x14ac:dyDescent="0.3">
      <c r="A66">
        <v>1</v>
      </c>
      <c r="B66">
        <v>112.6</v>
      </c>
      <c r="C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6">
        <v>0</v>
      </c>
      <c r="E66">
        <v>1</v>
      </c>
      <c r="F66">
        <v>1</v>
      </c>
      <c r="G66">
        <f>DEGREES(ASIN(Research_Wall_Table[[#This Row],[X value]]/Research_Wall_Table[[#This Row],[Length]]))</f>
        <v>0</v>
      </c>
      <c r="H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7" spans="1:8" x14ac:dyDescent="0.3">
      <c r="A67">
        <v>1</v>
      </c>
      <c r="B67">
        <v>19.07</v>
      </c>
      <c r="C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7">
        <v>1</v>
      </c>
      <c r="E67">
        <v>0</v>
      </c>
      <c r="F67">
        <v>1</v>
      </c>
      <c r="G67">
        <f>DEGREES(ASIN(Research_Wall_Table[[#This Row],[X value]]/Research_Wall_Table[[#This Row],[Length]]))</f>
        <v>90</v>
      </c>
      <c r="H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8" spans="1:8" x14ac:dyDescent="0.3">
      <c r="A68">
        <v>1</v>
      </c>
      <c r="B68">
        <v>23.21</v>
      </c>
      <c r="C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8">
        <v>-1</v>
      </c>
      <c r="E68">
        <v>0</v>
      </c>
      <c r="F68">
        <v>1</v>
      </c>
      <c r="G68">
        <f>DEGREES(ASIN(Research_Wall_Table[[#This Row],[X value]]/Research_Wall_Table[[#This Row],[Length]]))</f>
        <v>-90</v>
      </c>
      <c r="H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9" spans="1:8" x14ac:dyDescent="0.3">
      <c r="A69">
        <v>1</v>
      </c>
      <c r="B69">
        <v>2.79</v>
      </c>
      <c r="C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9">
        <v>0</v>
      </c>
      <c r="E69">
        <v>1</v>
      </c>
      <c r="F69">
        <v>1</v>
      </c>
      <c r="G69">
        <f>DEGREES(ASIN(Research_Wall_Table[[#This Row],[X value]]/Research_Wall_Table[[#This Row],[Length]]))</f>
        <v>0</v>
      </c>
      <c r="H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0" spans="1:8" x14ac:dyDescent="0.3">
      <c r="A70">
        <v>1</v>
      </c>
      <c r="B70">
        <v>23.62</v>
      </c>
      <c r="C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0">
        <v>-1</v>
      </c>
      <c r="E70">
        <v>0</v>
      </c>
      <c r="F70">
        <v>1</v>
      </c>
      <c r="G70">
        <f>DEGREES(ASIN(Research_Wall_Table[[#This Row],[X value]]/Research_Wall_Table[[#This Row],[Length]]))</f>
        <v>-90</v>
      </c>
      <c r="H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1" spans="1:8" x14ac:dyDescent="0.3">
      <c r="A71">
        <v>1</v>
      </c>
      <c r="B71">
        <v>4.5599999999999996</v>
      </c>
      <c r="C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1">
        <v>-1</v>
      </c>
      <c r="E71">
        <v>0</v>
      </c>
      <c r="F71">
        <v>1</v>
      </c>
      <c r="G71">
        <f>DEGREES(ASIN(Research_Wall_Table[[#This Row],[X value]]/Research_Wall_Table[[#This Row],[Length]]))</f>
        <v>-90</v>
      </c>
      <c r="H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2" spans="1:8" x14ac:dyDescent="0.3">
      <c r="A72">
        <v>1</v>
      </c>
      <c r="B72">
        <v>2.79</v>
      </c>
      <c r="C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2">
        <v>0</v>
      </c>
      <c r="E72">
        <v>-1</v>
      </c>
      <c r="F72">
        <v>1</v>
      </c>
      <c r="G72">
        <f>DEGREES(ASIN(Research_Wall_Table[[#This Row],[X value]]/Research_Wall_Table[[#This Row],[Length]]))</f>
        <v>0</v>
      </c>
      <c r="H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3" spans="1:8" x14ac:dyDescent="0.3">
      <c r="A73">
        <v>1</v>
      </c>
      <c r="B73">
        <v>2.77</v>
      </c>
      <c r="C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3">
        <v>0</v>
      </c>
      <c r="E73">
        <v>-1</v>
      </c>
      <c r="F73">
        <v>1</v>
      </c>
      <c r="G73">
        <f>DEGREES(ASIN(Research_Wall_Table[[#This Row],[X value]]/Research_Wall_Table[[#This Row],[Length]]))</f>
        <v>0</v>
      </c>
      <c r="H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4" spans="1:8" x14ac:dyDescent="0.3">
      <c r="A74">
        <v>1</v>
      </c>
      <c r="B74">
        <v>4.5599999999999996</v>
      </c>
      <c r="C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4">
        <v>1</v>
      </c>
      <c r="E74">
        <v>0</v>
      </c>
      <c r="F74">
        <v>1</v>
      </c>
      <c r="G74">
        <f>DEGREES(ASIN(Research_Wall_Table[[#This Row],[X value]]/Research_Wall_Table[[#This Row],[Length]]))</f>
        <v>90</v>
      </c>
      <c r="H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5" spans="1:8" x14ac:dyDescent="0.3">
      <c r="A75">
        <v>1</v>
      </c>
      <c r="B75">
        <v>2.77</v>
      </c>
      <c r="C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5">
        <v>0</v>
      </c>
      <c r="E75">
        <v>1</v>
      </c>
      <c r="F75">
        <v>1</v>
      </c>
      <c r="G75">
        <f>DEGREES(ASIN(Research_Wall_Table[[#This Row],[X value]]/Research_Wall_Table[[#This Row],[Length]]))</f>
        <v>0</v>
      </c>
      <c r="H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6" spans="1:8" x14ac:dyDescent="0.3">
      <c r="A76">
        <v>1</v>
      </c>
      <c r="B76">
        <v>20.09</v>
      </c>
      <c r="C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6">
        <v>1</v>
      </c>
      <c r="E76">
        <v>0</v>
      </c>
      <c r="F76">
        <v>1</v>
      </c>
      <c r="G76">
        <f>DEGREES(ASIN(Research_Wall_Table[[#This Row],[X value]]/Research_Wall_Table[[#This Row],[Length]]))</f>
        <v>90</v>
      </c>
      <c r="H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7" spans="1:8" x14ac:dyDescent="0.3">
      <c r="A77">
        <v>1</v>
      </c>
      <c r="B77">
        <v>115.17</v>
      </c>
      <c r="C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7">
        <v>0</v>
      </c>
      <c r="E77">
        <v>-1</v>
      </c>
      <c r="F77">
        <v>1</v>
      </c>
      <c r="G77">
        <f>DEGREES(ASIN(Research_Wall_Table[[#This Row],[X value]]/Research_Wall_Table[[#This Row],[Length]]))</f>
        <v>0</v>
      </c>
      <c r="H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8" spans="1:8" x14ac:dyDescent="0.3">
      <c r="A78">
        <v>1</v>
      </c>
      <c r="B78">
        <v>112.6</v>
      </c>
      <c r="C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8">
        <v>0</v>
      </c>
      <c r="E78">
        <v>1</v>
      </c>
      <c r="F78">
        <v>1</v>
      </c>
      <c r="G78">
        <f>DEGREES(ASIN(Research_Wall_Table[[#This Row],[X value]]/Research_Wall_Table[[#This Row],[Length]]))</f>
        <v>0</v>
      </c>
      <c r="H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9" spans="1:8" x14ac:dyDescent="0.3">
      <c r="A79">
        <v>1</v>
      </c>
      <c r="B79">
        <v>19.07</v>
      </c>
      <c r="C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9">
        <v>1</v>
      </c>
      <c r="E79">
        <v>0</v>
      </c>
      <c r="F79">
        <v>1</v>
      </c>
      <c r="G79">
        <f>DEGREES(ASIN(Research_Wall_Table[[#This Row],[X value]]/Research_Wall_Table[[#This Row],[Length]]))</f>
        <v>90</v>
      </c>
      <c r="H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0" spans="1:8" x14ac:dyDescent="0.3">
      <c r="A80">
        <v>1</v>
      </c>
      <c r="B80">
        <v>23.21</v>
      </c>
      <c r="C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0">
        <v>-1</v>
      </c>
      <c r="E80">
        <v>0</v>
      </c>
      <c r="F80">
        <v>1</v>
      </c>
      <c r="G80">
        <f>DEGREES(ASIN(Research_Wall_Table[[#This Row],[X value]]/Research_Wall_Table[[#This Row],[Length]]))</f>
        <v>-90</v>
      </c>
      <c r="H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1" spans="1:8" x14ac:dyDescent="0.3">
      <c r="A81">
        <v>1</v>
      </c>
      <c r="B81">
        <v>2.79</v>
      </c>
      <c r="C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1">
        <v>0</v>
      </c>
      <c r="E81">
        <v>1</v>
      </c>
      <c r="F81">
        <v>1</v>
      </c>
      <c r="G81">
        <f>DEGREES(ASIN(Research_Wall_Table[[#This Row],[X value]]/Research_Wall_Table[[#This Row],[Length]]))</f>
        <v>0</v>
      </c>
      <c r="H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2" spans="1:8" x14ac:dyDescent="0.3">
      <c r="A82">
        <v>1</v>
      </c>
      <c r="B82">
        <v>23.62</v>
      </c>
      <c r="C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2">
        <v>-1</v>
      </c>
      <c r="E82">
        <v>0</v>
      </c>
      <c r="F82">
        <v>1</v>
      </c>
      <c r="G82">
        <f>DEGREES(ASIN(Research_Wall_Table[[#This Row],[X value]]/Research_Wall_Table[[#This Row],[Length]]))</f>
        <v>-90</v>
      </c>
      <c r="H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3" spans="1:8" x14ac:dyDescent="0.3">
      <c r="A83">
        <v>1</v>
      </c>
      <c r="B83">
        <v>4.5599999999999996</v>
      </c>
      <c r="C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3">
        <v>-1</v>
      </c>
      <c r="E83">
        <v>0</v>
      </c>
      <c r="F83">
        <v>1</v>
      </c>
      <c r="G83">
        <f>DEGREES(ASIN(Research_Wall_Table[[#This Row],[X value]]/Research_Wall_Table[[#This Row],[Length]]))</f>
        <v>-90</v>
      </c>
      <c r="H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4" spans="1:8" x14ac:dyDescent="0.3">
      <c r="A84">
        <v>1</v>
      </c>
      <c r="B84">
        <v>2.79</v>
      </c>
      <c r="C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4">
        <v>0</v>
      </c>
      <c r="E84">
        <v>-1</v>
      </c>
      <c r="F84">
        <v>1</v>
      </c>
      <c r="G84">
        <f>DEGREES(ASIN(Research_Wall_Table[[#This Row],[X value]]/Research_Wall_Table[[#This Row],[Length]]))</f>
        <v>0</v>
      </c>
      <c r="H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5" spans="1:8" x14ac:dyDescent="0.3">
      <c r="A85">
        <v>1</v>
      </c>
      <c r="B85">
        <v>2.77</v>
      </c>
      <c r="C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5">
        <v>0</v>
      </c>
      <c r="E85">
        <v>-1</v>
      </c>
      <c r="F85">
        <v>1</v>
      </c>
      <c r="G85">
        <f>DEGREES(ASIN(Research_Wall_Table[[#This Row],[X value]]/Research_Wall_Table[[#This Row],[Length]]))</f>
        <v>0</v>
      </c>
      <c r="H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6" spans="1:8" x14ac:dyDescent="0.3">
      <c r="A86">
        <v>1</v>
      </c>
      <c r="B86">
        <v>4.5599999999999996</v>
      </c>
      <c r="C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6">
        <v>1</v>
      </c>
      <c r="E86">
        <v>0</v>
      </c>
      <c r="F86">
        <v>1</v>
      </c>
      <c r="G86">
        <f>DEGREES(ASIN(Research_Wall_Table[[#This Row],[X value]]/Research_Wall_Table[[#This Row],[Length]]))</f>
        <v>90</v>
      </c>
      <c r="H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7" spans="1:8" x14ac:dyDescent="0.3">
      <c r="A87">
        <v>1</v>
      </c>
      <c r="B87">
        <v>2.77</v>
      </c>
      <c r="C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7">
        <v>0</v>
      </c>
      <c r="E87">
        <v>1</v>
      </c>
      <c r="F87">
        <v>1</v>
      </c>
      <c r="G87">
        <f>DEGREES(ASIN(Research_Wall_Table[[#This Row],[X value]]/Research_Wall_Table[[#This Row],[Length]]))</f>
        <v>0</v>
      </c>
      <c r="H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8" spans="1:8" x14ac:dyDescent="0.3">
      <c r="A88">
        <v>1</v>
      </c>
      <c r="B88">
        <v>20.09</v>
      </c>
      <c r="C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8">
        <v>1</v>
      </c>
      <c r="E88">
        <v>0</v>
      </c>
      <c r="F88">
        <v>1</v>
      </c>
      <c r="G88">
        <f>DEGREES(ASIN(Research_Wall_Table[[#This Row],[X value]]/Research_Wall_Table[[#This Row],[Length]]))</f>
        <v>90</v>
      </c>
      <c r="H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9" spans="1:8" x14ac:dyDescent="0.3">
      <c r="A89">
        <v>1</v>
      </c>
      <c r="B89">
        <v>115.17</v>
      </c>
      <c r="C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9">
        <v>0</v>
      </c>
      <c r="E89">
        <v>-1</v>
      </c>
      <c r="F89">
        <v>1</v>
      </c>
      <c r="G89">
        <f>DEGREES(ASIN(Research_Wall_Table[[#This Row],[X value]]/Research_Wall_Table[[#This Row],[Length]]))</f>
        <v>0</v>
      </c>
      <c r="H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0" spans="1:8" x14ac:dyDescent="0.3">
      <c r="A90">
        <v>1</v>
      </c>
      <c r="B90">
        <v>112.6</v>
      </c>
      <c r="C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0">
        <v>0</v>
      </c>
      <c r="E90">
        <v>1</v>
      </c>
      <c r="F90">
        <v>1</v>
      </c>
      <c r="G90">
        <f>DEGREES(ASIN(Research_Wall_Table[[#This Row],[X value]]/Research_Wall_Table[[#This Row],[Length]]))</f>
        <v>0</v>
      </c>
      <c r="H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1" spans="1:8" x14ac:dyDescent="0.3">
      <c r="A91">
        <v>1</v>
      </c>
      <c r="B91">
        <v>19.07</v>
      </c>
      <c r="C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1">
        <v>1</v>
      </c>
      <c r="E91">
        <v>0</v>
      </c>
      <c r="F91">
        <v>1</v>
      </c>
      <c r="G91">
        <f>DEGREES(ASIN(Research_Wall_Table[[#This Row],[X value]]/Research_Wall_Table[[#This Row],[Length]]))</f>
        <v>90</v>
      </c>
      <c r="H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2" spans="1:8" x14ac:dyDescent="0.3">
      <c r="A92">
        <v>1</v>
      </c>
      <c r="B92">
        <v>23.21</v>
      </c>
      <c r="C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2">
        <v>-1</v>
      </c>
      <c r="E92">
        <v>0</v>
      </c>
      <c r="F92">
        <v>1</v>
      </c>
      <c r="G92">
        <f>DEGREES(ASIN(Research_Wall_Table[[#This Row],[X value]]/Research_Wall_Table[[#This Row],[Length]]))</f>
        <v>-90</v>
      </c>
      <c r="H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3" spans="1:8" x14ac:dyDescent="0.3">
      <c r="A93">
        <v>1</v>
      </c>
      <c r="B93">
        <v>2.79</v>
      </c>
      <c r="C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3">
        <v>0</v>
      </c>
      <c r="E93">
        <v>1</v>
      </c>
      <c r="F93">
        <v>1</v>
      </c>
      <c r="G93">
        <f>DEGREES(ASIN(Research_Wall_Table[[#This Row],[X value]]/Research_Wall_Table[[#This Row],[Length]]))</f>
        <v>0</v>
      </c>
      <c r="H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4" spans="1:8" x14ac:dyDescent="0.3">
      <c r="A94">
        <v>1</v>
      </c>
      <c r="B94">
        <v>23.62</v>
      </c>
      <c r="C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4">
        <v>-1</v>
      </c>
      <c r="E94">
        <v>0</v>
      </c>
      <c r="F94">
        <v>1</v>
      </c>
      <c r="G94">
        <f>DEGREES(ASIN(Research_Wall_Table[[#This Row],[X value]]/Research_Wall_Table[[#This Row],[Length]]))</f>
        <v>-90</v>
      </c>
      <c r="H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5" spans="1:8" x14ac:dyDescent="0.3">
      <c r="A95">
        <v>1</v>
      </c>
      <c r="B95">
        <v>4.5599999999999996</v>
      </c>
      <c r="C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5">
        <v>-1</v>
      </c>
      <c r="E95">
        <v>0</v>
      </c>
      <c r="F95">
        <v>1</v>
      </c>
      <c r="G95">
        <f>DEGREES(ASIN(Research_Wall_Table[[#This Row],[X value]]/Research_Wall_Table[[#This Row],[Length]]))</f>
        <v>-90</v>
      </c>
      <c r="H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6" spans="1:8" x14ac:dyDescent="0.3">
      <c r="A96">
        <v>1</v>
      </c>
      <c r="B96">
        <v>2.79</v>
      </c>
      <c r="C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6">
        <v>0</v>
      </c>
      <c r="E96">
        <v>-1</v>
      </c>
      <c r="F96">
        <v>1</v>
      </c>
      <c r="G96">
        <f>DEGREES(ASIN(Research_Wall_Table[[#This Row],[X value]]/Research_Wall_Table[[#This Row],[Length]]))</f>
        <v>0</v>
      </c>
      <c r="H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7" spans="1:8" x14ac:dyDescent="0.3">
      <c r="A97">
        <v>1</v>
      </c>
      <c r="B97">
        <v>2.77</v>
      </c>
      <c r="C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7">
        <v>0</v>
      </c>
      <c r="E97">
        <v>-1</v>
      </c>
      <c r="F97">
        <v>1</v>
      </c>
      <c r="G97">
        <f>DEGREES(ASIN(Research_Wall_Table[[#This Row],[X value]]/Research_Wall_Table[[#This Row],[Length]]))</f>
        <v>0</v>
      </c>
      <c r="H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8" spans="1:8" x14ac:dyDescent="0.3">
      <c r="A98">
        <v>1</v>
      </c>
      <c r="B98">
        <v>4.5599999999999996</v>
      </c>
      <c r="C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8">
        <v>1</v>
      </c>
      <c r="E98">
        <v>0</v>
      </c>
      <c r="F98">
        <v>1</v>
      </c>
      <c r="G98">
        <f>DEGREES(ASIN(Research_Wall_Table[[#This Row],[X value]]/Research_Wall_Table[[#This Row],[Length]]))</f>
        <v>90</v>
      </c>
      <c r="H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9" spans="1:8" x14ac:dyDescent="0.3">
      <c r="A99">
        <v>1</v>
      </c>
      <c r="B99">
        <v>2.77</v>
      </c>
      <c r="C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9">
        <v>0</v>
      </c>
      <c r="E99">
        <v>1</v>
      </c>
      <c r="F99">
        <v>1</v>
      </c>
      <c r="G99">
        <f>DEGREES(ASIN(Research_Wall_Table[[#This Row],[X value]]/Research_Wall_Table[[#This Row],[Length]]))</f>
        <v>0</v>
      </c>
      <c r="H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0" spans="1:8" x14ac:dyDescent="0.3">
      <c r="A100">
        <v>1</v>
      </c>
      <c r="B100">
        <v>20.09</v>
      </c>
      <c r="C1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0">
        <v>1</v>
      </c>
      <c r="E100">
        <v>0</v>
      </c>
      <c r="F100">
        <v>1</v>
      </c>
      <c r="G100">
        <f>DEGREES(ASIN(Research_Wall_Table[[#This Row],[X value]]/Research_Wall_Table[[#This Row],[Length]]))</f>
        <v>90</v>
      </c>
      <c r="H1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1" spans="1:8" x14ac:dyDescent="0.3">
      <c r="A101">
        <v>1</v>
      </c>
      <c r="B101">
        <v>115.17</v>
      </c>
      <c r="C1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1">
        <v>0</v>
      </c>
      <c r="E101">
        <v>-1</v>
      </c>
      <c r="F101">
        <v>1</v>
      </c>
      <c r="G101">
        <f>DEGREES(ASIN(Research_Wall_Table[[#This Row],[X value]]/Research_Wall_Table[[#This Row],[Length]]))</f>
        <v>0</v>
      </c>
      <c r="H1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2" spans="1:8" x14ac:dyDescent="0.3">
      <c r="A102">
        <v>1</v>
      </c>
      <c r="B102">
        <v>112.6</v>
      </c>
      <c r="C1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2">
        <v>0</v>
      </c>
      <c r="E102">
        <v>1</v>
      </c>
      <c r="F102">
        <v>1</v>
      </c>
      <c r="G102">
        <f>DEGREES(ASIN(Research_Wall_Table[[#This Row],[X value]]/Research_Wall_Table[[#This Row],[Length]]))</f>
        <v>0</v>
      </c>
      <c r="H1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3" spans="1:8" x14ac:dyDescent="0.3">
      <c r="A103">
        <v>1</v>
      </c>
      <c r="B103">
        <v>19.07</v>
      </c>
      <c r="C1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3">
        <v>1</v>
      </c>
      <c r="E103">
        <v>0</v>
      </c>
      <c r="F103">
        <v>1</v>
      </c>
      <c r="G103">
        <f>DEGREES(ASIN(Research_Wall_Table[[#This Row],[X value]]/Research_Wall_Table[[#This Row],[Length]]))</f>
        <v>90</v>
      </c>
      <c r="H1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4" spans="1:8" x14ac:dyDescent="0.3">
      <c r="A104">
        <v>1</v>
      </c>
      <c r="B104">
        <v>23.21</v>
      </c>
      <c r="C1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4">
        <v>-1</v>
      </c>
      <c r="E104">
        <v>0</v>
      </c>
      <c r="F104">
        <v>1</v>
      </c>
      <c r="G104">
        <f>DEGREES(ASIN(Research_Wall_Table[[#This Row],[X value]]/Research_Wall_Table[[#This Row],[Length]]))</f>
        <v>-90</v>
      </c>
      <c r="H1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5" spans="1:8" x14ac:dyDescent="0.3">
      <c r="A105">
        <v>1</v>
      </c>
      <c r="B105">
        <v>2.79</v>
      </c>
      <c r="C1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5">
        <v>0</v>
      </c>
      <c r="E105">
        <v>1</v>
      </c>
      <c r="F105">
        <v>1</v>
      </c>
      <c r="G105">
        <f>DEGREES(ASIN(Research_Wall_Table[[#This Row],[X value]]/Research_Wall_Table[[#This Row],[Length]]))</f>
        <v>0</v>
      </c>
      <c r="H1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6" spans="1:8" x14ac:dyDescent="0.3">
      <c r="A106">
        <v>1</v>
      </c>
      <c r="B106">
        <v>23.62</v>
      </c>
      <c r="C1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6">
        <v>-1</v>
      </c>
      <c r="E106">
        <v>0</v>
      </c>
      <c r="F106">
        <v>1</v>
      </c>
      <c r="G106">
        <f>DEGREES(ASIN(Research_Wall_Table[[#This Row],[X value]]/Research_Wall_Table[[#This Row],[Length]]))</f>
        <v>-90</v>
      </c>
      <c r="H1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7" spans="1:8" x14ac:dyDescent="0.3">
      <c r="A107">
        <v>1</v>
      </c>
      <c r="B107">
        <v>4.5599999999999996</v>
      </c>
      <c r="C1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7">
        <v>-1</v>
      </c>
      <c r="E107">
        <v>0</v>
      </c>
      <c r="F107">
        <v>1</v>
      </c>
      <c r="G107">
        <f>DEGREES(ASIN(Research_Wall_Table[[#This Row],[X value]]/Research_Wall_Table[[#This Row],[Length]]))</f>
        <v>-90</v>
      </c>
      <c r="H1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8" spans="1:8" x14ac:dyDescent="0.3">
      <c r="A108">
        <v>1</v>
      </c>
      <c r="B108">
        <v>2.79</v>
      </c>
      <c r="C1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8">
        <v>0</v>
      </c>
      <c r="E108">
        <v>-1</v>
      </c>
      <c r="F108">
        <v>1</v>
      </c>
      <c r="G108">
        <f>DEGREES(ASIN(Research_Wall_Table[[#This Row],[X value]]/Research_Wall_Table[[#This Row],[Length]]))</f>
        <v>0</v>
      </c>
      <c r="H1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9" spans="1:8" x14ac:dyDescent="0.3">
      <c r="A109">
        <v>1</v>
      </c>
      <c r="B109">
        <v>2.77</v>
      </c>
      <c r="C1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9">
        <v>0</v>
      </c>
      <c r="E109">
        <v>-1</v>
      </c>
      <c r="F109">
        <v>1</v>
      </c>
      <c r="G109">
        <f>DEGREES(ASIN(Research_Wall_Table[[#This Row],[X value]]/Research_Wall_Table[[#This Row],[Length]]))</f>
        <v>0</v>
      </c>
      <c r="H1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0" spans="1:8" x14ac:dyDescent="0.3">
      <c r="A110">
        <v>1</v>
      </c>
      <c r="B110">
        <v>4.5599999999999996</v>
      </c>
      <c r="C1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0">
        <v>1</v>
      </c>
      <c r="E110">
        <v>0</v>
      </c>
      <c r="F110">
        <v>1</v>
      </c>
      <c r="G110">
        <f>DEGREES(ASIN(Research_Wall_Table[[#This Row],[X value]]/Research_Wall_Table[[#This Row],[Length]]))</f>
        <v>90</v>
      </c>
      <c r="H1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1" spans="1:8" x14ac:dyDescent="0.3">
      <c r="A111">
        <v>1</v>
      </c>
      <c r="B111">
        <v>2.77</v>
      </c>
      <c r="C1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1">
        <v>0</v>
      </c>
      <c r="E111">
        <v>1</v>
      </c>
      <c r="F111">
        <v>1</v>
      </c>
      <c r="G111">
        <f>DEGREES(ASIN(Research_Wall_Table[[#This Row],[X value]]/Research_Wall_Table[[#This Row],[Length]]))</f>
        <v>0</v>
      </c>
      <c r="H1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2" spans="1:8" x14ac:dyDescent="0.3">
      <c r="A112">
        <v>1</v>
      </c>
      <c r="B112">
        <v>20.09</v>
      </c>
      <c r="C1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2">
        <v>1</v>
      </c>
      <c r="E112">
        <v>0</v>
      </c>
      <c r="F112">
        <v>1</v>
      </c>
      <c r="G112">
        <f>DEGREES(ASIN(Research_Wall_Table[[#This Row],[X value]]/Research_Wall_Table[[#This Row],[Length]]))</f>
        <v>90</v>
      </c>
      <c r="H1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3" spans="1:8" x14ac:dyDescent="0.3">
      <c r="A113">
        <v>1</v>
      </c>
      <c r="B113">
        <v>115.17</v>
      </c>
      <c r="C1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13">
        <v>0</v>
      </c>
      <c r="E113">
        <v>-1</v>
      </c>
      <c r="F113">
        <v>1</v>
      </c>
      <c r="G113">
        <f>DEGREES(ASIN(Research_Wall_Table[[#This Row],[X value]]/Research_Wall_Table[[#This Row],[Length]]))</f>
        <v>0</v>
      </c>
      <c r="H1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4" spans="1:8" x14ac:dyDescent="0.3">
      <c r="A114">
        <v>1</v>
      </c>
      <c r="B114">
        <v>143.19999999999999</v>
      </c>
      <c r="C1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4">
        <v>0</v>
      </c>
      <c r="E114">
        <v>1</v>
      </c>
      <c r="F114">
        <v>1</v>
      </c>
      <c r="G114">
        <f>DEGREES(ASIN(Research_Wall_Table[[#This Row],[X value]]/Research_Wall_Table[[#This Row],[Length]]))</f>
        <v>0</v>
      </c>
      <c r="H1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5" spans="1:8" x14ac:dyDescent="0.3">
      <c r="A115">
        <v>1</v>
      </c>
      <c r="B115">
        <v>24.57</v>
      </c>
      <c r="C1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5">
        <v>1</v>
      </c>
      <c r="E115">
        <v>0</v>
      </c>
      <c r="F115">
        <v>1</v>
      </c>
      <c r="G115">
        <f>DEGREES(ASIN(Research_Wall_Table[[#This Row],[X value]]/Research_Wall_Table[[#This Row],[Length]]))</f>
        <v>90</v>
      </c>
      <c r="H1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6" spans="1:8" x14ac:dyDescent="0.3">
      <c r="A116">
        <v>1</v>
      </c>
      <c r="B116">
        <v>28.91</v>
      </c>
      <c r="C1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6">
        <v>-1</v>
      </c>
      <c r="E116">
        <v>0</v>
      </c>
      <c r="F116">
        <v>1</v>
      </c>
      <c r="G116">
        <f>DEGREES(ASIN(Research_Wall_Table[[#This Row],[X value]]/Research_Wall_Table[[#This Row],[Length]]))</f>
        <v>-90</v>
      </c>
      <c r="H1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7" spans="1:8" x14ac:dyDescent="0.3">
      <c r="A117">
        <v>1</v>
      </c>
      <c r="B117">
        <v>3.32</v>
      </c>
      <c r="C1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7">
        <v>0</v>
      </c>
      <c r="E117">
        <v>1</v>
      </c>
      <c r="F117">
        <v>1</v>
      </c>
      <c r="G117">
        <f>DEGREES(ASIN(Research_Wall_Table[[#This Row],[X value]]/Research_Wall_Table[[#This Row],[Length]]))</f>
        <v>0</v>
      </c>
      <c r="H1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8" spans="1:8" x14ac:dyDescent="0.3">
      <c r="A118">
        <v>1</v>
      </c>
      <c r="B118">
        <v>29.12</v>
      </c>
      <c r="C1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8">
        <v>-1</v>
      </c>
      <c r="E118">
        <v>0</v>
      </c>
      <c r="F118">
        <v>1</v>
      </c>
      <c r="G118">
        <f>DEGREES(ASIN(Research_Wall_Table[[#This Row],[X value]]/Research_Wall_Table[[#This Row],[Length]]))</f>
        <v>-90</v>
      </c>
      <c r="H1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9" spans="1:8" x14ac:dyDescent="0.3">
      <c r="A119">
        <v>1</v>
      </c>
      <c r="B119">
        <v>5.44</v>
      </c>
      <c r="C1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9">
        <v>-1</v>
      </c>
      <c r="E119">
        <v>0</v>
      </c>
      <c r="F119">
        <v>1</v>
      </c>
      <c r="G119">
        <f>DEGREES(ASIN(Research_Wall_Table[[#This Row],[X value]]/Research_Wall_Table[[#This Row],[Length]]))</f>
        <v>-90</v>
      </c>
      <c r="H1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0" spans="1:8" x14ac:dyDescent="0.3">
      <c r="A120">
        <v>1</v>
      </c>
      <c r="B120">
        <v>3.32</v>
      </c>
      <c r="C1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0">
        <v>0</v>
      </c>
      <c r="E120">
        <v>-1</v>
      </c>
      <c r="F120">
        <v>1</v>
      </c>
      <c r="G120">
        <f>DEGREES(ASIN(Research_Wall_Table[[#This Row],[X value]]/Research_Wall_Table[[#This Row],[Length]]))</f>
        <v>0</v>
      </c>
      <c r="H1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1" spans="1:8" x14ac:dyDescent="0.3">
      <c r="A121">
        <v>1</v>
      </c>
      <c r="B121">
        <v>3.3</v>
      </c>
      <c r="C1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1">
        <v>0</v>
      </c>
      <c r="E121">
        <v>-1</v>
      </c>
      <c r="F121">
        <v>1</v>
      </c>
      <c r="G121">
        <f>DEGREES(ASIN(Research_Wall_Table[[#This Row],[X value]]/Research_Wall_Table[[#This Row],[Length]]))</f>
        <v>0</v>
      </c>
      <c r="H1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2" spans="1:8" x14ac:dyDescent="0.3">
      <c r="A122">
        <v>1</v>
      </c>
      <c r="B122">
        <v>5.44</v>
      </c>
      <c r="C1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2">
        <v>1</v>
      </c>
      <c r="E122">
        <v>0</v>
      </c>
      <c r="F122">
        <v>1</v>
      </c>
      <c r="G122">
        <f>DEGREES(ASIN(Research_Wall_Table[[#This Row],[X value]]/Research_Wall_Table[[#This Row],[Length]]))</f>
        <v>90</v>
      </c>
      <c r="H1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3" spans="1:8" x14ac:dyDescent="0.3">
      <c r="A123">
        <v>1</v>
      </c>
      <c r="B123">
        <v>3.3</v>
      </c>
      <c r="C1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3">
        <v>0</v>
      </c>
      <c r="E123">
        <v>1</v>
      </c>
      <c r="F123">
        <v>1</v>
      </c>
      <c r="G123">
        <f>DEGREES(ASIN(Research_Wall_Table[[#This Row],[X value]]/Research_Wall_Table[[#This Row],[Length]]))</f>
        <v>0</v>
      </c>
      <c r="H1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4" spans="1:8" x14ac:dyDescent="0.3">
      <c r="A124">
        <v>1</v>
      </c>
      <c r="B124">
        <v>25.78</v>
      </c>
      <c r="C1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4">
        <v>1</v>
      </c>
      <c r="E124">
        <v>0</v>
      </c>
      <c r="F124">
        <v>1</v>
      </c>
      <c r="G124">
        <f>DEGREES(ASIN(Research_Wall_Table[[#This Row],[X value]]/Research_Wall_Table[[#This Row],[Length]]))</f>
        <v>90</v>
      </c>
      <c r="H1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5" spans="1:8" x14ac:dyDescent="0.3">
      <c r="A125">
        <v>1</v>
      </c>
      <c r="B125">
        <v>145.38999999999999</v>
      </c>
      <c r="C1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5">
        <v>0</v>
      </c>
      <c r="E125">
        <v>-1</v>
      </c>
      <c r="F125">
        <v>1</v>
      </c>
      <c r="G125">
        <f>DEGREES(ASIN(Research_Wall_Table[[#This Row],[X value]]/Research_Wall_Table[[#This Row],[Length]]))</f>
        <v>0</v>
      </c>
      <c r="H1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S348"/>
  <sheetViews>
    <sheetView workbookViewId="0"/>
  </sheetViews>
  <sheetFormatPr defaultRowHeight="14.4" x14ac:dyDescent="0.3"/>
  <cols>
    <col min="6" max="6" width="9" customWidth="1"/>
    <col min="13" max="13" width="12.5546875" bestFit="1" customWidth="1"/>
    <col min="14" max="14" width="11.33203125" bestFit="1" customWidth="1"/>
    <col min="17" max="17" width="15.77734375" bestFit="1" customWidth="1"/>
    <col min="18" max="18" width="9.88671875" bestFit="1" customWidth="1"/>
    <col min="19" max="19" width="9.33203125" bestFit="1" customWidth="1"/>
  </cols>
  <sheetData>
    <row r="1" spans="1:19" x14ac:dyDescent="0.3">
      <c r="A1" t="s">
        <v>262</v>
      </c>
      <c r="B1" t="s">
        <v>263</v>
      </c>
      <c r="C1" t="s">
        <v>264</v>
      </c>
      <c r="D1" t="s">
        <v>265</v>
      </c>
      <c r="E1" t="s">
        <v>296</v>
      </c>
      <c r="F1" t="s">
        <v>292</v>
      </c>
      <c r="G1" t="s">
        <v>293</v>
      </c>
      <c r="H1" t="s">
        <v>291</v>
      </c>
      <c r="I1" t="s">
        <v>294</v>
      </c>
      <c r="J1" t="s">
        <v>295</v>
      </c>
      <c r="Q1" s="194" t="s">
        <v>304</v>
      </c>
      <c r="R1" s="201" t="s">
        <v>301</v>
      </c>
      <c r="S1" s="194" t="s">
        <v>302</v>
      </c>
    </row>
    <row r="2" spans="1:19" x14ac:dyDescent="0.3">
      <c r="A2">
        <v>1</v>
      </c>
      <c r="B2">
        <v>1.43</v>
      </c>
      <c r="C2">
        <v>1.19</v>
      </c>
      <c r="D2">
        <f>Research_Window_Table[[#This Row],[Width]]*Research_Window_Table[[#This Row],[Height]]</f>
        <v>1.7016999999999998</v>
      </c>
      <c r="E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">
        <v>0</v>
      </c>
      <c r="G2">
        <v>1</v>
      </c>
      <c r="H2">
        <v>1</v>
      </c>
      <c r="I2">
        <f>DEGREES(ASIN(Research_Window_Table[[#This Row],[X value]]/Research_Window_Table[[#This Row],[Length]]))</f>
        <v>0</v>
      </c>
      <c r="J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2" s="193" t="s">
        <v>77</v>
      </c>
      <c r="R2" s="196">
        <f>IF(ISNUMBER(VLOOKUP("N",$M$1:$N$16,2,FALSE)),VLOOKUP("N",$M$1:$N$16,2,FALSE),0)</f>
        <v>468.99169999999924</v>
      </c>
      <c r="S2" s="195">
        <f>R2*10.764</f>
        <v>5048.2266587999911</v>
      </c>
    </row>
    <row r="3" spans="1:19" x14ac:dyDescent="0.3">
      <c r="A3">
        <v>1</v>
      </c>
      <c r="B3">
        <v>1.43</v>
      </c>
      <c r="C3">
        <v>1.19</v>
      </c>
      <c r="D3">
        <f>Research_Window_Table[[#This Row],[Width]]*Research_Window_Table[[#This Row],[Height]]</f>
        <v>1.7016999999999998</v>
      </c>
      <c r="E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">
        <v>0</v>
      </c>
      <c r="G3">
        <v>1</v>
      </c>
      <c r="H3">
        <v>1</v>
      </c>
      <c r="I3">
        <f>DEGREES(ASIN(Research_Window_Table[[#This Row],[X value]]/Research_Window_Table[[#This Row],[Length]]))</f>
        <v>0</v>
      </c>
      <c r="J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3" s="198" t="s">
        <v>297</v>
      </c>
      <c r="N3" t="s">
        <v>299</v>
      </c>
      <c r="Q3" s="193" t="s">
        <v>176</v>
      </c>
      <c r="R3" s="196">
        <f>IF(ISNUMBER(VLOOKUP("NE",$M$1:$N$16,2,FALSE)),VLOOKUP("NE",$M$1:$N$16,2,FALSE),0)</f>
        <v>0</v>
      </c>
      <c r="S3" s="195">
        <f t="shared" ref="S3:S9" si="0">R3*10.764</f>
        <v>0</v>
      </c>
    </row>
    <row r="4" spans="1:19" x14ac:dyDescent="0.3">
      <c r="A4">
        <v>1</v>
      </c>
      <c r="B4">
        <v>1.43</v>
      </c>
      <c r="C4">
        <v>1.19</v>
      </c>
      <c r="D4">
        <f>Research_Window_Table[[#This Row],[Width]]*Research_Window_Table[[#This Row],[Height]]</f>
        <v>1.7016999999999998</v>
      </c>
      <c r="E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4">
        <v>0</v>
      </c>
      <c r="G4">
        <v>1</v>
      </c>
      <c r="H4">
        <v>1</v>
      </c>
      <c r="I4">
        <f>DEGREES(ASIN(Research_Window_Table[[#This Row],[X value]]/Research_Window_Table[[#This Row],[Length]]))</f>
        <v>0</v>
      </c>
      <c r="J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4" s="199" t="s">
        <v>175</v>
      </c>
      <c r="N4" s="200">
        <v>193.56400000000005</v>
      </c>
      <c r="Q4" s="193" t="s">
        <v>175</v>
      </c>
      <c r="R4" s="196">
        <f>IF(ISNUMBER(VLOOKUP("E",$M$1:$N$16,2,FALSE)),VLOOKUP("E",$M$1:$N$16,2,FALSE),0)</f>
        <v>193.56400000000005</v>
      </c>
      <c r="S4" s="195">
        <f t="shared" si="0"/>
        <v>2083.5228960000004</v>
      </c>
    </row>
    <row r="5" spans="1:19" x14ac:dyDescent="0.3">
      <c r="A5">
        <v>1</v>
      </c>
      <c r="B5">
        <v>1.43</v>
      </c>
      <c r="C5">
        <v>1.19</v>
      </c>
      <c r="D5">
        <f>Research_Window_Table[[#This Row],[Width]]*Research_Window_Table[[#This Row],[Height]]</f>
        <v>1.7016999999999998</v>
      </c>
      <c r="E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5">
        <v>0</v>
      </c>
      <c r="G5">
        <v>1</v>
      </c>
      <c r="H5">
        <v>1</v>
      </c>
      <c r="I5">
        <f>DEGREES(ASIN(Research_Window_Table[[#This Row],[X value]]/Research_Window_Table[[#This Row],[Length]]))</f>
        <v>0</v>
      </c>
      <c r="J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5" s="199" t="s">
        <v>77</v>
      </c>
      <c r="N5" s="200">
        <v>468.99169999999924</v>
      </c>
      <c r="Q5" s="193" t="s">
        <v>177</v>
      </c>
      <c r="R5" s="196">
        <f>IF(ISNUMBER(VLOOKUP("SE",$M$1:$N$16,2,FALSE)),VLOOKUP("SE",$M$1:$N$16,2,FALSE),0)</f>
        <v>0</v>
      </c>
      <c r="S5" s="195">
        <f t="shared" si="0"/>
        <v>0</v>
      </c>
    </row>
    <row r="6" spans="1:19" x14ac:dyDescent="0.3">
      <c r="A6">
        <v>1</v>
      </c>
      <c r="B6">
        <v>1.43</v>
      </c>
      <c r="C6">
        <v>1.19</v>
      </c>
      <c r="D6">
        <f>Research_Window_Table[[#This Row],[Width]]*Research_Window_Table[[#This Row],[Height]]</f>
        <v>1.7016999999999998</v>
      </c>
      <c r="E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">
        <v>0</v>
      </c>
      <c r="G6">
        <v>1</v>
      </c>
      <c r="H6">
        <v>1</v>
      </c>
      <c r="I6">
        <f>DEGREES(ASIN(Research_Window_Table[[#This Row],[X value]]/Research_Window_Table[[#This Row],[Length]]))</f>
        <v>0</v>
      </c>
      <c r="J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6" s="199" t="s">
        <v>181</v>
      </c>
      <c r="N6" s="200">
        <v>445.43379999999962</v>
      </c>
      <c r="Q6" s="193" t="s">
        <v>181</v>
      </c>
      <c r="R6" s="196">
        <f>IF(ISNUMBER(VLOOKUP("S",$M$1:$N$16,2,FALSE)),VLOOKUP("S",$M$1:$N$16,2,FALSE),0)</f>
        <v>445.43379999999962</v>
      </c>
      <c r="S6" s="195">
        <f t="shared" si="0"/>
        <v>4794.6494231999959</v>
      </c>
    </row>
    <row r="7" spans="1:19" x14ac:dyDescent="0.3">
      <c r="A7">
        <v>1</v>
      </c>
      <c r="B7">
        <v>2.23</v>
      </c>
      <c r="C7">
        <v>2.17</v>
      </c>
      <c r="D7">
        <f>Research_Window_Table[[#This Row],[Width]]*Research_Window_Table[[#This Row],[Height]]</f>
        <v>4.8391000000000002</v>
      </c>
      <c r="E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">
        <v>0</v>
      </c>
      <c r="G7">
        <v>1</v>
      </c>
      <c r="H7">
        <v>1</v>
      </c>
      <c r="I7">
        <f>DEGREES(ASIN(Research_Window_Table[[#This Row],[X value]]/Research_Window_Table[[#This Row],[Length]]))</f>
        <v>0</v>
      </c>
      <c r="J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7" s="199" t="s">
        <v>179</v>
      </c>
      <c r="N7" s="200">
        <v>114.49130000000008</v>
      </c>
      <c r="Q7" s="193" t="s">
        <v>178</v>
      </c>
      <c r="R7" s="196">
        <f>IF(ISNUMBER(VLOOKUP("SW",$M$1:$N$16,2,FALSE)),VLOOKUP("SW",$M$1:$N$16,2,FALSE),0)</f>
        <v>0</v>
      </c>
      <c r="S7" s="195">
        <f t="shared" si="0"/>
        <v>0</v>
      </c>
    </row>
    <row r="8" spans="1:19" x14ac:dyDescent="0.3">
      <c r="A8">
        <v>1</v>
      </c>
      <c r="B8">
        <v>2.23</v>
      </c>
      <c r="C8">
        <v>2.17</v>
      </c>
      <c r="D8">
        <f>Research_Window_Table[[#This Row],[Width]]*Research_Window_Table[[#This Row],[Height]]</f>
        <v>4.8391000000000002</v>
      </c>
      <c r="E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8">
        <v>0</v>
      </c>
      <c r="G8">
        <v>1</v>
      </c>
      <c r="H8">
        <v>1</v>
      </c>
      <c r="I8">
        <f>DEGREES(ASIN(Research_Window_Table[[#This Row],[X value]]/Research_Window_Table[[#This Row],[Length]]))</f>
        <v>0</v>
      </c>
      <c r="J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8" s="199" t="s">
        <v>298</v>
      </c>
      <c r="N8" s="200">
        <v>1222.4807999999991</v>
      </c>
      <c r="Q8" s="193" t="s">
        <v>179</v>
      </c>
      <c r="R8" s="196">
        <f>IF(ISNUMBER(VLOOKUP("W",$M$1:$N$16,2,FALSE)),VLOOKUP("W",$M$1:$N$16,2,FALSE),0)</f>
        <v>114.49130000000008</v>
      </c>
      <c r="S8" s="195">
        <f t="shared" si="0"/>
        <v>1232.3843532000008</v>
      </c>
    </row>
    <row r="9" spans="1:19" x14ac:dyDescent="0.3">
      <c r="A9">
        <v>1</v>
      </c>
      <c r="B9">
        <v>2.23</v>
      </c>
      <c r="C9">
        <v>2.17</v>
      </c>
      <c r="D9">
        <f>Research_Window_Table[[#This Row],[Width]]*Research_Window_Table[[#This Row],[Height]]</f>
        <v>4.8391000000000002</v>
      </c>
      <c r="E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">
        <v>0</v>
      </c>
      <c r="G9">
        <v>1</v>
      </c>
      <c r="H9">
        <v>1</v>
      </c>
      <c r="I9">
        <f>DEGREES(ASIN(Research_Window_Table[[#This Row],[X value]]/Research_Window_Table[[#This Row],[Length]]))</f>
        <v>0</v>
      </c>
      <c r="J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9" s="193" t="s">
        <v>180</v>
      </c>
      <c r="R9" s="196">
        <f>IF(ISNUMBER(VLOOKUP("NW",$M$1:$N$16,2,FALSE)),VLOOKUP("NW",$M$1:$N$16,2,FALSE),0)</f>
        <v>0</v>
      </c>
      <c r="S9" s="195">
        <f t="shared" si="0"/>
        <v>0</v>
      </c>
    </row>
    <row r="10" spans="1:19" x14ac:dyDescent="0.3">
      <c r="A10">
        <v>1</v>
      </c>
      <c r="B10">
        <v>2.23</v>
      </c>
      <c r="C10">
        <v>2.17</v>
      </c>
      <c r="D10">
        <f>Research_Window_Table[[#This Row],[Width]]*Research_Window_Table[[#This Row],[Height]]</f>
        <v>4.8391000000000002</v>
      </c>
      <c r="E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">
        <v>0</v>
      </c>
      <c r="G10">
        <v>1</v>
      </c>
      <c r="H10">
        <v>1</v>
      </c>
      <c r="I10">
        <f>DEGREES(ASIN(Research_Window_Table[[#This Row],[X value]]/Research_Window_Table[[#This Row],[Length]]))</f>
        <v>0</v>
      </c>
      <c r="J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0" s="1"/>
      <c r="S10" s="1"/>
    </row>
    <row r="11" spans="1:19" x14ac:dyDescent="0.3">
      <c r="A11">
        <v>1</v>
      </c>
      <c r="B11">
        <v>2.23</v>
      </c>
      <c r="C11">
        <v>2.17</v>
      </c>
      <c r="D11">
        <f>Research_Window_Table[[#This Row],[Width]]*Research_Window_Table[[#This Row],[Height]]</f>
        <v>4.8391000000000002</v>
      </c>
      <c r="E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1">
        <v>0</v>
      </c>
      <c r="G11">
        <v>1</v>
      </c>
      <c r="H11">
        <v>1</v>
      </c>
      <c r="I11">
        <f>DEGREES(ASIN(Research_Window_Table[[#This Row],[X value]]/Research_Window_Table[[#This Row],[Length]]))</f>
        <v>0</v>
      </c>
      <c r="J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1" s="194" t="s">
        <v>303</v>
      </c>
      <c r="R11" s="195">
        <f>SUM(R2:R9)</f>
        <v>1222.4807999999991</v>
      </c>
      <c r="S11" s="195">
        <f>SUM(S2:S9)</f>
        <v>13158.783331199988</v>
      </c>
    </row>
    <row r="12" spans="1:19" x14ac:dyDescent="0.3">
      <c r="A12">
        <v>1</v>
      </c>
      <c r="B12">
        <v>2.23</v>
      </c>
      <c r="C12">
        <v>2.17</v>
      </c>
      <c r="D12">
        <f>Research_Window_Table[[#This Row],[Width]]*Research_Window_Table[[#This Row],[Height]]</f>
        <v>4.8391000000000002</v>
      </c>
      <c r="E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2">
        <v>0</v>
      </c>
      <c r="G12">
        <v>1</v>
      </c>
      <c r="H12">
        <v>1</v>
      </c>
      <c r="I12">
        <f>DEGREES(ASIN(Research_Window_Table[[#This Row],[X value]]/Research_Window_Table[[#This Row],[Length]]))</f>
        <v>0</v>
      </c>
      <c r="J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2" s="1"/>
      <c r="S12" s="1"/>
    </row>
    <row r="13" spans="1:19" x14ac:dyDescent="0.3">
      <c r="A13">
        <v>1</v>
      </c>
      <c r="B13">
        <v>2.23</v>
      </c>
      <c r="C13">
        <v>2.17</v>
      </c>
      <c r="D13">
        <f>Research_Window_Table[[#This Row],[Width]]*Research_Window_Table[[#This Row],[Height]]</f>
        <v>4.8391000000000002</v>
      </c>
      <c r="E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">
        <v>0</v>
      </c>
      <c r="G13">
        <v>1</v>
      </c>
      <c r="H13">
        <v>1</v>
      </c>
      <c r="I13">
        <f>DEGREES(ASIN(Research_Window_Table[[#This Row],[X value]]/Research_Window_Table[[#This Row],[Length]]))</f>
        <v>0</v>
      </c>
      <c r="J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3" s="194" t="s">
        <v>305</v>
      </c>
      <c r="R13" s="195">
        <f>SUM(Research_Window_Table[Count])</f>
        <v>347</v>
      </c>
      <c r="S13" s="1"/>
    </row>
    <row r="14" spans="1:19" x14ac:dyDescent="0.3">
      <c r="A14">
        <v>1</v>
      </c>
      <c r="B14">
        <v>2.23</v>
      </c>
      <c r="C14">
        <v>2.17</v>
      </c>
      <c r="D14">
        <f>Research_Window_Table[[#This Row],[Width]]*Research_Window_Table[[#This Row],[Height]]</f>
        <v>4.8391000000000002</v>
      </c>
      <c r="E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">
        <v>0</v>
      </c>
      <c r="G14">
        <v>1</v>
      </c>
      <c r="H14">
        <v>1</v>
      </c>
      <c r="I14">
        <f>DEGREES(ASIN(Research_Window_Table[[#This Row],[X value]]/Research_Window_Table[[#This Row],[Length]]))</f>
        <v>0</v>
      </c>
      <c r="J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5" spans="1:19" x14ac:dyDescent="0.3">
      <c r="A15">
        <v>1</v>
      </c>
      <c r="B15">
        <v>2.23</v>
      </c>
      <c r="C15">
        <v>2.17</v>
      </c>
      <c r="D15">
        <f>Research_Window_Table[[#This Row],[Width]]*Research_Window_Table[[#This Row],[Height]]</f>
        <v>4.8391000000000002</v>
      </c>
      <c r="E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">
        <v>-1</v>
      </c>
      <c r="G15">
        <v>0</v>
      </c>
      <c r="H15">
        <v>1</v>
      </c>
      <c r="I15">
        <f>DEGREES(ASIN(Research_Window_Table[[#This Row],[X value]]/Research_Window_Table[[#This Row],[Length]]))</f>
        <v>-90</v>
      </c>
      <c r="J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6" spans="1:19" x14ac:dyDescent="0.3">
      <c r="A16">
        <v>1</v>
      </c>
      <c r="B16">
        <v>1.43</v>
      </c>
      <c r="C16">
        <v>1.19</v>
      </c>
      <c r="D16">
        <f>Research_Window_Table[[#This Row],[Width]]*Research_Window_Table[[#This Row],[Height]]</f>
        <v>1.7016999999999998</v>
      </c>
      <c r="E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6">
        <v>-1</v>
      </c>
      <c r="G16">
        <v>0</v>
      </c>
      <c r="H16">
        <v>1</v>
      </c>
      <c r="I16">
        <f>DEGREES(ASIN(Research_Window_Table[[#This Row],[X value]]/Research_Window_Table[[#This Row],[Length]]))</f>
        <v>-90</v>
      </c>
      <c r="J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7" spans="1:10" x14ac:dyDescent="0.3">
      <c r="A17">
        <v>1</v>
      </c>
      <c r="B17">
        <v>2.23</v>
      </c>
      <c r="C17">
        <v>2.17</v>
      </c>
      <c r="D17">
        <f>Research_Window_Table[[#This Row],[Width]]*Research_Window_Table[[#This Row],[Height]]</f>
        <v>4.8391000000000002</v>
      </c>
      <c r="E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7">
        <v>1</v>
      </c>
      <c r="G17">
        <v>0</v>
      </c>
      <c r="H17">
        <v>1</v>
      </c>
      <c r="I17">
        <f>DEGREES(ASIN(Research_Window_Table[[#This Row],[X value]]/Research_Window_Table[[#This Row],[Length]]))</f>
        <v>90</v>
      </c>
      <c r="J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" spans="1:10" x14ac:dyDescent="0.3">
      <c r="A18">
        <v>1</v>
      </c>
      <c r="B18">
        <v>2.23</v>
      </c>
      <c r="C18">
        <v>2.17</v>
      </c>
      <c r="D18">
        <f>Research_Window_Table[[#This Row],[Width]]*Research_Window_Table[[#This Row],[Height]]</f>
        <v>4.8391000000000002</v>
      </c>
      <c r="E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">
        <v>1</v>
      </c>
      <c r="G18">
        <v>0</v>
      </c>
      <c r="H18">
        <v>1</v>
      </c>
      <c r="I18">
        <f>DEGREES(ASIN(Research_Window_Table[[#This Row],[X value]]/Research_Window_Table[[#This Row],[Length]]))</f>
        <v>90</v>
      </c>
      <c r="J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9" spans="1:10" x14ac:dyDescent="0.3">
      <c r="A19">
        <v>1</v>
      </c>
      <c r="B19">
        <v>2.23</v>
      </c>
      <c r="C19">
        <v>2.17</v>
      </c>
      <c r="D19">
        <f>Research_Window_Table[[#This Row],[Width]]*Research_Window_Table[[#This Row],[Height]]</f>
        <v>4.8391000000000002</v>
      </c>
      <c r="E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9">
        <v>1</v>
      </c>
      <c r="G19">
        <v>0</v>
      </c>
      <c r="H19">
        <v>1</v>
      </c>
      <c r="I19">
        <f>DEGREES(ASIN(Research_Window_Table[[#This Row],[X value]]/Research_Window_Table[[#This Row],[Length]]))</f>
        <v>90</v>
      </c>
      <c r="J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0" spans="1:10" x14ac:dyDescent="0.3">
      <c r="A20">
        <v>1</v>
      </c>
      <c r="B20">
        <v>2.23</v>
      </c>
      <c r="C20">
        <v>2.17</v>
      </c>
      <c r="D20">
        <f>Research_Window_Table[[#This Row],[Width]]*Research_Window_Table[[#This Row],[Height]]</f>
        <v>4.8391000000000002</v>
      </c>
      <c r="E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0">
        <v>1</v>
      </c>
      <c r="G20">
        <v>0</v>
      </c>
      <c r="H20">
        <v>1</v>
      </c>
      <c r="I20">
        <f>DEGREES(ASIN(Research_Window_Table[[#This Row],[X value]]/Research_Window_Table[[#This Row],[Length]]))</f>
        <v>90</v>
      </c>
      <c r="J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1" spans="1:10" x14ac:dyDescent="0.3">
      <c r="A21">
        <v>1</v>
      </c>
      <c r="B21">
        <v>1.43</v>
      </c>
      <c r="C21">
        <v>1.19</v>
      </c>
      <c r="D21">
        <f>Research_Window_Table[[#This Row],[Width]]*Research_Window_Table[[#This Row],[Height]]</f>
        <v>1.7016999999999998</v>
      </c>
      <c r="E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">
        <v>-1</v>
      </c>
      <c r="G21">
        <v>0</v>
      </c>
      <c r="H21">
        <v>1</v>
      </c>
      <c r="I21">
        <f>DEGREES(ASIN(Research_Window_Table[[#This Row],[X value]]/Research_Window_Table[[#This Row],[Length]]))</f>
        <v>-90</v>
      </c>
      <c r="J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" spans="1:10" x14ac:dyDescent="0.3">
      <c r="A22">
        <v>1</v>
      </c>
      <c r="B22">
        <v>1.43</v>
      </c>
      <c r="C22">
        <v>1.19</v>
      </c>
      <c r="D22">
        <f>Research_Window_Table[[#This Row],[Width]]*Research_Window_Table[[#This Row],[Height]]</f>
        <v>1.7016999999999998</v>
      </c>
      <c r="E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">
        <v>-1</v>
      </c>
      <c r="G22">
        <v>0</v>
      </c>
      <c r="H22">
        <v>1</v>
      </c>
      <c r="I22">
        <f>DEGREES(ASIN(Research_Window_Table[[#This Row],[X value]]/Research_Window_Table[[#This Row],[Length]]))</f>
        <v>-90</v>
      </c>
      <c r="J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3" spans="1:10" x14ac:dyDescent="0.3">
      <c r="A23">
        <v>1</v>
      </c>
      <c r="B23">
        <v>1.43</v>
      </c>
      <c r="C23">
        <v>1.19</v>
      </c>
      <c r="D23">
        <f>Research_Window_Table[[#This Row],[Width]]*Research_Window_Table[[#This Row],[Height]]</f>
        <v>1.7016999999999998</v>
      </c>
      <c r="E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3">
        <v>-1</v>
      </c>
      <c r="G23">
        <v>0</v>
      </c>
      <c r="H23">
        <v>1</v>
      </c>
      <c r="I23">
        <f>DEGREES(ASIN(Research_Window_Table[[#This Row],[X value]]/Research_Window_Table[[#This Row],[Length]]))</f>
        <v>-90</v>
      </c>
      <c r="J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4" spans="1:10" x14ac:dyDescent="0.3">
      <c r="A24">
        <v>1</v>
      </c>
      <c r="B24">
        <v>2</v>
      </c>
      <c r="C24">
        <v>2.2000000000000002</v>
      </c>
      <c r="D24">
        <f>Research_Window_Table[[#This Row],[Width]]*Research_Window_Table[[#This Row],[Height]]</f>
        <v>4.4000000000000004</v>
      </c>
      <c r="E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">
        <v>0</v>
      </c>
      <c r="G24">
        <v>1</v>
      </c>
      <c r="H24">
        <v>1</v>
      </c>
      <c r="I24">
        <f>DEGREES(ASIN(Research_Window_Table[[#This Row],[X value]]/Research_Window_Table[[#This Row],[Length]]))</f>
        <v>0</v>
      </c>
      <c r="J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" spans="1:10" x14ac:dyDescent="0.3">
      <c r="A25">
        <v>1</v>
      </c>
      <c r="B25">
        <v>2.23</v>
      </c>
      <c r="C25">
        <v>2.17</v>
      </c>
      <c r="D25">
        <f>Research_Window_Table[[#This Row],[Width]]*Research_Window_Table[[#This Row],[Height]]</f>
        <v>4.8391000000000002</v>
      </c>
      <c r="E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">
        <v>1</v>
      </c>
      <c r="G25">
        <v>0</v>
      </c>
      <c r="H25">
        <v>1</v>
      </c>
      <c r="I25">
        <f>DEGREES(ASIN(Research_Window_Table[[#This Row],[X value]]/Research_Window_Table[[#This Row],[Length]]))</f>
        <v>90</v>
      </c>
      <c r="J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" spans="1:10" x14ac:dyDescent="0.3">
      <c r="A26">
        <v>1</v>
      </c>
      <c r="B26">
        <v>2.23</v>
      </c>
      <c r="C26">
        <v>2.17</v>
      </c>
      <c r="D26">
        <f>Research_Window_Table[[#This Row],[Width]]*Research_Window_Table[[#This Row],[Height]]</f>
        <v>4.8391000000000002</v>
      </c>
      <c r="E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6">
        <v>1</v>
      </c>
      <c r="G26">
        <v>0</v>
      </c>
      <c r="H26">
        <v>1</v>
      </c>
      <c r="I26">
        <f>DEGREES(ASIN(Research_Window_Table[[#This Row],[X value]]/Research_Window_Table[[#This Row],[Length]]))</f>
        <v>90</v>
      </c>
      <c r="J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7" spans="1:10" x14ac:dyDescent="0.3">
      <c r="A27">
        <v>1</v>
      </c>
      <c r="B27">
        <v>2.23</v>
      </c>
      <c r="C27">
        <v>2.17</v>
      </c>
      <c r="D27">
        <f>Research_Window_Table[[#This Row],[Width]]*Research_Window_Table[[#This Row],[Height]]</f>
        <v>4.8391000000000002</v>
      </c>
      <c r="E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7">
        <v>1</v>
      </c>
      <c r="G27">
        <v>0</v>
      </c>
      <c r="H27">
        <v>1</v>
      </c>
      <c r="I27">
        <f>DEGREES(ASIN(Research_Window_Table[[#This Row],[X value]]/Research_Window_Table[[#This Row],[Length]]))</f>
        <v>90</v>
      </c>
      <c r="J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8" spans="1:10" x14ac:dyDescent="0.3">
      <c r="A28">
        <v>1</v>
      </c>
      <c r="B28">
        <v>2.23</v>
      </c>
      <c r="C28">
        <v>2.17</v>
      </c>
      <c r="D28">
        <f>Research_Window_Table[[#This Row],[Width]]*Research_Window_Table[[#This Row],[Height]]</f>
        <v>4.8391000000000002</v>
      </c>
      <c r="E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8">
        <v>1</v>
      </c>
      <c r="G28">
        <v>0</v>
      </c>
      <c r="H28">
        <v>1</v>
      </c>
      <c r="I28">
        <f>DEGREES(ASIN(Research_Window_Table[[#This Row],[X value]]/Research_Window_Table[[#This Row],[Length]]))</f>
        <v>90</v>
      </c>
      <c r="J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" spans="1:10" x14ac:dyDescent="0.3">
      <c r="A29">
        <v>1</v>
      </c>
      <c r="B29">
        <v>2.23</v>
      </c>
      <c r="C29">
        <v>2.17</v>
      </c>
      <c r="D29">
        <f>Research_Window_Table[[#This Row],[Width]]*Research_Window_Table[[#This Row],[Height]]</f>
        <v>4.8391000000000002</v>
      </c>
      <c r="E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">
        <v>-1</v>
      </c>
      <c r="G29">
        <v>0</v>
      </c>
      <c r="H29">
        <v>1</v>
      </c>
      <c r="I29">
        <f>DEGREES(ASIN(Research_Window_Table[[#This Row],[X value]]/Research_Window_Table[[#This Row],[Length]]))</f>
        <v>-90</v>
      </c>
      <c r="J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0" spans="1:10" x14ac:dyDescent="0.3">
      <c r="A30">
        <v>1</v>
      </c>
      <c r="B30">
        <v>2.23</v>
      </c>
      <c r="C30">
        <v>2.17</v>
      </c>
      <c r="D30">
        <f>Research_Window_Table[[#This Row],[Width]]*Research_Window_Table[[#This Row],[Height]]</f>
        <v>4.8391000000000002</v>
      </c>
      <c r="E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0">
        <v>-1</v>
      </c>
      <c r="G30">
        <v>0</v>
      </c>
      <c r="H30">
        <v>1</v>
      </c>
      <c r="I30">
        <f>DEGREES(ASIN(Research_Window_Table[[#This Row],[X value]]/Research_Window_Table[[#This Row],[Length]]))</f>
        <v>-90</v>
      </c>
      <c r="J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1" spans="1:10" x14ac:dyDescent="0.3">
      <c r="A31">
        <v>1</v>
      </c>
      <c r="B31">
        <v>3</v>
      </c>
      <c r="C31">
        <v>2.2000000000000002</v>
      </c>
      <c r="D31">
        <f>Research_Window_Table[[#This Row],[Width]]*Research_Window_Table[[#This Row],[Height]]</f>
        <v>6.6000000000000005</v>
      </c>
      <c r="E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">
        <v>0</v>
      </c>
      <c r="G31">
        <v>1</v>
      </c>
      <c r="H31">
        <v>1</v>
      </c>
      <c r="I31">
        <f>DEGREES(ASIN(Research_Window_Table[[#This Row],[X value]]/Research_Window_Table[[#This Row],[Length]]))</f>
        <v>0</v>
      </c>
      <c r="J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" spans="1:10" x14ac:dyDescent="0.3">
      <c r="A32">
        <v>1</v>
      </c>
      <c r="B32">
        <v>3</v>
      </c>
      <c r="C32">
        <v>2.2000000000000002</v>
      </c>
      <c r="D32">
        <f>Research_Window_Table[[#This Row],[Width]]*Research_Window_Table[[#This Row],[Height]]</f>
        <v>6.6000000000000005</v>
      </c>
      <c r="E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">
        <v>0</v>
      </c>
      <c r="G32">
        <v>1</v>
      </c>
      <c r="H32">
        <v>1</v>
      </c>
      <c r="I32">
        <f>DEGREES(ASIN(Research_Window_Table[[#This Row],[X value]]/Research_Window_Table[[#This Row],[Length]]))</f>
        <v>0</v>
      </c>
      <c r="J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3" spans="1:10" x14ac:dyDescent="0.3">
      <c r="A33">
        <v>1</v>
      </c>
      <c r="B33">
        <v>3</v>
      </c>
      <c r="C33">
        <v>2.2000000000000002</v>
      </c>
      <c r="D33">
        <f>Research_Window_Table[[#This Row],[Width]]*Research_Window_Table[[#This Row],[Height]]</f>
        <v>6.6000000000000005</v>
      </c>
      <c r="E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3">
        <v>0</v>
      </c>
      <c r="G33">
        <v>1</v>
      </c>
      <c r="H33">
        <v>1</v>
      </c>
      <c r="I33">
        <f>DEGREES(ASIN(Research_Window_Table[[#This Row],[X value]]/Research_Window_Table[[#This Row],[Length]]))</f>
        <v>0</v>
      </c>
      <c r="J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4" spans="1:10" x14ac:dyDescent="0.3">
      <c r="A34">
        <v>1</v>
      </c>
      <c r="B34">
        <v>3</v>
      </c>
      <c r="C34">
        <v>2.2000000000000002</v>
      </c>
      <c r="D34">
        <f>Research_Window_Table[[#This Row],[Width]]*Research_Window_Table[[#This Row],[Height]]</f>
        <v>6.6000000000000005</v>
      </c>
      <c r="E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4">
        <v>0</v>
      </c>
      <c r="G34">
        <v>1</v>
      </c>
      <c r="H34">
        <v>1</v>
      </c>
      <c r="I34">
        <f>DEGREES(ASIN(Research_Window_Table[[#This Row],[X value]]/Research_Window_Table[[#This Row],[Length]]))</f>
        <v>0</v>
      </c>
      <c r="J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5" spans="1:10" x14ac:dyDescent="0.3">
      <c r="A35">
        <v>1</v>
      </c>
      <c r="B35">
        <v>3</v>
      </c>
      <c r="C35">
        <v>2.2000000000000002</v>
      </c>
      <c r="D35">
        <f>Research_Window_Table[[#This Row],[Width]]*Research_Window_Table[[#This Row],[Height]]</f>
        <v>6.6000000000000005</v>
      </c>
      <c r="E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5">
        <v>0</v>
      </c>
      <c r="G35">
        <v>1</v>
      </c>
      <c r="H35">
        <v>1</v>
      </c>
      <c r="I35">
        <f>DEGREES(ASIN(Research_Window_Table[[#This Row],[X value]]/Research_Window_Table[[#This Row],[Length]]))</f>
        <v>0</v>
      </c>
      <c r="J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6" spans="1:10" x14ac:dyDescent="0.3">
      <c r="A36">
        <v>1</v>
      </c>
      <c r="B36">
        <v>3</v>
      </c>
      <c r="C36">
        <v>2.2000000000000002</v>
      </c>
      <c r="D36">
        <f>Research_Window_Table[[#This Row],[Width]]*Research_Window_Table[[#This Row],[Height]]</f>
        <v>6.6000000000000005</v>
      </c>
      <c r="E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6">
        <v>0</v>
      </c>
      <c r="G36">
        <v>1</v>
      </c>
      <c r="H36">
        <v>1</v>
      </c>
      <c r="I36">
        <f>DEGREES(ASIN(Research_Window_Table[[#This Row],[X value]]/Research_Window_Table[[#This Row],[Length]]))</f>
        <v>0</v>
      </c>
      <c r="J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7" spans="1:10" x14ac:dyDescent="0.3">
      <c r="A37">
        <v>1</v>
      </c>
      <c r="B37">
        <v>3</v>
      </c>
      <c r="C37">
        <v>2.2000000000000002</v>
      </c>
      <c r="D37">
        <f>Research_Window_Table[[#This Row],[Width]]*Research_Window_Table[[#This Row],[Height]]</f>
        <v>6.6000000000000005</v>
      </c>
      <c r="E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7">
        <v>0</v>
      </c>
      <c r="G37">
        <v>-1</v>
      </c>
      <c r="H37">
        <v>1</v>
      </c>
      <c r="I37">
        <f>DEGREES(ASIN(Research_Window_Table[[#This Row],[X value]]/Research_Window_Table[[#This Row],[Length]]))</f>
        <v>0</v>
      </c>
      <c r="J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8" spans="1:10" x14ac:dyDescent="0.3">
      <c r="A38">
        <v>1</v>
      </c>
      <c r="B38">
        <v>3</v>
      </c>
      <c r="C38">
        <v>2.2000000000000002</v>
      </c>
      <c r="D38">
        <f>Research_Window_Table[[#This Row],[Width]]*Research_Window_Table[[#This Row],[Height]]</f>
        <v>6.6000000000000005</v>
      </c>
      <c r="E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8">
        <v>0</v>
      </c>
      <c r="G38">
        <v>-1</v>
      </c>
      <c r="H38">
        <v>1</v>
      </c>
      <c r="I38">
        <f>DEGREES(ASIN(Research_Window_Table[[#This Row],[X value]]/Research_Window_Table[[#This Row],[Length]]))</f>
        <v>0</v>
      </c>
      <c r="J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9" spans="1:10" x14ac:dyDescent="0.3">
      <c r="A39">
        <v>1</v>
      </c>
      <c r="B39">
        <v>3</v>
      </c>
      <c r="C39">
        <v>2.2000000000000002</v>
      </c>
      <c r="D39">
        <f>Research_Window_Table[[#This Row],[Width]]*Research_Window_Table[[#This Row],[Height]]</f>
        <v>6.6000000000000005</v>
      </c>
      <c r="E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9">
        <v>0</v>
      </c>
      <c r="G39">
        <v>-1</v>
      </c>
      <c r="H39">
        <v>1</v>
      </c>
      <c r="I39">
        <f>DEGREES(ASIN(Research_Window_Table[[#This Row],[X value]]/Research_Window_Table[[#This Row],[Length]]))</f>
        <v>0</v>
      </c>
      <c r="J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0" spans="1:10" x14ac:dyDescent="0.3">
      <c r="A40">
        <v>1</v>
      </c>
      <c r="B40">
        <v>3</v>
      </c>
      <c r="C40">
        <v>2.2000000000000002</v>
      </c>
      <c r="D40">
        <f>Research_Window_Table[[#This Row],[Width]]*Research_Window_Table[[#This Row],[Height]]</f>
        <v>6.6000000000000005</v>
      </c>
      <c r="E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0">
        <v>0</v>
      </c>
      <c r="G40">
        <v>-1</v>
      </c>
      <c r="H40">
        <v>1</v>
      </c>
      <c r="I40">
        <f>DEGREES(ASIN(Research_Window_Table[[#This Row],[X value]]/Research_Window_Table[[#This Row],[Length]]))</f>
        <v>0</v>
      </c>
      <c r="J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1" spans="1:10" x14ac:dyDescent="0.3">
      <c r="A41">
        <v>1</v>
      </c>
      <c r="B41">
        <v>3</v>
      </c>
      <c r="C41">
        <v>2.2000000000000002</v>
      </c>
      <c r="D41">
        <f>Research_Window_Table[[#This Row],[Width]]*Research_Window_Table[[#This Row],[Height]]</f>
        <v>6.6000000000000005</v>
      </c>
      <c r="E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1">
        <v>0</v>
      </c>
      <c r="G41">
        <v>-1</v>
      </c>
      <c r="H41">
        <v>1</v>
      </c>
      <c r="I41">
        <f>DEGREES(ASIN(Research_Window_Table[[#This Row],[X value]]/Research_Window_Table[[#This Row],[Length]]))</f>
        <v>0</v>
      </c>
      <c r="J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2" spans="1:10" x14ac:dyDescent="0.3">
      <c r="A42">
        <v>1</v>
      </c>
      <c r="B42">
        <v>3</v>
      </c>
      <c r="C42">
        <v>2.2000000000000002</v>
      </c>
      <c r="D42">
        <f>Research_Window_Table[[#This Row],[Width]]*Research_Window_Table[[#This Row],[Height]]</f>
        <v>6.6000000000000005</v>
      </c>
      <c r="E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2">
        <v>0</v>
      </c>
      <c r="G42">
        <v>-1</v>
      </c>
      <c r="H42">
        <v>1</v>
      </c>
      <c r="I42">
        <f>DEGREES(ASIN(Research_Window_Table[[#This Row],[X value]]/Research_Window_Table[[#This Row],[Length]]))</f>
        <v>0</v>
      </c>
      <c r="J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3" spans="1:10" x14ac:dyDescent="0.3">
      <c r="A43">
        <v>1</v>
      </c>
      <c r="B43">
        <v>3</v>
      </c>
      <c r="C43">
        <v>2.2000000000000002</v>
      </c>
      <c r="D43">
        <f>Research_Window_Table[[#This Row],[Width]]*Research_Window_Table[[#This Row],[Height]]</f>
        <v>6.6000000000000005</v>
      </c>
      <c r="E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3">
        <v>0</v>
      </c>
      <c r="G43">
        <v>-1</v>
      </c>
      <c r="H43">
        <v>1</v>
      </c>
      <c r="I43">
        <f>DEGREES(ASIN(Research_Window_Table[[#This Row],[X value]]/Research_Window_Table[[#This Row],[Length]]))</f>
        <v>0</v>
      </c>
      <c r="J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4" spans="1:10" x14ac:dyDescent="0.3">
      <c r="A44">
        <v>1</v>
      </c>
      <c r="B44">
        <v>3</v>
      </c>
      <c r="C44">
        <v>2.2000000000000002</v>
      </c>
      <c r="D44">
        <f>Research_Window_Table[[#This Row],[Width]]*Research_Window_Table[[#This Row],[Height]]</f>
        <v>6.6000000000000005</v>
      </c>
      <c r="E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4">
        <v>0</v>
      </c>
      <c r="G44">
        <v>-1</v>
      </c>
      <c r="H44">
        <v>1</v>
      </c>
      <c r="I44">
        <f>DEGREES(ASIN(Research_Window_Table[[#This Row],[X value]]/Research_Window_Table[[#This Row],[Length]]))</f>
        <v>0</v>
      </c>
      <c r="J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5" spans="1:10" x14ac:dyDescent="0.3">
      <c r="A45">
        <v>1</v>
      </c>
      <c r="B45">
        <v>2</v>
      </c>
      <c r="C45">
        <v>2.2000000000000002</v>
      </c>
      <c r="D45">
        <f>Research_Window_Table[[#This Row],[Width]]*Research_Window_Table[[#This Row],[Height]]</f>
        <v>4.4000000000000004</v>
      </c>
      <c r="E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5">
        <v>0</v>
      </c>
      <c r="G45">
        <v>-1</v>
      </c>
      <c r="H45">
        <v>1</v>
      </c>
      <c r="I45">
        <f>DEGREES(ASIN(Research_Window_Table[[#This Row],[X value]]/Research_Window_Table[[#This Row],[Length]]))</f>
        <v>0</v>
      </c>
      <c r="J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6" spans="1:10" x14ac:dyDescent="0.3">
      <c r="A46">
        <v>1</v>
      </c>
      <c r="B46">
        <v>2</v>
      </c>
      <c r="C46">
        <v>2.2000000000000002</v>
      </c>
      <c r="D46">
        <f>Research_Window_Table[[#This Row],[Width]]*Research_Window_Table[[#This Row],[Height]]</f>
        <v>4.4000000000000004</v>
      </c>
      <c r="E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6">
        <v>0</v>
      </c>
      <c r="G46">
        <v>-1</v>
      </c>
      <c r="H46">
        <v>1</v>
      </c>
      <c r="I46">
        <f>DEGREES(ASIN(Research_Window_Table[[#This Row],[X value]]/Research_Window_Table[[#This Row],[Length]]))</f>
        <v>0</v>
      </c>
      <c r="J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7" spans="1:10" x14ac:dyDescent="0.3">
      <c r="A47">
        <v>1</v>
      </c>
      <c r="B47">
        <v>1.43</v>
      </c>
      <c r="C47">
        <v>1.19</v>
      </c>
      <c r="D47">
        <f>Research_Window_Table[[#This Row],[Width]]*Research_Window_Table[[#This Row],[Height]]</f>
        <v>1.7016999999999998</v>
      </c>
      <c r="E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7">
        <v>0</v>
      </c>
      <c r="G47">
        <v>-1</v>
      </c>
      <c r="H47">
        <v>1</v>
      </c>
      <c r="I47">
        <f>DEGREES(ASIN(Research_Window_Table[[#This Row],[X value]]/Research_Window_Table[[#This Row],[Length]]))</f>
        <v>0</v>
      </c>
      <c r="J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8" spans="1:10" x14ac:dyDescent="0.3">
      <c r="A48">
        <v>1</v>
      </c>
      <c r="B48">
        <v>1.43</v>
      </c>
      <c r="C48">
        <v>1.19</v>
      </c>
      <c r="D48">
        <f>Research_Window_Table[[#This Row],[Width]]*Research_Window_Table[[#This Row],[Height]]</f>
        <v>1.7016999999999998</v>
      </c>
      <c r="E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8">
        <v>0</v>
      </c>
      <c r="G48">
        <v>-1</v>
      </c>
      <c r="H48">
        <v>1</v>
      </c>
      <c r="I48">
        <f>DEGREES(ASIN(Research_Window_Table[[#This Row],[X value]]/Research_Window_Table[[#This Row],[Length]]))</f>
        <v>0</v>
      </c>
      <c r="J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9" spans="1:10" x14ac:dyDescent="0.3">
      <c r="A49">
        <v>1</v>
      </c>
      <c r="B49">
        <v>1.43</v>
      </c>
      <c r="C49">
        <v>1.19</v>
      </c>
      <c r="D49">
        <f>Research_Window_Table[[#This Row],[Width]]*Research_Window_Table[[#This Row],[Height]]</f>
        <v>1.7016999999999998</v>
      </c>
      <c r="E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9">
        <v>0</v>
      </c>
      <c r="G49">
        <v>-1</v>
      </c>
      <c r="H49">
        <v>1</v>
      </c>
      <c r="I49">
        <f>DEGREES(ASIN(Research_Window_Table[[#This Row],[X value]]/Research_Window_Table[[#This Row],[Length]]))</f>
        <v>0</v>
      </c>
      <c r="J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0" spans="1:10" x14ac:dyDescent="0.3">
      <c r="A50">
        <v>1</v>
      </c>
      <c r="B50">
        <v>1.43</v>
      </c>
      <c r="C50">
        <v>1.19</v>
      </c>
      <c r="D50">
        <f>Research_Window_Table[[#This Row],[Width]]*Research_Window_Table[[#This Row],[Height]]</f>
        <v>1.7016999999999998</v>
      </c>
      <c r="E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0">
        <v>0</v>
      </c>
      <c r="G50">
        <v>-1</v>
      </c>
      <c r="H50">
        <v>1</v>
      </c>
      <c r="I50">
        <f>DEGREES(ASIN(Research_Window_Table[[#This Row],[X value]]/Research_Window_Table[[#This Row],[Length]]))</f>
        <v>0</v>
      </c>
      <c r="J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1" spans="1:10" x14ac:dyDescent="0.3">
      <c r="A51">
        <v>1</v>
      </c>
      <c r="B51">
        <v>1.43</v>
      </c>
      <c r="C51">
        <v>1.19</v>
      </c>
      <c r="D51">
        <f>Research_Window_Table[[#This Row],[Width]]*Research_Window_Table[[#This Row],[Height]]</f>
        <v>1.7016999999999998</v>
      </c>
      <c r="E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1">
        <v>0</v>
      </c>
      <c r="G51">
        <v>-1</v>
      </c>
      <c r="H51">
        <v>1</v>
      </c>
      <c r="I51">
        <f>DEGREES(ASIN(Research_Window_Table[[#This Row],[X value]]/Research_Window_Table[[#This Row],[Length]]))</f>
        <v>0</v>
      </c>
      <c r="J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2" spans="1:10" x14ac:dyDescent="0.3">
      <c r="A52">
        <v>1</v>
      </c>
      <c r="B52">
        <v>1.43</v>
      </c>
      <c r="C52">
        <v>1.19</v>
      </c>
      <c r="D52">
        <f>Research_Window_Table[[#This Row],[Width]]*Research_Window_Table[[#This Row],[Height]]</f>
        <v>1.7016999999999998</v>
      </c>
      <c r="E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2">
        <v>0</v>
      </c>
      <c r="G52">
        <v>-1</v>
      </c>
      <c r="H52">
        <v>1</v>
      </c>
      <c r="I52">
        <f>DEGREES(ASIN(Research_Window_Table[[#This Row],[X value]]/Research_Window_Table[[#This Row],[Length]]))</f>
        <v>0</v>
      </c>
      <c r="J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3" spans="1:10" x14ac:dyDescent="0.3">
      <c r="A53">
        <v>1</v>
      </c>
      <c r="B53">
        <v>1.43</v>
      </c>
      <c r="C53">
        <v>1.19</v>
      </c>
      <c r="D53">
        <f>Research_Window_Table[[#This Row],[Width]]*Research_Window_Table[[#This Row],[Height]]</f>
        <v>1.7016999999999998</v>
      </c>
      <c r="E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3">
        <v>0</v>
      </c>
      <c r="G53">
        <v>-1</v>
      </c>
      <c r="H53">
        <v>1</v>
      </c>
      <c r="I53">
        <f>DEGREES(ASIN(Research_Window_Table[[#This Row],[X value]]/Research_Window_Table[[#This Row],[Length]]))</f>
        <v>0</v>
      </c>
      <c r="J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4" spans="1:10" x14ac:dyDescent="0.3">
      <c r="A54">
        <v>1</v>
      </c>
      <c r="B54">
        <v>1.43</v>
      </c>
      <c r="C54">
        <v>1.19</v>
      </c>
      <c r="D54">
        <f>Research_Window_Table[[#This Row],[Width]]*Research_Window_Table[[#This Row],[Height]]</f>
        <v>1.7016999999999998</v>
      </c>
      <c r="E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4">
        <v>0</v>
      </c>
      <c r="G54">
        <v>-1</v>
      </c>
      <c r="H54">
        <v>1</v>
      </c>
      <c r="I54">
        <f>DEGREES(ASIN(Research_Window_Table[[#This Row],[X value]]/Research_Window_Table[[#This Row],[Length]]))</f>
        <v>0</v>
      </c>
      <c r="J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5" spans="1:10" x14ac:dyDescent="0.3">
      <c r="A55">
        <v>1</v>
      </c>
      <c r="B55">
        <v>2.23</v>
      </c>
      <c r="C55">
        <v>2.17</v>
      </c>
      <c r="D55">
        <f>Research_Window_Table[[#This Row],[Width]]*Research_Window_Table[[#This Row],[Height]]</f>
        <v>4.8391000000000002</v>
      </c>
      <c r="E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5">
        <v>0</v>
      </c>
      <c r="G55">
        <v>-1</v>
      </c>
      <c r="H55">
        <v>1</v>
      </c>
      <c r="I55">
        <f>DEGREES(ASIN(Research_Window_Table[[#This Row],[X value]]/Research_Window_Table[[#This Row],[Length]]))</f>
        <v>0</v>
      </c>
      <c r="J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6" spans="1:10" x14ac:dyDescent="0.3">
      <c r="A56">
        <v>1</v>
      </c>
      <c r="B56">
        <v>2.23</v>
      </c>
      <c r="C56">
        <v>2.17</v>
      </c>
      <c r="D56">
        <f>Research_Window_Table[[#This Row],[Width]]*Research_Window_Table[[#This Row],[Height]]</f>
        <v>4.8391000000000002</v>
      </c>
      <c r="E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6">
        <v>0</v>
      </c>
      <c r="G56">
        <v>-1</v>
      </c>
      <c r="H56">
        <v>1</v>
      </c>
      <c r="I56">
        <f>DEGREES(ASIN(Research_Window_Table[[#This Row],[X value]]/Research_Window_Table[[#This Row],[Length]]))</f>
        <v>0</v>
      </c>
      <c r="J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7" spans="1:10" x14ac:dyDescent="0.3">
      <c r="A57">
        <v>1</v>
      </c>
      <c r="B57">
        <v>2.23</v>
      </c>
      <c r="C57">
        <v>2.17</v>
      </c>
      <c r="D57">
        <f>Research_Window_Table[[#This Row],[Width]]*Research_Window_Table[[#This Row],[Height]]</f>
        <v>4.8391000000000002</v>
      </c>
      <c r="E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7">
        <v>0</v>
      </c>
      <c r="G57">
        <v>-1</v>
      </c>
      <c r="H57">
        <v>1</v>
      </c>
      <c r="I57">
        <f>DEGREES(ASIN(Research_Window_Table[[#This Row],[X value]]/Research_Window_Table[[#This Row],[Length]]))</f>
        <v>0</v>
      </c>
      <c r="J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8" spans="1:10" x14ac:dyDescent="0.3">
      <c r="A58">
        <v>1</v>
      </c>
      <c r="B58">
        <v>2.23</v>
      </c>
      <c r="C58">
        <v>2.17</v>
      </c>
      <c r="D58">
        <f>Research_Window_Table[[#This Row],[Width]]*Research_Window_Table[[#This Row],[Height]]</f>
        <v>4.8391000000000002</v>
      </c>
      <c r="E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8">
        <v>0</v>
      </c>
      <c r="G58">
        <v>-1</v>
      </c>
      <c r="H58">
        <v>1</v>
      </c>
      <c r="I58">
        <f>DEGREES(ASIN(Research_Window_Table[[#This Row],[X value]]/Research_Window_Table[[#This Row],[Length]]))</f>
        <v>0</v>
      </c>
      <c r="J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9" spans="1:10" x14ac:dyDescent="0.3">
      <c r="A59">
        <v>1</v>
      </c>
      <c r="B59">
        <v>2.23</v>
      </c>
      <c r="C59">
        <v>2.17</v>
      </c>
      <c r="D59">
        <f>Research_Window_Table[[#This Row],[Width]]*Research_Window_Table[[#This Row],[Height]]</f>
        <v>4.8391000000000002</v>
      </c>
      <c r="E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9">
        <v>0</v>
      </c>
      <c r="G59">
        <v>-1</v>
      </c>
      <c r="H59">
        <v>1</v>
      </c>
      <c r="I59">
        <f>DEGREES(ASIN(Research_Window_Table[[#This Row],[X value]]/Research_Window_Table[[#This Row],[Length]]))</f>
        <v>0</v>
      </c>
      <c r="J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0" spans="1:10" x14ac:dyDescent="0.3">
      <c r="A60">
        <v>1</v>
      </c>
      <c r="B60">
        <v>2.23</v>
      </c>
      <c r="C60">
        <v>2.17</v>
      </c>
      <c r="D60">
        <f>Research_Window_Table[[#This Row],[Width]]*Research_Window_Table[[#This Row],[Height]]</f>
        <v>4.8391000000000002</v>
      </c>
      <c r="E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60">
        <v>0</v>
      </c>
      <c r="G60">
        <v>-1</v>
      </c>
      <c r="H60">
        <v>1</v>
      </c>
      <c r="I60">
        <f>DEGREES(ASIN(Research_Window_Table[[#This Row],[X value]]/Research_Window_Table[[#This Row],[Length]]))</f>
        <v>0</v>
      </c>
      <c r="J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1" spans="1:10" x14ac:dyDescent="0.3">
      <c r="A61">
        <v>1</v>
      </c>
      <c r="B61">
        <v>1.43</v>
      </c>
      <c r="C61">
        <v>1.19</v>
      </c>
      <c r="D61">
        <f>Research_Window_Table[[#This Row],[Width]]*Research_Window_Table[[#This Row],[Height]]</f>
        <v>1.7016999999999998</v>
      </c>
      <c r="E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1">
        <v>0</v>
      </c>
      <c r="G61">
        <v>1</v>
      </c>
      <c r="H61">
        <v>1</v>
      </c>
      <c r="I61">
        <f>DEGREES(ASIN(Research_Window_Table[[#This Row],[X value]]/Research_Window_Table[[#This Row],[Length]]))</f>
        <v>0</v>
      </c>
      <c r="J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2" spans="1:10" x14ac:dyDescent="0.3">
      <c r="A62">
        <v>1</v>
      </c>
      <c r="B62">
        <v>1.43</v>
      </c>
      <c r="C62">
        <v>1.19</v>
      </c>
      <c r="D62">
        <f>Research_Window_Table[[#This Row],[Width]]*Research_Window_Table[[#This Row],[Height]]</f>
        <v>1.7016999999999998</v>
      </c>
      <c r="E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2">
        <v>0</v>
      </c>
      <c r="G62">
        <v>1</v>
      </c>
      <c r="H62">
        <v>1</v>
      </c>
      <c r="I62">
        <f>DEGREES(ASIN(Research_Window_Table[[#This Row],[X value]]/Research_Window_Table[[#This Row],[Length]]))</f>
        <v>0</v>
      </c>
      <c r="J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3" spans="1:10" x14ac:dyDescent="0.3">
      <c r="A63">
        <v>1</v>
      </c>
      <c r="B63">
        <v>1.43</v>
      </c>
      <c r="C63">
        <v>1.19</v>
      </c>
      <c r="D63">
        <f>Research_Window_Table[[#This Row],[Width]]*Research_Window_Table[[#This Row],[Height]]</f>
        <v>1.7016999999999998</v>
      </c>
      <c r="E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3">
        <v>0</v>
      </c>
      <c r="G63">
        <v>1</v>
      </c>
      <c r="H63">
        <v>1</v>
      </c>
      <c r="I63">
        <f>DEGREES(ASIN(Research_Window_Table[[#This Row],[X value]]/Research_Window_Table[[#This Row],[Length]]))</f>
        <v>0</v>
      </c>
      <c r="J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4" spans="1:10" x14ac:dyDescent="0.3">
      <c r="A64">
        <v>1</v>
      </c>
      <c r="B64">
        <v>1.43</v>
      </c>
      <c r="C64">
        <v>1.19</v>
      </c>
      <c r="D64">
        <f>Research_Window_Table[[#This Row],[Width]]*Research_Window_Table[[#This Row],[Height]]</f>
        <v>1.7016999999999998</v>
      </c>
      <c r="E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4">
        <v>0</v>
      </c>
      <c r="G64">
        <v>1</v>
      </c>
      <c r="H64">
        <v>1</v>
      </c>
      <c r="I64">
        <f>DEGREES(ASIN(Research_Window_Table[[#This Row],[X value]]/Research_Window_Table[[#This Row],[Length]]))</f>
        <v>0</v>
      </c>
      <c r="J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5" spans="1:10" x14ac:dyDescent="0.3">
      <c r="A65">
        <v>1</v>
      </c>
      <c r="B65">
        <v>1.43</v>
      </c>
      <c r="C65">
        <v>1.19</v>
      </c>
      <c r="D65">
        <f>Research_Window_Table[[#This Row],[Width]]*Research_Window_Table[[#This Row],[Height]]</f>
        <v>1.7016999999999998</v>
      </c>
      <c r="E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5">
        <v>0</v>
      </c>
      <c r="G65">
        <v>1</v>
      </c>
      <c r="H65">
        <v>1</v>
      </c>
      <c r="I65">
        <f>DEGREES(ASIN(Research_Window_Table[[#This Row],[X value]]/Research_Window_Table[[#This Row],[Length]]))</f>
        <v>0</v>
      </c>
      <c r="J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6" spans="1:10" x14ac:dyDescent="0.3">
      <c r="A66">
        <v>1</v>
      </c>
      <c r="B66">
        <v>2.23</v>
      </c>
      <c r="C66">
        <v>2.17</v>
      </c>
      <c r="D66">
        <f>Research_Window_Table[[#This Row],[Width]]*Research_Window_Table[[#This Row],[Height]]</f>
        <v>4.8391000000000002</v>
      </c>
      <c r="E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6">
        <v>0</v>
      </c>
      <c r="G66">
        <v>1</v>
      </c>
      <c r="H66">
        <v>1</v>
      </c>
      <c r="I66">
        <f>DEGREES(ASIN(Research_Window_Table[[#This Row],[X value]]/Research_Window_Table[[#This Row],[Length]]))</f>
        <v>0</v>
      </c>
      <c r="J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7" spans="1:10" x14ac:dyDescent="0.3">
      <c r="A67">
        <v>1</v>
      </c>
      <c r="B67">
        <v>2.23</v>
      </c>
      <c r="C67">
        <v>2.17</v>
      </c>
      <c r="D67">
        <f>Research_Window_Table[[#This Row],[Width]]*Research_Window_Table[[#This Row],[Height]]</f>
        <v>4.8391000000000002</v>
      </c>
      <c r="E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7">
        <v>0</v>
      </c>
      <c r="G67">
        <v>1</v>
      </c>
      <c r="H67">
        <v>1</v>
      </c>
      <c r="I67">
        <f>DEGREES(ASIN(Research_Window_Table[[#This Row],[X value]]/Research_Window_Table[[#This Row],[Length]]))</f>
        <v>0</v>
      </c>
      <c r="J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8" spans="1:10" x14ac:dyDescent="0.3">
      <c r="A68">
        <v>1</v>
      </c>
      <c r="B68">
        <v>2.23</v>
      </c>
      <c r="C68">
        <v>2.17</v>
      </c>
      <c r="D68">
        <f>Research_Window_Table[[#This Row],[Width]]*Research_Window_Table[[#This Row],[Height]]</f>
        <v>4.8391000000000002</v>
      </c>
      <c r="E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8">
        <v>0</v>
      </c>
      <c r="G68">
        <v>1</v>
      </c>
      <c r="H68">
        <v>1</v>
      </c>
      <c r="I68">
        <f>DEGREES(ASIN(Research_Window_Table[[#This Row],[X value]]/Research_Window_Table[[#This Row],[Length]]))</f>
        <v>0</v>
      </c>
      <c r="J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9" spans="1:10" x14ac:dyDescent="0.3">
      <c r="A69">
        <v>1</v>
      </c>
      <c r="B69">
        <v>2.23</v>
      </c>
      <c r="C69">
        <v>2.17</v>
      </c>
      <c r="D69">
        <f>Research_Window_Table[[#This Row],[Width]]*Research_Window_Table[[#This Row],[Height]]</f>
        <v>4.8391000000000002</v>
      </c>
      <c r="E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9">
        <v>0</v>
      </c>
      <c r="G69">
        <v>1</v>
      </c>
      <c r="H69">
        <v>1</v>
      </c>
      <c r="I69">
        <f>DEGREES(ASIN(Research_Window_Table[[#This Row],[X value]]/Research_Window_Table[[#This Row],[Length]]))</f>
        <v>0</v>
      </c>
      <c r="J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0" spans="1:10" x14ac:dyDescent="0.3">
      <c r="A70">
        <v>1</v>
      </c>
      <c r="B70">
        <v>2.23</v>
      </c>
      <c r="C70">
        <v>2.17</v>
      </c>
      <c r="D70">
        <f>Research_Window_Table[[#This Row],[Width]]*Research_Window_Table[[#This Row],[Height]]</f>
        <v>4.8391000000000002</v>
      </c>
      <c r="E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0">
        <v>0</v>
      </c>
      <c r="G70">
        <v>1</v>
      </c>
      <c r="H70">
        <v>1</v>
      </c>
      <c r="I70">
        <f>DEGREES(ASIN(Research_Window_Table[[#This Row],[X value]]/Research_Window_Table[[#This Row],[Length]]))</f>
        <v>0</v>
      </c>
      <c r="J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1" spans="1:10" x14ac:dyDescent="0.3">
      <c r="A71">
        <v>1</v>
      </c>
      <c r="B71">
        <v>2.23</v>
      </c>
      <c r="C71">
        <v>2.17</v>
      </c>
      <c r="D71">
        <f>Research_Window_Table[[#This Row],[Width]]*Research_Window_Table[[#This Row],[Height]]</f>
        <v>4.8391000000000002</v>
      </c>
      <c r="E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1">
        <v>0</v>
      </c>
      <c r="G71">
        <v>1</v>
      </c>
      <c r="H71">
        <v>1</v>
      </c>
      <c r="I71">
        <f>DEGREES(ASIN(Research_Window_Table[[#This Row],[X value]]/Research_Window_Table[[#This Row],[Length]]))</f>
        <v>0</v>
      </c>
      <c r="J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2" spans="1:10" x14ac:dyDescent="0.3">
      <c r="A72">
        <v>1</v>
      </c>
      <c r="B72">
        <v>2.23</v>
      </c>
      <c r="C72">
        <v>2.17</v>
      </c>
      <c r="D72">
        <f>Research_Window_Table[[#This Row],[Width]]*Research_Window_Table[[#This Row],[Height]]</f>
        <v>4.8391000000000002</v>
      </c>
      <c r="E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2">
        <v>0</v>
      </c>
      <c r="G72">
        <v>1</v>
      </c>
      <c r="H72">
        <v>1</v>
      </c>
      <c r="I72">
        <f>DEGREES(ASIN(Research_Window_Table[[#This Row],[X value]]/Research_Window_Table[[#This Row],[Length]]))</f>
        <v>0</v>
      </c>
      <c r="J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3" spans="1:10" x14ac:dyDescent="0.3">
      <c r="A73">
        <v>1</v>
      </c>
      <c r="B73">
        <v>2.23</v>
      </c>
      <c r="C73">
        <v>2.17</v>
      </c>
      <c r="D73">
        <f>Research_Window_Table[[#This Row],[Width]]*Research_Window_Table[[#This Row],[Height]]</f>
        <v>4.8391000000000002</v>
      </c>
      <c r="E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3">
        <v>0</v>
      </c>
      <c r="G73">
        <v>1</v>
      </c>
      <c r="H73">
        <v>1</v>
      </c>
      <c r="I73">
        <f>DEGREES(ASIN(Research_Window_Table[[#This Row],[X value]]/Research_Window_Table[[#This Row],[Length]]))</f>
        <v>0</v>
      </c>
      <c r="J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4" spans="1:10" x14ac:dyDescent="0.3">
      <c r="A74">
        <v>1</v>
      </c>
      <c r="B74">
        <v>2.23</v>
      </c>
      <c r="C74">
        <v>2.17</v>
      </c>
      <c r="D74">
        <f>Research_Window_Table[[#This Row],[Width]]*Research_Window_Table[[#This Row],[Height]]</f>
        <v>4.8391000000000002</v>
      </c>
      <c r="E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4">
        <v>-1</v>
      </c>
      <c r="G74">
        <v>0</v>
      </c>
      <c r="H74">
        <v>1</v>
      </c>
      <c r="I74">
        <f>DEGREES(ASIN(Research_Window_Table[[#This Row],[X value]]/Research_Window_Table[[#This Row],[Length]]))</f>
        <v>-90</v>
      </c>
      <c r="J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5" spans="1:10" x14ac:dyDescent="0.3">
      <c r="A75">
        <v>1</v>
      </c>
      <c r="B75">
        <v>1.43</v>
      </c>
      <c r="C75">
        <v>1.19</v>
      </c>
      <c r="D75">
        <f>Research_Window_Table[[#This Row],[Width]]*Research_Window_Table[[#This Row],[Height]]</f>
        <v>1.7016999999999998</v>
      </c>
      <c r="E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5">
        <v>-1</v>
      </c>
      <c r="G75">
        <v>0</v>
      </c>
      <c r="H75">
        <v>1</v>
      </c>
      <c r="I75">
        <f>DEGREES(ASIN(Research_Window_Table[[#This Row],[X value]]/Research_Window_Table[[#This Row],[Length]]))</f>
        <v>-90</v>
      </c>
      <c r="J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6" spans="1:10" x14ac:dyDescent="0.3">
      <c r="A76">
        <v>1</v>
      </c>
      <c r="B76">
        <v>2.23</v>
      </c>
      <c r="C76">
        <v>2.17</v>
      </c>
      <c r="D76">
        <f>Research_Window_Table[[#This Row],[Width]]*Research_Window_Table[[#This Row],[Height]]</f>
        <v>4.8391000000000002</v>
      </c>
      <c r="E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6">
        <v>1</v>
      </c>
      <c r="G76">
        <v>0</v>
      </c>
      <c r="H76">
        <v>1</v>
      </c>
      <c r="I76">
        <f>DEGREES(ASIN(Research_Window_Table[[#This Row],[X value]]/Research_Window_Table[[#This Row],[Length]]))</f>
        <v>90</v>
      </c>
      <c r="J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7" spans="1:10" x14ac:dyDescent="0.3">
      <c r="A77">
        <v>1</v>
      </c>
      <c r="B77">
        <v>2.23</v>
      </c>
      <c r="C77">
        <v>2.17</v>
      </c>
      <c r="D77">
        <f>Research_Window_Table[[#This Row],[Width]]*Research_Window_Table[[#This Row],[Height]]</f>
        <v>4.8391000000000002</v>
      </c>
      <c r="E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7">
        <v>1</v>
      </c>
      <c r="G77">
        <v>0</v>
      </c>
      <c r="H77">
        <v>1</v>
      </c>
      <c r="I77">
        <f>DEGREES(ASIN(Research_Window_Table[[#This Row],[X value]]/Research_Window_Table[[#This Row],[Length]]))</f>
        <v>90</v>
      </c>
      <c r="J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8" spans="1:10" x14ac:dyDescent="0.3">
      <c r="A78">
        <v>1</v>
      </c>
      <c r="B78">
        <v>2.23</v>
      </c>
      <c r="C78">
        <v>2.17</v>
      </c>
      <c r="D78">
        <f>Research_Window_Table[[#This Row],[Width]]*Research_Window_Table[[#This Row],[Height]]</f>
        <v>4.8391000000000002</v>
      </c>
      <c r="E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8">
        <v>1</v>
      </c>
      <c r="G78">
        <v>0</v>
      </c>
      <c r="H78">
        <v>1</v>
      </c>
      <c r="I78">
        <f>DEGREES(ASIN(Research_Window_Table[[#This Row],[X value]]/Research_Window_Table[[#This Row],[Length]]))</f>
        <v>90</v>
      </c>
      <c r="J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9" spans="1:10" x14ac:dyDescent="0.3">
      <c r="A79">
        <v>1</v>
      </c>
      <c r="B79">
        <v>2.23</v>
      </c>
      <c r="C79">
        <v>2.17</v>
      </c>
      <c r="D79">
        <f>Research_Window_Table[[#This Row],[Width]]*Research_Window_Table[[#This Row],[Height]]</f>
        <v>4.8391000000000002</v>
      </c>
      <c r="E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9">
        <v>1</v>
      </c>
      <c r="G79">
        <v>0</v>
      </c>
      <c r="H79">
        <v>1</v>
      </c>
      <c r="I79">
        <f>DEGREES(ASIN(Research_Window_Table[[#This Row],[X value]]/Research_Window_Table[[#This Row],[Length]]))</f>
        <v>90</v>
      </c>
      <c r="J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80" spans="1:10" x14ac:dyDescent="0.3">
      <c r="A80">
        <v>1</v>
      </c>
      <c r="B80">
        <v>1.43</v>
      </c>
      <c r="C80">
        <v>1.19</v>
      </c>
      <c r="D80">
        <f>Research_Window_Table[[#This Row],[Width]]*Research_Window_Table[[#This Row],[Height]]</f>
        <v>1.7016999999999998</v>
      </c>
      <c r="E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0">
        <v>-1</v>
      </c>
      <c r="G80">
        <v>0</v>
      </c>
      <c r="H80">
        <v>1</v>
      </c>
      <c r="I80">
        <f>DEGREES(ASIN(Research_Window_Table[[#This Row],[X value]]/Research_Window_Table[[#This Row],[Length]]))</f>
        <v>-90</v>
      </c>
      <c r="J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1" spans="1:10" x14ac:dyDescent="0.3">
      <c r="A81">
        <v>1</v>
      </c>
      <c r="B81">
        <v>1.43</v>
      </c>
      <c r="C81">
        <v>1.19</v>
      </c>
      <c r="D81">
        <f>Research_Window_Table[[#This Row],[Width]]*Research_Window_Table[[#This Row],[Height]]</f>
        <v>1.7016999999999998</v>
      </c>
      <c r="E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1">
        <v>-1</v>
      </c>
      <c r="G81">
        <v>0</v>
      </c>
      <c r="H81">
        <v>1</v>
      </c>
      <c r="I81">
        <f>DEGREES(ASIN(Research_Window_Table[[#This Row],[X value]]/Research_Window_Table[[#This Row],[Length]]))</f>
        <v>-90</v>
      </c>
      <c r="J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2" spans="1:10" x14ac:dyDescent="0.3">
      <c r="A82">
        <v>1</v>
      </c>
      <c r="B82">
        <v>1.43</v>
      </c>
      <c r="C82">
        <v>1.19</v>
      </c>
      <c r="D82">
        <f>Research_Window_Table[[#This Row],[Width]]*Research_Window_Table[[#This Row],[Height]]</f>
        <v>1.7016999999999998</v>
      </c>
      <c r="E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2">
        <v>-1</v>
      </c>
      <c r="G82">
        <v>0</v>
      </c>
      <c r="H82">
        <v>1</v>
      </c>
      <c r="I82">
        <f>DEGREES(ASIN(Research_Window_Table[[#This Row],[X value]]/Research_Window_Table[[#This Row],[Length]]))</f>
        <v>-90</v>
      </c>
      <c r="J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3" spans="1:10" x14ac:dyDescent="0.3">
      <c r="A83">
        <v>1</v>
      </c>
      <c r="B83">
        <v>1.43</v>
      </c>
      <c r="C83">
        <v>1.19</v>
      </c>
      <c r="D83">
        <f>Research_Window_Table[[#This Row],[Width]]*Research_Window_Table[[#This Row],[Height]]</f>
        <v>1.7016999999999998</v>
      </c>
      <c r="E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3">
        <v>0</v>
      </c>
      <c r="G83">
        <v>-1</v>
      </c>
      <c r="H83">
        <v>1</v>
      </c>
      <c r="I83">
        <f>DEGREES(ASIN(Research_Window_Table[[#This Row],[X value]]/Research_Window_Table[[#This Row],[Length]]))</f>
        <v>0</v>
      </c>
      <c r="J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4" spans="1:10" x14ac:dyDescent="0.3">
      <c r="A84">
        <v>1</v>
      </c>
      <c r="B84">
        <v>1.43</v>
      </c>
      <c r="C84">
        <v>1.19</v>
      </c>
      <c r="D84">
        <f>Research_Window_Table[[#This Row],[Width]]*Research_Window_Table[[#This Row],[Height]]</f>
        <v>1.7016999999999998</v>
      </c>
      <c r="E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4">
        <v>0</v>
      </c>
      <c r="G84">
        <v>-1</v>
      </c>
      <c r="H84">
        <v>1</v>
      </c>
      <c r="I84">
        <f>DEGREES(ASIN(Research_Window_Table[[#This Row],[X value]]/Research_Window_Table[[#This Row],[Length]]))</f>
        <v>0</v>
      </c>
      <c r="J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5" spans="1:10" x14ac:dyDescent="0.3">
      <c r="A85">
        <v>1</v>
      </c>
      <c r="B85">
        <v>1.43</v>
      </c>
      <c r="C85">
        <v>1.19</v>
      </c>
      <c r="D85">
        <f>Research_Window_Table[[#This Row],[Width]]*Research_Window_Table[[#This Row],[Height]]</f>
        <v>1.7016999999999998</v>
      </c>
      <c r="E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5">
        <v>0</v>
      </c>
      <c r="G85">
        <v>-1</v>
      </c>
      <c r="H85">
        <v>1</v>
      </c>
      <c r="I85">
        <f>DEGREES(ASIN(Research_Window_Table[[#This Row],[X value]]/Research_Window_Table[[#This Row],[Length]]))</f>
        <v>0</v>
      </c>
      <c r="J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6" spans="1:10" x14ac:dyDescent="0.3">
      <c r="A86">
        <v>1</v>
      </c>
      <c r="B86">
        <v>1.43</v>
      </c>
      <c r="C86">
        <v>1.19</v>
      </c>
      <c r="D86">
        <f>Research_Window_Table[[#This Row],[Width]]*Research_Window_Table[[#This Row],[Height]]</f>
        <v>1.7016999999999998</v>
      </c>
      <c r="E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6">
        <v>0</v>
      </c>
      <c r="G86">
        <v>-1</v>
      </c>
      <c r="H86">
        <v>1</v>
      </c>
      <c r="I86">
        <f>DEGREES(ASIN(Research_Window_Table[[#This Row],[X value]]/Research_Window_Table[[#This Row],[Length]]))</f>
        <v>0</v>
      </c>
      <c r="J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7" spans="1:10" x14ac:dyDescent="0.3">
      <c r="A87">
        <v>1</v>
      </c>
      <c r="B87">
        <v>1.43</v>
      </c>
      <c r="C87">
        <v>1.19</v>
      </c>
      <c r="D87">
        <f>Research_Window_Table[[#This Row],[Width]]*Research_Window_Table[[#This Row],[Height]]</f>
        <v>1.7016999999999998</v>
      </c>
      <c r="E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7">
        <v>0</v>
      </c>
      <c r="G87">
        <v>-1</v>
      </c>
      <c r="H87">
        <v>1</v>
      </c>
      <c r="I87">
        <f>DEGREES(ASIN(Research_Window_Table[[#This Row],[X value]]/Research_Window_Table[[#This Row],[Length]]))</f>
        <v>0</v>
      </c>
      <c r="J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8" spans="1:10" x14ac:dyDescent="0.3">
      <c r="A88">
        <v>1</v>
      </c>
      <c r="B88">
        <v>1.43</v>
      </c>
      <c r="C88">
        <v>1.19</v>
      </c>
      <c r="D88">
        <f>Research_Window_Table[[#This Row],[Width]]*Research_Window_Table[[#This Row],[Height]]</f>
        <v>1.7016999999999998</v>
      </c>
      <c r="E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8">
        <v>0</v>
      </c>
      <c r="G88">
        <v>-1</v>
      </c>
      <c r="H88">
        <v>1</v>
      </c>
      <c r="I88">
        <f>DEGREES(ASIN(Research_Window_Table[[#This Row],[X value]]/Research_Window_Table[[#This Row],[Length]]))</f>
        <v>0</v>
      </c>
      <c r="J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9" spans="1:10" x14ac:dyDescent="0.3">
      <c r="A89">
        <v>1</v>
      </c>
      <c r="B89">
        <v>1.43</v>
      </c>
      <c r="C89">
        <v>1.19</v>
      </c>
      <c r="D89">
        <f>Research_Window_Table[[#This Row],[Width]]*Research_Window_Table[[#This Row],[Height]]</f>
        <v>1.7016999999999998</v>
      </c>
      <c r="E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9">
        <v>0</v>
      </c>
      <c r="G89">
        <v>-1</v>
      </c>
      <c r="H89">
        <v>1</v>
      </c>
      <c r="I89">
        <f>DEGREES(ASIN(Research_Window_Table[[#This Row],[X value]]/Research_Window_Table[[#This Row],[Length]]))</f>
        <v>0</v>
      </c>
      <c r="J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0" spans="1:10" x14ac:dyDescent="0.3">
      <c r="A90">
        <v>1</v>
      </c>
      <c r="B90">
        <v>1.43</v>
      </c>
      <c r="C90">
        <v>1.19</v>
      </c>
      <c r="D90">
        <f>Research_Window_Table[[#This Row],[Width]]*Research_Window_Table[[#This Row],[Height]]</f>
        <v>1.7016999999999998</v>
      </c>
      <c r="E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0">
        <v>0</v>
      </c>
      <c r="G90">
        <v>-1</v>
      </c>
      <c r="H90">
        <v>1</v>
      </c>
      <c r="I90">
        <f>DEGREES(ASIN(Research_Window_Table[[#This Row],[X value]]/Research_Window_Table[[#This Row],[Length]]))</f>
        <v>0</v>
      </c>
      <c r="J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1" spans="1:10" x14ac:dyDescent="0.3">
      <c r="A91">
        <v>1</v>
      </c>
      <c r="B91">
        <v>2.23</v>
      </c>
      <c r="C91">
        <v>2.17</v>
      </c>
      <c r="D91">
        <f>Research_Window_Table[[#This Row],[Width]]*Research_Window_Table[[#This Row],[Height]]</f>
        <v>4.8391000000000002</v>
      </c>
      <c r="E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1">
        <v>0</v>
      </c>
      <c r="G91">
        <v>-1</v>
      </c>
      <c r="H91">
        <v>1</v>
      </c>
      <c r="I91">
        <f>DEGREES(ASIN(Research_Window_Table[[#This Row],[X value]]/Research_Window_Table[[#This Row],[Length]]))</f>
        <v>0</v>
      </c>
      <c r="J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2" spans="1:10" x14ac:dyDescent="0.3">
      <c r="A92">
        <v>1</v>
      </c>
      <c r="B92">
        <v>2.23</v>
      </c>
      <c r="C92">
        <v>2.17</v>
      </c>
      <c r="D92">
        <f>Research_Window_Table[[#This Row],[Width]]*Research_Window_Table[[#This Row],[Height]]</f>
        <v>4.8391000000000002</v>
      </c>
      <c r="E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2">
        <v>0</v>
      </c>
      <c r="G92">
        <v>-1</v>
      </c>
      <c r="H92">
        <v>1</v>
      </c>
      <c r="I92">
        <f>DEGREES(ASIN(Research_Window_Table[[#This Row],[X value]]/Research_Window_Table[[#This Row],[Length]]))</f>
        <v>0</v>
      </c>
      <c r="J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3" spans="1:10" x14ac:dyDescent="0.3">
      <c r="A93">
        <v>1</v>
      </c>
      <c r="B93">
        <v>2.23</v>
      </c>
      <c r="C93">
        <v>2.17</v>
      </c>
      <c r="D93">
        <f>Research_Window_Table[[#This Row],[Width]]*Research_Window_Table[[#This Row],[Height]]</f>
        <v>4.8391000000000002</v>
      </c>
      <c r="E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3">
        <v>0</v>
      </c>
      <c r="G93">
        <v>-1</v>
      </c>
      <c r="H93">
        <v>1</v>
      </c>
      <c r="I93">
        <f>DEGREES(ASIN(Research_Window_Table[[#This Row],[X value]]/Research_Window_Table[[#This Row],[Length]]))</f>
        <v>0</v>
      </c>
      <c r="J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4" spans="1:10" x14ac:dyDescent="0.3">
      <c r="A94">
        <v>1</v>
      </c>
      <c r="B94">
        <v>2.23</v>
      </c>
      <c r="C94">
        <v>2.17</v>
      </c>
      <c r="D94">
        <f>Research_Window_Table[[#This Row],[Width]]*Research_Window_Table[[#This Row],[Height]]</f>
        <v>4.8391000000000002</v>
      </c>
      <c r="E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4">
        <v>0</v>
      </c>
      <c r="G94">
        <v>-1</v>
      </c>
      <c r="H94">
        <v>1</v>
      </c>
      <c r="I94">
        <f>DEGREES(ASIN(Research_Window_Table[[#This Row],[X value]]/Research_Window_Table[[#This Row],[Length]]))</f>
        <v>0</v>
      </c>
      <c r="J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5" spans="1:10" x14ac:dyDescent="0.3">
      <c r="A95">
        <v>1</v>
      </c>
      <c r="B95">
        <v>2.23</v>
      </c>
      <c r="C95">
        <v>2.17</v>
      </c>
      <c r="D95">
        <f>Research_Window_Table[[#This Row],[Width]]*Research_Window_Table[[#This Row],[Height]]</f>
        <v>4.8391000000000002</v>
      </c>
      <c r="E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5">
        <v>0</v>
      </c>
      <c r="G95">
        <v>-1</v>
      </c>
      <c r="H95">
        <v>1</v>
      </c>
      <c r="I95">
        <f>DEGREES(ASIN(Research_Window_Table[[#This Row],[X value]]/Research_Window_Table[[#This Row],[Length]]))</f>
        <v>0</v>
      </c>
      <c r="J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6" spans="1:10" x14ac:dyDescent="0.3">
      <c r="A96">
        <v>1</v>
      </c>
      <c r="B96">
        <v>2.23</v>
      </c>
      <c r="C96">
        <v>2.17</v>
      </c>
      <c r="D96">
        <f>Research_Window_Table[[#This Row],[Width]]*Research_Window_Table[[#This Row],[Height]]</f>
        <v>4.8391000000000002</v>
      </c>
      <c r="E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6">
        <v>0</v>
      </c>
      <c r="G96">
        <v>-1</v>
      </c>
      <c r="H96">
        <v>1</v>
      </c>
      <c r="I96">
        <f>DEGREES(ASIN(Research_Window_Table[[#This Row],[X value]]/Research_Window_Table[[#This Row],[Length]]))</f>
        <v>0</v>
      </c>
      <c r="J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7" spans="1:10" x14ac:dyDescent="0.3">
      <c r="A97">
        <v>1</v>
      </c>
      <c r="B97">
        <v>1.43</v>
      </c>
      <c r="C97">
        <v>1.19</v>
      </c>
      <c r="D97">
        <f>Research_Window_Table[[#This Row],[Width]]*Research_Window_Table[[#This Row],[Height]]</f>
        <v>1.7016999999999998</v>
      </c>
      <c r="E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7">
        <v>0</v>
      </c>
      <c r="G97">
        <v>1</v>
      </c>
      <c r="H97">
        <v>1</v>
      </c>
      <c r="I97">
        <f>DEGREES(ASIN(Research_Window_Table[[#This Row],[X value]]/Research_Window_Table[[#This Row],[Length]]))</f>
        <v>0</v>
      </c>
      <c r="J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8" spans="1:10" x14ac:dyDescent="0.3">
      <c r="A98">
        <v>1</v>
      </c>
      <c r="B98">
        <v>1.43</v>
      </c>
      <c r="C98">
        <v>1.19</v>
      </c>
      <c r="D98">
        <f>Research_Window_Table[[#This Row],[Width]]*Research_Window_Table[[#This Row],[Height]]</f>
        <v>1.7016999999999998</v>
      </c>
      <c r="E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8">
        <v>0</v>
      </c>
      <c r="G98">
        <v>1</v>
      </c>
      <c r="H98">
        <v>1</v>
      </c>
      <c r="I98">
        <f>DEGREES(ASIN(Research_Window_Table[[#This Row],[X value]]/Research_Window_Table[[#This Row],[Length]]))</f>
        <v>0</v>
      </c>
      <c r="J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9" spans="1:10" x14ac:dyDescent="0.3">
      <c r="A99">
        <v>1</v>
      </c>
      <c r="B99">
        <v>1.43</v>
      </c>
      <c r="C99">
        <v>1.19</v>
      </c>
      <c r="D99">
        <f>Research_Window_Table[[#This Row],[Width]]*Research_Window_Table[[#This Row],[Height]]</f>
        <v>1.7016999999999998</v>
      </c>
      <c r="E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9">
        <v>0</v>
      </c>
      <c r="G99">
        <v>1</v>
      </c>
      <c r="H99">
        <v>1</v>
      </c>
      <c r="I99">
        <f>DEGREES(ASIN(Research_Window_Table[[#This Row],[X value]]/Research_Window_Table[[#This Row],[Length]]))</f>
        <v>0</v>
      </c>
      <c r="J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0" spans="1:10" x14ac:dyDescent="0.3">
      <c r="A100">
        <v>1</v>
      </c>
      <c r="B100">
        <v>1.43</v>
      </c>
      <c r="C100">
        <v>1.19</v>
      </c>
      <c r="D100">
        <f>Research_Window_Table[[#This Row],[Width]]*Research_Window_Table[[#This Row],[Height]]</f>
        <v>1.7016999999999998</v>
      </c>
      <c r="E1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0">
        <v>0</v>
      </c>
      <c r="G100">
        <v>1</v>
      </c>
      <c r="H100">
        <v>1</v>
      </c>
      <c r="I100">
        <f>DEGREES(ASIN(Research_Window_Table[[#This Row],[X value]]/Research_Window_Table[[#This Row],[Length]]))</f>
        <v>0</v>
      </c>
      <c r="J1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1" spans="1:10" x14ac:dyDescent="0.3">
      <c r="A101">
        <v>1</v>
      </c>
      <c r="B101">
        <v>1.43</v>
      </c>
      <c r="C101">
        <v>1.19</v>
      </c>
      <c r="D101">
        <f>Research_Window_Table[[#This Row],[Width]]*Research_Window_Table[[#This Row],[Height]]</f>
        <v>1.7016999999999998</v>
      </c>
      <c r="E1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1">
        <v>0</v>
      </c>
      <c r="G101">
        <v>1</v>
      </c>
      <c r="H101">
        <v>1</v>
      </c>
      <c r="I101">
        <f>DEGREES(ASIN(Research_Window_Table[[#This Row],[X value]]/Research_Window_Table[[#This Row],[Length]]))</f>
        <v>0</v>
      </c>
      <c r="J1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2" spans="1:10" x14ac:dyDescent="0.3">
      <c r="A102">
        <v>1</v>
      </c>
      <c r="B102">
        <v>2.23</v>
      </c>
      <c r="C102">
        <v>2.17</v>
      </c>
      <c r="D102">
        <f>Research_Window_Table[[#This Row],[Width]]*Research_Window_Table[[#This Row],[Height]]</f>
        <v>4.8391000000000002</v>
      </c>
      <c r="E1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2">
        <v>0</v>
      </c>
      <c r="G102">
        <v>1</v>
      </c>
      <c r="H102">
        <v>1</v>
      </c>
      <c r="I102">
        <f>DEGREES(ASIN(Research_Window_Table[[#This Row],[X value]]/Research_Window_Table[[#This Row],[Length]]))</f>
        <v>0</v>
      </c>
      <c r="J1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3" spans="1:10" x14ac:dyDescent="0.3">
      <c r="A103">
        <v>1</v>
      </c>
      <c r="B103">
        <v>2.23</v>
      </c>
      <c r="C103">
        <v>2.17</v>
      </c>
      <c r="D103">
        <f>Research_Window_Table[[#This Row],[Width]]*Research_Window_Table[[#This Row],[Height]]</f>
        <v>4.8391000000000002</v>
      </c>
      <c r="E1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3">
        <v>0</v>
      </c>
      <c r="G103">
        <v>1</v>
      </c>
      <c r="H103">
        <v>1</v>
      </c>
      <c r="I103">
        <f>DEGREES(ASIN(Research_Window_Table[[#This Row],[X value]]/Research_Window_Table[[#This Row],[Length]]))</f>
        <v>0</v>
      </c>
      <c r="J1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4" spans="1:10" x14ac:dyDescent="0.3">
      <c r="A104">
        <v>1</v>
      </c>
      <c r="B104">
        <v>2.23</v>
      </c>
      <c r="C104">
        <v>2.17</v>
      </c>
      <c r="D104">
        <f>Research_Window_Table[[#This Row],[Width]]*Research_Window_Table[[#This Row],[Height]]</f>
        <v>4.8391000000000002</v>
      </c>
      <c r="E1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4">
        <v>0</v>
      </c>
      <c r="G104">
        <v>1</v>
      </c>
      <c r="H104">
        <v>1</v>
      </c>
      <c r="I104">
        <f>DEGREES(ASIN(Research_Window_Table[[#This Row],[X value]]/Research_Window_Table[[#This Row],[Length]]))</f>
        <v>0</v>
      </c>
      <c r="J1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5" spans="1:10" x14ac:dyDescent="0.3">
      <c r="A105">
        <v>1</v>
      </c>
      <c r="B105">
        <v>2.23</v>
      </c>
      <c r="C105">
        <v>2.17</v>
      </c>
      <c r="D105">
        <f>Research_Window_Table[[#This Row],[Width]]*Research_Window_Table[[#This Row],[Height]]</f>
        <v>4.8391000000000002</v>
      </c>
      <c r="E1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5">
        <v>0</v>
      </c>
      <c r="G105">
        <v>1</v>
      </c>
      <c r="H105">
        <v>1</v>
      </c>
      <c r="I105">
        <f>DEGREES(ASIN(Research_Window_Table[[#This Row],[X value]]/Research_Window_Table[[#This Row],[Length]]))</f>
        <v>0</v>
      </c>
      <c r="J1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6" spans="1:10" x14ac:dyDescent="0.3">
      <c r="A106">
        <v>1</v>
      </c>
      <c r="B106">
        <v>2.23</v>
      </c>
      <c r="C106">
        <v>2.17</v>
      </c>
      <c r="D106">
        <f>Research_Window_Table[[#This Row],[Width]]*Research_Window_Table[[#This Row],[Height]]</f>
        <v>4.8391000000000002</v>
      </c>
      <c r="E1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6">
        <v>0</v>
      </c>
      <c r="G106">
        <v>1</v>
      </c>
      <c r="H106">
        <v>1</v>
      </c>
      <c r="I106">
        <f>DEGREES(ASIN(Research_Window_Table[[#This Row],[X value]]/Research_Window_Table[[#This Row],[Length]]))</f>
        <v>0</v>
      </c>
      <c r="J1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7" spans="1:10" x14ac:dyDescent="0.3">
      <c r="A107">
        <v>1</v>
      </c>
      <c r="B107">
        <v>2.23</v>
      </c>
      <c r="C107">
        <v>2.17</v>
      </c>
      <c r="D107">
        <f>Research_Window_Table[[#This Row],[Width]]*Research_Window_Table[[#This Row],[Height]]</f>
        <v>4.8391000000000002</v>
      </c>
      <c r="E1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7">
        <v>0</v>
      </c>
      <c r="G107">
        <v>1</v>
      </c>
      <c r="H107">
        <v>1</v>
      </c>
      <c r="I107">
        <f>DEGREES(ASIN(Research_Window_Table[[#This Row],[X value]]/Research_Window_Table[[#This Row],[Length]]))</f>
        <v>0</v>
      </c>
      <c r="J1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8" spans="1:10" x14ac:dyDescent="0.3">
      <c r="A108">
        <v>1</v>
      </c>
      <c r="B108">
        <v>2.23</v>
      </c>
      <c r="C108">
        <v>2.17</v>
      </c>
      <c r="D108">
        <f>Research_Window_Table[[#This Row],[Width]]*Research_Window_Table[[#This Row],[Height]]</f>
        <v>4.8391000000000002</v>
      </c>
      <c r="E1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8">
        <v>0</v>
      </c>
      <c r="G108">
        <v>1</v>
      </c>
      <c r="H108">
        <v>1</v>
      </c>
      <c r="I108">
        <f>DEGREES(ASIN(Research_Window_Table[[#This Row],[X value]]/Research_Window_Table[[#This Row],[Length]]))</f>
        <v>0</v>
      </c>
      <c r="J1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9" spans="1:10" x14ac:dyDescent="0.3">
      <c r="A109">
        <v>1</v>
      </c>
      <c r="B109">
        <v>2.23</v>
      </c>
      <c r="C109">
        <v>2.17</v>
      </c>
      <c r="D109">
        <f>Research_Window_Table[[#This Row],[Width]]*Research_Window_Table[[#This Row],[Height]]</f>
        <v>4.8391000000000002</v>
      </c>
      <c r="E1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9">
        <v>0</v>
      </c>
      <c r="G109">
        <v>1</v>
      </c>
      <c r="H109">
        <v>1</v>
      </c>
      <c r="I109">
        <f>DEGREES(ASIN(Research_Window_Table[[#This Row],[X value]]/Research_Window_Table[[#This Row],[Length]]))</f>
        <v>0</v>
      </c>
      <c r="J1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10" spans="1:10" x14ac:dyDescent="0.3">
      <c r="A110">
        <v>1</v>
      </c>
      <c r="B110">
        <v>2.23</v>
      </c>
      <c r="C110">
        <v>2.17</v>
      </c>
      <c r="D110">
        <f>Research_Window_Table[[#This Row],[Width]]*Research_Window_Table[[#This Row],[Height]]</f>
        <v>4.8391000000000002</v>
      </c>
      <c r="E1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0">
        <v>-1</v>
      </c>
      <c r="G110">
        <v>0</v>
      </c>
      <c r="H110">
        <v>1</v>
      </c>
      <c r="I110">
        <f>DEGREES(ASIN(Research_Window_Table[[#This Row],[X value]]/Research_Window_Table[[#This Row],[Length]]))</f>
        <v>-90</v>
      </c>
      <c r="J1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1" spans="1:10" x14ac:dyDescent="0.3">
      <c r="A111">
        <v>1</v>
      </c>
      <c r="B111">
        <v>1.43</v>
      </c>
      <c r="C111">
        <v>1.19</v>
      </c>
      <c r="D111">
        <f>Research_Window_Table[[#This Row],[Width]]*Research_Window_Table[[#This Row],[Height]]</f>
        <v>1.7016999999999998</v>
      </c>
      <c r="E1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1">
        <v>-1</v>
      </c>
      <c r="G111">
        <v>0</v>
      </c>
      <c r="H111">
        <v>1</v>
      </c>
      <c r="I111">
        <f>DEGREES(ASIN(Research_Window_Table[[#This Row],[X value]]/Research_Window_Table[[#This Row],[Length]]))</f>
        <v>-90</v>
      </c>
      <c r="J1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2" spans="1:10" x14ac:dyDescent="0.3">
      <c r="A112">
        <v>1</v>
      </c>
      <c r="B112">
        <v>2.23</v>
      </c>
      <c r="C112">
        <v>2.17</v>
      </c>
      <c r="D112">
        <f>Research_Window_Table[[#This Row],[Width]]*Research_Window_Table[[#This Row],[Height]]</f>
        <v>4.8391000000000002</v>
      </c>
      <c r="E1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2">
        <v>1</v>
      </c>
      <c r="G112">
        <v>0</v>
      </c>
      <c r="H112">
        <v>1</v>
      </c>
      <c r="I112">
        <f>DEGREES(ASIN(Research_Window_Table[[#This Row],[X value]]/Research_Window_Table[[#This Row],[Length]]))</f>
        <v>90</v>
      </c>
      <c r="J1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3" spans="1:10" x14ac:dyDescent="0.3">
      <c r="A113">
        <v>1</v>
      </c>
      <c r="B113">
        <v>2.23</v>
      </c>
      <c r="C113">
        <v>2.17</v>
      </c>
      <c r="D113">
        <f>Research_Window_Table[[#This Row],[Width]]*Research_Window_Table[[#This Row],[Height]]</f>
        <v>4.8391000000000002</v>
      </c>
      <c r="E1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3">
        <v>1</v>
      </c>
      <c r="G113">
        <v>0</v>
      </c>
      <c r="H113">
        <v>1</v>
      </c>
      <c r="I113">
        <f>DEGREES(ASIN(Research_Window_Table[[#This Row],[X value]]/Research_Window_Table[[#This Row],[Length]]))</f>
        <v>90</v>
      </c>
      <c r="J1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4" spans="1:10" x14ac:dyDescent="0.3">
      <c r="A114">
        <v>1</v>
      </c>
      <c r="B114">
        <v>2.23</v>
      </c>
      <c r="C114">
        <v>2.17</v>
      </c>
      <c r="D114">
        <f>Research_Window_Table[[#This Row],[Width]]*Research_Window_Table[[#This Row],[Height]]</f>
        <v>4.8391000000000002</v>
      </c>
      <c r="E1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4">
        <v>1</v>
      </c>
      <c r="G114">
        <v>0</v>
      </c>
      <c r="H114">
        <v>1</v>
      </c>
      <c r="I114">
        <f>DEGREES(ASIN(Research_Window_Table[[#This Row],[X value]]/Research_Window_Table[[#This Row],[Length]]))</f>
        <v>90</v>
      </c>
      <c r="J1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5" spans="1:10" x14ac:dyDescent="0.3">
      <c r="A115">
        <v>1</v>
      </c>
      <c r="B115">
        <v>2.23</v>
      </c>
      <c r="C115">
        <v>2.17</v>
      </c>
      <c r="D115">
        <f>Research_Window_Table[[#This Row],[Width]]*Research_Window_Table[[#This Row],[Height]]</f>
        <v>4.8391000000000002</v>
      </c>
      <c r="E1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5">
        <v>1</v>
      </c>
      <c r="G115">
        <v>0</v>
      </c>
      <c r="H115">
        <v>1</v>
      </c>
      <c r="I115">
        <f>DEGREES(ASIN(Research_Window_Table[[#This Row],[X value]]/Research_Window_Table[[#This Row],[Length]]))</f>
        <v>90</v>
      </c>
      <c r="J1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6" spans="1:10" x14ac:dyDescent="0.3">
      <c r="A116">
        <v>1</v>
      </c>
      <c r="B116">
        <v>1.43</v>
      </c>
      <c r="C116">
        <v>1.19</v>
      </c>
      <c r="D116">
        <f>Research_Window_Table[[#This Row],[Width]]*Research_Window_Table[[#This Row],[Height]]</f>
        <v>1.7016999999999998</v>
      </c>
      <c r="E1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6">
        <v>-1</v>
      </c>
      <c r="G116">
        <v>0</v>
      </c>
      <c r="H116">
        <v>1</v>
      </c>
      <c r="I116">
        <f>DEGREES(ASIN(Research_Window_Table[[#This Row],[X value]]/Research_Window_Table[[#This Row],[Length]]))</f>
        <v>-90</v>
      </c>
      <c r="J1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7" spans="1:10" x14ac:dyDescent="0.3">
      <c r="A117">
        <v>1</v>
      </c>
      <c r="B117">
        <v>1.43</v>
      </c>
      <c r="C117">
        <v>1.19</v>
      </c>
      <c r="D117">
        <f>Research_Window_Table[[#This Row],[Width]]*Research_Window_Table[[#This Row],[Height]]</f>
        <v>1.7016999999999998</v>
      </c>
      <c r="E1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7">
        <v>-1</v>
      </c>
      <c r="G117">
        <v>0</v>
      </c>
      <c r="H117">
        <v>1</v>
      </c>
      <c r="I117">
        <f>DEGREES(ASIN(Research_Window_Table[[#This Row],[X value]]/Research_Window_Table[[#This Row],[Length]]))</f>
        <v>-90</v>
      </c>
      <c r="J1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8" spans="1:10" x14ac:dyDescent="0.3">
      <c r="A118">
        <v>1</v>
      </c>
      <c r="B118">
        <v>1.43</v>
      </c>
      <c r="C118">
        <v>1.19</v>
      </c>
      <c r="D118">
        <f>Research_Window_Table[[#This Row],[Width]]*Research_Window_Table[[#This Row],[Height]]</f>
        <v>1.7016999999999998</v>
      </c>
      <c r="E1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8">
        <v>-1</v>
      </c>
      <c r="G118">
        <v>0</v>
      </c>
      <c r="H118">
        <v>1</v>
      </c>
      <c r="I118">
        <f>DEGREES(ASIN(Research_Window_Table[[#This Row],[X value]]/Research_Window_Table[[#This Row],[Length]]))</f>
        <v>-90</v>
      </c>
      <c r="J1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9" spans="1:10" x14ac:dyDescent="0.3">
      <c r="A119">
        <v>1</v>
      </c>
      <c r="B119">
        <v>1.43</v>
      </c>
      <c r="C119">
        <v>1.19</v>
      </c>
      <c r="D119">
        <f>Research_Window_Table[[#This Row],[Width]]*Research_Window_Table[[#This Row],[Height]]</f>
        <v>1.7016999999999998</v>
      </c>
      <c r="E1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19">
        <v>0</v>
      </c>
      <c r="G119">
        <v>-1</v>
      </c>
      <c r="H119">
        <v>1</v>
      </c>
      <c r="I119">
        <f>DEGREES(ASIN(Research_Window_Table[[#This Row],[X value]]/Research_Window_Table[[#This Row],[Length]]))</f>
        <v>0</v>
      </c>
      <c r="J1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0" spans="1:10" x14ac:dyDescent="0.3">
      <c r="A120">
        <v>1</v>
      </c>
      <c r="B120">
        <v>1.43</v>
      </c>
      <c r="C120">
        <v>1.19</v>
      </c>
      <c r="D120">
        <f>Research_Window_Table[[#This Row],[Width]]*Research_Window_Table[[#This Row],[Height]]</f>
        <v>1.7016999999999998</v>
      </c>
      <c r="E1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0">
        <v>0</v>
      </c>
      <c r="G120">
        <v>-1</v>
      </c>
      <c r="H120">
        <v>1</v>
      </c>
      <c r="I120">
        <f>DEGREES(ASIN(Research_Window_Table[[#This Row],[X value]]/Research_Window_Table[[#This Row],[Length]]))</f>
        <v>0</v>
      </c>
      <c r="J1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1" spans="1:10" x14ac:dyDescent="0.3">
      <c r="A121">
        <v>1</v>
      </c>
      <c r="B121">
        <v>1.43</v>
      </c>
      <c r="C121">
        <v>1.19</v>
      </c>
      <c r="D121">
        <f>Research_Window_Table[[#This Row],[Width]]*Research_Window_Table[[#This Row],[Height]]</f>
        <v>1.7016999999999998</v>
      </c>
      <c r="E1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1">
        <v>0</v>
      </c>
      <c r="G121">
        <v>-1</v>
      </c>
      <c r="H121">
        <v>1</v>
      </c>
      <c r="I121">
        <f>DEGREES(ASIN(Research_Window_Table[[#This Row],[X value]]/Research_Window_Table[[#This Row],[Length]]))</f>
        <v>0</v>
      </c>
      <c r="J1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2" spans="1:10" x14ac:dyDescent="0.3">
      <c r="A122">
        <v>1</v>
      </c>
      <c r="B122">
        <v>1.43</v>
      </c>
      <c r="C122">
        <v>1.19</v>
      </c>
      <c r="D122">
        <f>Research_Window_Table[[#This Row],[Width]]*Research_Window_Table[[#This Row],[Height]]</f>
        <v>1.7016999999999998</v>
      </c>
      <c r="E1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2">
        <v>0</v>
      </c>
      <c r="G122">
        <v>-1</v>
      </c>
      <c r="H122">
        <v>1</v>
      </c>
      <c r="I122">
        <f>DEGREES(ASIN(Research_Window_Table[[#This Row],[X value]]/Research_Window_Table[[#This Row],[Length]]))</f>
        <v>0</v>
      </c>
      <c r="J1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3" spans="1:10" x14ac:dyDescent="0.3">
      <c r="A123">
        <v>1</v>
      </c>
      <c r="B123">
        <v>1.43</v>
      </c>
      <c r="C123">
        <v>1.19</v>
      </c>
      <c r="D123">
        <f>Research_Window_Table[[#This Row],[Width]]*Research_Window_Table[[#This Row],[Height]]</f>
        <v>1.7016999999999998</v>
      </c>
      <c r="E1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3">
        <v>0</v>
      </c>
      <c r="G123">
        <v>-1</v>
      </c>
      <c r="H123">
        <v>1</v>
      </c>
      <c r="I123">
        <f>DEGREES(ASIN(Research_Window_Table[[#This Row],[X value]]/Research_Window_Table[[#This Row],[Length]]))</f>
        <v>0</v>
      </c>
      <c r="J1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4" spans="1:10" x14ac:dyDescent="0.3">
      <c r="A124">
        <v>1</v>
      </c>
      <c r="B124">
        <v>1.43</v>
      </c>
      <c r="C124">
        <v>1.19</v>
      </c>
      <c r="D124">
        <f>Research_Window_Table[[#This Row],[Width]]*Research_Window_Table[[#This Row],[Height]]</f>
        <v>1.7016999999999998</v>
      </c>
      <c r="E1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4">
        <v>0</v>
      </c>
      <c r="G124">
        <v>-1</v>
      </c>
      <c r="H124">
        <v>1</v>
      </c>
      <c r="I124">
        <f>DEGREES(ASIN(Research_Window_Table[[#This Row],[X value]]/Research_Window_Table[[#This Row],[Length]]))</f>
        <v>0</v>
      </c>
      <c r="J1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5" spans="1:10" x14ac:dyDescent="0.3">
      <c r="A125">
        <v>1</v>
      </c>
      <c r="B125">
        <v>1.43</v>
      </c>
      <c r="C125">
        <v>1.19</v>
      </c>
      <c r="D125">
        <f>Research_Window_Table[[#This Row],[Width]]*Research_Window_Table[[#This Row],[Height]]</f>
        <v>1.7016999999999998</v>
      </c>
      <c r="E1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5">
        <v>0</v>
      </c>
      <c r="G125">
        <v>-1</v>
      </c>
      <c r="H125">
        <v>1</v>
      </c>
      <c r="I125">
        <f>DEGREES(ASIN(Research_Window_Table[[#This Row],[X value]]/Research_Window_Table[[#This Row],[Length]]))</f>
        <v>0</v>
      </c>
      <c r="J1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6" spans="1:10" x14ac:dyDescent="0.3">
      <c r="A126">
        <v>1</v>
      </c>
      <c r="B126">
        <v>1.43</v>
      </c>
      <c r="C126">
        <v>1.19</v>
      </c>
      <c r="D126">
        <f>Research_Window_Table[[#This Row],[Width]]*Research_Window_Table[[#This Row],[Height]]</f>
        <v>1.7016999999999998</v>
      </c>
      <c r="E1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6">
        <v>0</v>
      </c>
      <c r="G126">
        <v>-1</v>
      </c>
      <c r="H126">
        <v>1</v>
      </c>
      <c r="I126">
        <f>DEGREES(ASIN(Research_Window_Table[[#This Row],[X value]]/Research_Window_Table[[#This Row],[Length]]))</f>
        <v>0</v>
      </c>
      <c r="J1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7" spans="1:10" x14ac:dyDescent="0.3">
      <c r="A127">
        <v>1</v>
      </c>
      <c r="B127">
        <v>2.23</v>
      </c>
      <c r="C127">
        <v>2.17</v>
      </c>
      <c r="D127">
        <f>Research_Window_Table[[#This Row],[Width]]*Research_Window_Table[[#This Row],[Height]]</f>
        <v>4.8391000000000002</v>
      </c>
      <c r="E1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7">
        <v>0</v>
      </c>
      <c r="G127">
        <v>-1</v>
      </c>
      <c r="H127">
        <v>1</v>
      </c>
      <c r="I127">
        <f>DEGREES(ASIN(Research_Window_Table[[#This Row],[X value]]/Research_Window_Table[[#This Row],[Length]]))</f>
        <v>0</v>
      </c>
      <c r="J1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8" spans="1:10" x14ac:dyDescent="0.3">
      <c r="A128">
        <v>1</v>
      </c>
      <c r="B128">
        <v>2.23</v>
      </c>
      <c r="C128">
        <v>2.17</v>
      </c>
      <c r="D128">
        <f>Research_Window_Table[[#This Row],[Width]]*Research_Window_Table[[#This Row],[Height]]</f>
        <v>4.8391000000000002</v>
      </c>
      <c r="E1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8">
        <v>0</v>
      </c>
      <c r="G128">
        <v>-1</v>
      </c>
      <c r="H128">
        <v>1</v>
      </c>
      <c r="I128">
        <f>DEGREES(ASIN(Research_Window_Table[[#This Row],[X value]]/Research_Window_Table[[#This Row],[Length]]))</f>
        <v>0</v>
      </c>
      <c r="J1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9" spans="1:10" x14ac:dyDescent="0.3">
      <c r="A129">
        <v>1</v>
      </c>
      <c r="B129">
        <v>2.23</v>
      </c>
      <c r="C129">
        <v>2.17</v>
      </c>
      <c r="D129">
        <f>Research_Window_Table[[#This Row],[Width]]*Research_Window_Table[[#This Row],[Height]]</f>
        <v>4.8391000000000002</v>
      </c>
      <c r="E1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9">
        <v>0</v>
      </c>
      <c r="G129">
        <v>-1</v>
      </c>
      <c r="H129">
        <v>1</v>
      </c>
      <c r="I129">
        <f>DEGREES(ASIN(Research_Window_Table[[#This Row],[X value]]/Research_Window_Table[[#This Row],[Length]]))</f>
        <v>0</v>
      </c>
      <c r="J1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0" spans="1:10" x14ac:dyDescent="0.3">
      <c r="A130">
        <v>1</v>
      </c>
      <c r="B130">
        <v>2.23</v>
      </c>
      <c r="C130">
        <v>2.17</v>
      </c>
      <c r="D130">
        <f>Research_Window_Table[[#This Row],[Width]]*Research_Window_Table[[#This Row],[Height]]</f>
        <v>4.8391000000000002</v>
      </c>
      <c r="E1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0">
        <v>0</v>
      </c>
      <c r="G130">
        <v>-1</v>
      </c>
      <c r="H130">
        <v>1</v>
      </c>
      <c r="I130">
        <f>DEGREES(ASIN(Research_Window_Table[[#This Row],[X value]]/Research_Window_Table[[#This Row],[Length]]))</f>
        <v>0</v>
      </c>
      <c r="J1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1" spans="1:10" x14ac:dyDescent="0.3">
      <c r="A131">
        <v>1</v>
      </c>
      <c r="B131">
        <v>2.23</v>
      </c>
      <c r="C131">
        <v>2.17</v>
      </c>
      <c r="D131">
        <f>Research_Window_Table[[#This Row],[Width]]*Research_Window_Table[[#This Row],[Height]]</f>
        <v>4.8391000000000002</v>
      </c>
      <c r="E1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1">
        <v>0</v>
      </c>
      <c r="G131">
        <v>-1</v>
      </c>
      <c r="H131">
        <v>1</v>
      </c>
      <c r="I131">
        <f>DEGREES(ASIN(Research_Window_Table[[#This Row],[X value]]/Research_Window_Table[[#This Row],[Length]]))</f>
        <v>0</v>
      </c>
      <c r="J1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2" spans="1:10" x14ac:dyDescent="0.3">
      <c r="A132">
        <v>1</v>
      </c>
      <c r="B132">
        <v>2.23</v>
      </c>
      <c r="C132">
        <v>2.17</v>
      </c>
      <c r="D132">
        <f>Research_Window_Table[[#This Row],[Width]]*Research_Window_Table[[#This Row],[Height]]</f>
        <v>4.8391000000000002</v>
      </c>
      <c r="E1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2">
        <v>0</v>
      </c>
      <c r="G132">
        <v>-1</v>
      </c>
      <c r="H132">
        <v>1</v>
      </c>
      <c r="I132">
        <f>DEGREES(ASIN(Research_Window_Table[[#This Row],[X value]]/Research_Window_Table[[#This Row],[Length]]))</f>
        <v>0</v>
      </c>
      <c r="J1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3" spans="1:10" x14ac:dyDescent="0.3">
      <c r="A133">
        <v>1</v>
      </c>
      <c r="B133">
        <v>1.43</v>
      </c>
      <c r="C133">
        <v>1.19</v>
      </c>
      <c r="D133">
        <f>Research_Window_Table[[#This Row],[Width]]*Research_Window_Table[[#This Row],[Height]]</f>
        <v>1.7016999999999998</v>
      </c>
      <c r="E1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3">
        <v>0</v>
      </c>
      <c r="G133">
        <v>1</v>
      </c>
      <c r="H133">
        <v>1</v>
      </c>
      <c r="I133">
        <f>DEGREES(ASIN(Research_Window_Table[[#This Row],[X value]]/Research_Window_Table[[#This Row],[Length]]))</f>
        <v>0</v>
      </c>
      <c r="J1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4" spans="1:10" x14ac:dyDescent="0.3">
      <c r="A134">
        <v>1</v>
      </c>
      <c r="B134">
        <v>1.43</v>
      </c>
      <c r="C134">
        <v>1.19</v>
      </c>
      <c r="D134">
        <f>Research_Window_Table[[#This Row],[Width]]*Research_Window_Table[[#This Row],[Height]]</f>
        <v>1.7016999999999998</v>
      </c>
      <c r="E1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4">
        <v>0</v>
      </c>
      <c r="G134">
        <v>1</v>
      </c>
      <c r="H134">
        <v>1</v>
      </c>
      <c r="I134">
        <f>DEGREES(ASIN(Research_Window_Table[[#This Row],[X value]]/Research_Window_Table[[#This Row],[Length]]))</f>
        <v>0</v>
      </c>
      <c r="J1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5" spans="1:10" x14ac:dyDescent="0.3">
      <c r="A135">
        <v>1</v>
      </c>
      <c r="B135">
        <v>1.43</v>
      </c>
      <c r="C135">
        <v>1.19</v>
      </c>
      <c r="D135">
        <f>Research_Window_Table[[#This Row],[Width]]*Research_Window_Table[[#This Row],[Height]]</f>
        <v>1.7016999999999998</v>
      </c>
      <c r="E1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5">
        <v>0</v>
      </c>
      <c r="G135">
        <v>1</v>
      </c>
      <c r="H135">
        <v>1</v>
      </c>
      <c r="I135">
        <f>DEGREES(ASIN(Research_Window_Table[[#This Row],[X value]]/Research_Window_Table[[#This Row],[Length]]))</f>
        <v>0</v>
      </c>
      <c r="J1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6" spans="1:10" x14ac:dyDescent="0.3">
      <c r="A136">
        <v>1</v>
      </c>
      <c r="B136">
        <v>1.43</v>
      </c>
      <c r="C136">
        <v>1.19</v>
      </c>
      <c r="D136">
        <f>Research_Window_Table[[#This Row],[Width]]*Research_Window_Table[[#This Row],[Height]]</f>
        <v>1.7016999999999998</v>
      </c>
      <c r="E1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6">
        <v>0</v>
      </c>
      <c r="G136">
        <v>1</v>
      </c>
      <c r="H136">
        <v>1</v>
      </c>
      <c r="I136">
        <f>DEGREES(ASIN(Research_Window_Table[[#This Row],[X value]]/Research_Window_Table[[#This Row],[Length]]))</f>
        <v>0</v>
      </c>
      <c r="J1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7" spans="1:10" x14ac:dyDescent="0.3">
      <c r="A137">
        <v>1</v>
      </c>
      <c r="B137">
        <v>1.43</v>
      </c>
      <c r="C137">
        <v>1.19</v>
      </c>
      <c r="D137">
        <f>Research_Window_Table[[#This Row],[Width]]*Research_Window_Table[[#This Row],[Height]]</f>
        <v>1.7016999999999998</v>
      </c>
      <c r="E1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7">
        <v>0</v>
      </c>
      <c r="G137">
        <v>1</v>
      </c>
      <c r="H137">
        <v>1</v>
      </c>
      <c r="I137">
        <f>DEGREES(ASIN(Research_Window_Table[[#This Row],[X value]]/Research_Window_Table[[#This Row],[Length]]))</f>
        <v>0</v>
      </c>
      <c r="J1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8" spans="1:10" x14ac:dyDescent="0.3">
      <c r="A138">
        <v>1</v>
      </c>
      <c r="B138">
        <v>2.23</v>
      </c>
      <c r="C138">
        <v>2.17</v>
      </c>
      <c r="D138">
        <f>Research_Window_Table[[#This Row],[Width]]*Research_Window_Table[[#This Row],[Height]]</f>
        <v>4.8391000000000002</v>
      </c>
      <c r="E1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8">
        <v>0</v>
      </c>
      <c r="G138">
        <v>1</v>
      </c>
      <c r="H138">
        <v>1</v>
      </c>
      <c r="I138">
        <f>DEGREES(ASIN(Research_Window_Table[[#This Row],[X value]]/Research_Window_Table[[#This Row],[Length]]))</f>
        <v>0</v>
      </c>
      <c r="J1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9" spans="1:10" x14ac:dyDescent="0.3">
      <c r="A139">
        <v>1</v>
      </c>
      <c r="B139">
        <v>2.23</v>
      </c>
      <c r="C139">
        <v>2.17</v>
      </c>
      <c r="D139">
        <f>Research_Window_Table[[#This Row],[Width]]*Research_Window_Table[[#This Row],[Height]]</f>
        <v>4.8391000000000002</v>
      </c>
      <c r="E1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9">
        <v>0</v>
      </c>
      <c r="G139">
        <v>1</v>
      </c>
      <c r="H139">
        <v>1</v>
      </c>
      <c r="I139">
        <f>DEGREES(ASIN(Research_Window_Table[[#This Row],[X value]]/Research_Window_Table[[#This Row],[Length]]))</f>
        <v>0</v>
      </c>
      <c r="J1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0" spans="1:10" x14ac:dyDescent="0.3">
      <c r="A140">
        <v>1</v>
      </c>
      <c r="B140">
        <v>2.23</v>
      </c>
      <c r="C140">
        <v>2.17</v>
      </c>
      <c r="D140">
        <f>Research_Window_Table[[#This Row],[Width]]*Research_Window_Table[[#This Row],[Height]]</f>
        <v>4.8391000000000002</v>
      </c>
      <c r="E1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0">
        <v>0</v>
      </c>
      <c r="G140">
        <v>1</v>
      </c>
      <c r="H140">
        <v>1</v>
      </c>
      <c r="I140">
        <f>DEGREES(ASIN(Research_Window_Table[[#This Row],[X value]]/Research_Window_Table[[#This Row],[Length]]))</f>
        <v>0</v>
      </c>
      <c r="J1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1" spans="1:10" x14ac:dyDescent="0.3">
      <c r="A141">
        <v>1</v>
      </c>
      <c r="B141">
        <v>2.23</v>
      </c>
      <c r="C141">
        <v>2.17</v>
      </c>
      <c r="D141">
        <f>Research_Window_Table[[#This Row],[Width]]*Research_Window_Table[[#This Row],[Height]]</f>
        <v>4.8391000000000002</v>
      </c>
      <c r="E1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1">
        <v>0</v>
      </c>
      <c r="G141">
        <v>1</v>
      </c>
      <c r="H141">
        <v>1</v>
      </c>
      <c r="I141">
        <f>DEGREES(ASIN(Research_Window_Table[[#This Row],[X value]]/Research_Window_Table[[#This Row],[Length]]))</f>
        <v>0</v>
      </c>
      <c r="J1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2" spans="1:10" x14ac:dyDescent="0.3">
      <c r="A142">
        <v>1</v>
      </c>
      <c r="B142">
        <v>2.23</v>
      </c>
      <c r="C142">
        <v>2.17</v>
      </c>
      <c r="D142">
        <f>Research_Window_Table[[#This Row],[Width]]*Research_Window_Table[[#This Row],[Height]]</f>
        <v>4.8391000000000002</v>
      </c>
      <c r="E1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2">
        <v>0</v>
      </c>
      <c r="G142">
        <v>1</v>
      </c>
      <c r="H142">
        <v>1</v>
      </c>
      <c r="I142">
        <f>DEGREES(ASIN(Research_Window_Table[[#This Row],[X value]]/Research_Window_Table[[#This Row],[Length]]))</f>
        <v>0</v>
      </c>
      <c r="J1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3" spans="1:10" x14ac:dyDescent="0.3">
      <c r="A143">
        <v>1</v>
      </c>
      <c r="B143">
        <v>2.23</v>
      </c>
      <c r="C143">
        <v>2.17</v>
      </c>
      <c r="D143">
        <f>Research_Window_Table[[#This Row],[Width]]*Research_Window_Table[[#This Row],[Height]]</f>
        <v>4.8391000000000002</v>
      </c>
      <c r="E1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3">
        <v>0</v>
      </c>
      <c r="G143">
        <v>1</v>
      </c>
      <c r="H143">
        <v>1</v>
      </c>
      <c r="I143">
        <f>DEGREES(ASIN(Research_Window_Table[[#This Row],[X value]]/Research_Window_Table[[#This Row],[Length]]))</f>
        <v>0</v>
      </c>
      <c r="J1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4" spans="1:10" x14ac:dyDescent="0.3">
      <c r="A144">
        <v>1</v>
      </c>
      <c r="B144">
        <v>2.23</v>
      </c>
      <c r="C144">
        <v>2.17</v>
      </c>
      <c r="D144">
        <f>Research_Window_Table[[#This Row],[Width]]*Research_Window_Table[[#This Row],[Height]]</f>
        <v>4.8391000000000002</v>
      </c>
      <c r="E1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4">
        <v>0</v>
      </c>
      <c r="G144">
        <v>1</v>
      </c>
      <c r="H144">
        <v>1</v>
      </c>
      <c r="I144">
        <f>DEGREES(ASIN(Research_Window_Table[[#This Row],[X value]]/Research_Window_Table[[#This Row],[Length]]))</f>
        <v>0</v>
      </c>
      <c r="J1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5" spans="1:10" x14ac:dyDescent="0.3">
      <c r="A145">
        <v>1</v>
      </c>
      <c r="B145">
        <v>2.23</v>
      </c>
      <c r="C145">
        <v>2.17</v>
      </c>
      <c r="D145">
        <f>Research_Window_Table[[#This Row],[Width]]*Research_Window_Table[[#This Row],[Height]]</f>
        <v>4.8391000000000002</v>
      </c>
      <c r="E1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5">
        <v>0</v>
      </c>
      <c r="G145">
        <v>1</v>
      </c>
      <c r="H145">
        <v>1</v>
      </c>
      <c r="I145">
        <f>DEGREES(ASIN(Research_Window_Table[[#This Row],[X value]]/Research_Window_Table[[#This Row],[Length]]))</f>
        <v>0</v>
      </c>
      <c r="J1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6" spans="1:10" x14ac:dyDescent="0.3">
      <c r="A146">
        <v>1</v>
      </c>
      <c r="B146">
        <v>2.23</v>
      </c>
      <c r="C146">
        <v>2.17</v>
      </c>
      <c r="D146">
        <f>Research_Window_Table[[#This Row],[Width]]*Research_Window_Table[[#This Row],[Height]]</f>
        <v>4.8391000000000002</v>
      </c>
      <c r="E1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6">
        <v>-1</v>
      </c>
      <c r="G146">
        <v>0</v>
      </c>
      <c r="H146">
        <v>1</v>
      </c>
      <c r="I146">
        <f>DEGREES(ASIN(Research_Window_Table[[#This Row],[X value]]/Research_Window_Table[[#This Row],[Length]]))</f>
        <v>-90</v>
      </c>
      <c r="J1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7" spans="1:10" x14ac:dyDescent="0.3">
      <c r="A147">
        <v>1</v>
      </c>
      <c r="B147">
        <v>1.43</v>
      </c>
      <c r="C147">
        <v>1.19</v>
      </c>
      <c r="D147">
        <f>Research_Window_Table[[#This Row],[Width]]*Research_Window_Table[[#This Row],[Height]]</f>
        <v>1.7016999999999998</v>
      </c>
      <c r="E1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7">
        <v>-1</v>
      </c>
      <c r="G147">
        <v>0</v>
      </c>
      <c r="H147">
        <v>1</v>
      </c>
      <c r="I147">
        <f>DEGREES(ASIN(Research_Window_Table[[#This Row],[X value]]/Research_Window_Table[[#This Row],[Length]]))</f>
        <v>-90</v>
      </c>
      <c r="J1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8" spans="1:10" x14ac:dyDescent="0.3">
      <c r="A148">
        <v>1</v>
      </c>
      <c r="B148">
        <v>2.23</v>
      </c>
      <c r="C148">
        <v>2.17</v>
      </c>
      <c r="D148">
        <f>Research_Window_Table[[#This Row],[Width]]*Research_Window_Table[[#This Row],[Height]]</f>
        <v>4.8391000000000002</v>
      </c>
      <c r="E1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8">
        <v>1</v>
      </c>
      <c r="G148">
        <v>0</v>
      </c>
      <c r="H148">
        <v>1</v>
      </c>
      <c r="I148">
        <f>DEGREES(ASIN(Research_Window_Table[[#This Row],[X value]]/Research_Window_Table[[#This Row],[Length]]))</f>
        <v>90</v>
      </c>
      <c r="J1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49" spans="1:10" x14ac:dyDescent="0.3">
      <c r="A149">
        <v>1</v>
      </c>
      <c r="B149">
        <v>2.23</v>
      </c>
      <c r="C149">
        <v>2.17</v>
      </c>
      <c r="D149">
        <f>Research_Window_Table[[#This Row],[Width]]*Research_Window_Table[[#This Row],[Height]]</f>
        <v>4.8391000000000002</v>
      </c>
      <c r="E1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9">
        <v>1</v>
      </c>
      <c r="G149">
        <v>0</v>
      </c>
      <c r="H149">
        <v>1</v>
      </c>
      <c r="I149">
        <f>DEGREES(ASIN(Research_Window_Table[[#This Row],[X value]]/Research_Window_Table[[#This Row],[Length]]))</f>
        <v>90</v>
      </c>
      <c r="J1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0" spans="1:10" x14ac:dyDescent="0.3">
      <c r="A150">
        <v>1</v>
      </c>
      <c r="B150">
        <v>2.23</v>
      </c>
      <c r="C150">
        <v>2.17</v>
      </c>
      <c r="D150">
        <f>Research_Window_Table[[#This Row],[Width]]*Research_Window_Table[[#This Row],[Height]]</f>
        <v>4.8391000000000002</v>
      </c>
      <c r="E1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0">
        <v>1</v>
      </c>
      <c r="G150">
        <v>0</v>
      </c>
      <c r="H150">
        <v>1</v>
      </c>
      <c r="I150">
        <f>DEGREES(ASIN(Research_Window_Table[[#This Row],[X value]]/Research_Window_Table[[#This Row],[Length]]))</f>
        <v>90</v>
      </c>
      <c r="J1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1" spans="1:10" x14ac:dyDescent="0.3">
      <c r="A151">
        <v>1</v>
      </c>
      <c r="B151">
        <v>2.23</v>
      </c>
      <c r="C151">
        <v>2.17</v>
      </c>
      <c r="D151">
        <f>Research_Window_Table[[#This Row],[Width]]*Research_Window_Table[[#This Row],[Height]]</f>
        <v>4.8391000000000002</v>
      </c>
      <c r="E1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1">
        <v>1</v>
      </c>
      <c r="G151">
        <v>0</v>
      </c>
      <c r="H151">
        <v>1</v>
      </c>
      <c r="I151">
        <f>DEGREES(ASIN(Research_Window_Table[[#This Row],[X value]]/Research_Window_Table[[#This Row],[Length]]))</f>
        <v>90</v>
      </c>
      <c r="J1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2" spans="1:10" x14ac:dyDescent="0.3">
      <c r="A152">
        <v>1</v>
      </c>
      <c r="B152">
        <v>1.43</v>
      </c>
      <c r="C152">
        <v>1.19</v>
      </c>
      <c r="D152">
        <f>Research_Window_Table[[#This Row],[Width]]*Research_Window_Table[[#This Row],[Height]]</f>
        <v>1.7016999999999998</v>
      </c>
      <c r="E1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2">
        <v>-1</v>
      </c>
      <c r="G152">
        <v>0</v>
      </c>
      <c r="H152">
        <v>1</v>
      </c>
      <c r="I152">
        <f>DEGREES(ASIN(Research_Window_Table[[#This Row],[X value]]/Research_Window_Table[[#This Row],[Length]]))</f>
        <v>-90</v>
      </c>
      <c r="J1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3" spans="1:10" x14ac:dyDescent="0.3">
      <c r="A153">
        <v>1</v>
      </c>
      <c r="B153">
        <v>1.43</v>
      </c>
      <c r="C153">
        <v>1.19</v>
      </c>
      <c r="D153">
        <f>Research_Window_Table[[#This Row],[Width]]*Research_Window_Table[[#This Row],[Height]]</f>
        <v>1.7016999999999998</v>
      </c>
      <c r="E1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3">
        <v>-1</v>
      </c>
      <c r="G153">
        <v>0</v>
      </c>
      <c r="H153">
        <v>1</v>
      </c>
      <c r="I153">
        <f>DEGREES(ASIN(Research_Window_Table[[#This Row],[X value]]/Research_Window_Table[[#This Row],[Length]]))</f>
        <v>-90</v>
      </c>
      <c r="J1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4" spans="1:10" x14ac:dyDescent="0.3">
      <c r="A154">
        <v>1</v>
      </c>
      <c r="B154">
        <v>1.43</v>
      </c>
      <c r="C154">
        <v>1.19</v>
      </c>
      <c r="D154">
        <f>Research_Window_Table[[#This Row],[Width]]*Research_Window_Table[[#This Row],[Height]]</f>
        <v>1.7016999999999998</v>
      </c>
      <c r="E1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4">
        <v>-1</v>
      </c>
      <c r="G154">
        <v>0</v>
      </c>
      <c r="H154">
        <v>1</v>
      </c>
      <c r="I154">
        <f>DEGREES(ASIN(Research_Window_Table[[#This Row],[X value]]/Research_Window_Table[[#This Row],[Length]]))</f>
        <v>-90</v>
      </c>
      <c r="J1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5" spans="1:10" x14ac:dyDescent="0.3">
      <c r="A155">
        <v>1</v>
      </c>
      <c r="B155">
        <v>1.43</v>
      </c>
      <c r="C155">
        <v>1.19</v>
      </c>
      <c r="D155">
        <f>Research_Window_Table[[#This Row],[Width]]*Research_Window_Table[[#This Row],[Height]]</f>
        <v>1.7016999999999998</v>
      </c>
      <c r="E1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5">
        <v>0</v>
      </c>
      <c r="G155">
        <v>-1</v>
      </c>
      <c r="H155">
        <v>1</v>
      </c>
      <c r="I155">
        <f>DEGREES(ASIN(Research_Window_Table[[#This Row],[X value]]/Research_Window_Table[[#This Row],[Length]]))</f>
        <v>0</v>
      </c>
      <c r="J1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6" spans="1:10" x14ac:dyDescent="0.3">
      <c r="A156">
        <v>1</v>
      </c>
      <c r="B156">
        <v>1.43</v>
      </c>
      <c r="C156">
        <v>1.19</v>
      </c>
      <c r="D156">
        <f>Research_Window_Table[[#This Row],[Width]]*Research_Window_Table[[#This Row],[Height]]</f>
        <v>1.7016999999999998</v>
      </c>
      <c r="E1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6">
        <v>0</v>
      </c>
      <c r="G156">
        <v>-1</v>
      </c>
      <c r="H156">
        <v>1</v>
      </c>
      <c r="I156">
        <f>DEGREES(ASIN(Research_Window_Table[[#This Row],[X value]]/Research_Window_Table[[#This Row],[Length]]))</f>
        <v>0</v>
      </c>
      <c r="J1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7" spans="1:10" x14ac:dyDescent="0.3">
      <c r="A157">
        <v>1</v>
      </c>
      <c r="B157">
        <v>1.43</v>
      </c>
      <c r="C157">
        <v>1.19</v>
      </c>
      <c r="D157">
        <f>Research_Window_Table[[#This Row],[Width]]*Research_Window_Table[[#This Row],[Height]]</f>
        <v>1.7016999999999998</v>
      </c>
      <c r="E1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7">
        <v>0</v>
      </c>
      <c r="G157">
        <v>-1</v>
      </c>
      <c r="H157">
        <v>1</v>
      </c>
      <c r="I157">
        <f>DEGREES(ASIN(Research_Window_Table[[#This Row],[X value]]/Research_Window_Table[[#This Row],[Length]]))</f>
        <v>0</v>
      </c>
      <c r="J1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8" spans="1:10" x14ac:dyDescent="0.3">
      <c r="A158">
        <v>1</v>
      </c>
      <c r="B158">
        <v>1.43</v>
      </c>
      <c r="C158">
        <v>1.19</v>
      </c>
      <c r="D158">
        <f>Research_Window_Table[[#This Row],[Width]]*Research_Window_Table[[#This Row],[Height]]</f>
        <v>1.7016999999999998</v>
      </c>
      <c r="E1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8">
        <v>0</v>
      </c>
      <c r="G158">
        <v>-1</v>
      </c>
      <c r="H158">
        <v>1</v>
      </c>
      <c r="I158">
        <f>DEGREES(ASIN(Research_Window_Table[[#This Row],[X value]]/Research_Window_Table[[#This Row],[Length]]))</f>
        <v>0</v>
      </c>
      <c r="J1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9" spans="1:10" x14ac:dyDescent="0.3">
      <c r="A159">
        <v>1</v>
      </c>
      <c r="B159">
        <v>1.43</v>
      </c>
      <c r="C159">
        <v>1.19</v>
      </c>
      <c r="D159">
        <f>Research_Window_Table[[#This Row],[Width]]*Research_Window_Table[[#This Row],[Height]]</f>
        <v>1.7016999999999998</v>
      </c>
      <c r="E1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9">
        <v>0</v>
      </c>
      <c r="G159">
        <v>-1</v>
      </c>
      <c r="H159">
        <v>1</v>
      </c>
      <c r="I159">
        <f>DEGREES(ASIN(Research_Window_Table[[#This Row],[X value]]/Research_Window_Table[[#This Row],[Length]]))</f>
        <v>0</v>
      </c>
      <c r="J1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0" spans="1:10" x14ac:dyDescent="0.3">
      <c r="A160">
        <v>1</v>
      </c>
      <c r="B160">
        <v>1.43</v>
      </c>
      <c r="C160">
        <v>1.19</v>
      </c>
      <c r="D160">
        <f>Research_Window_Table[[#This Row],[Width]]*Research_Window_Table[[#This Row],[Height]]</f>
        <v>1.7016999999999998</v>
      </c>
      <c r="E1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0">
        <v>0</v>
      </c>
      <c r="G160">
        <v>-1</v>
      </c>
      <c r="H160">
        <v>1</v>
      </c>
      <c r="I160">
        <f>DEGREES(ASIN(Research_Window_Table[[#This Row],[X value]]/Research_Window_Table[[#This Row],[Length]]))</f>
        <v>0</v>
      </c>
      <c r="J1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1" spans="1:10" x14ac:dyDescent="0.3">
      <c r="A161">
        <v>1</v>
      </c>
      <c r="B161">
        <v>1.43</v>
      </c>
      <c r="C161">
        <v>1.19</v>
      </c>
      <c r="D161">
        <f>Research_Window_Table[[#This Row],[Width]]*Research_Window_Table[[#This Row],[Height]]</f>
        <v>1.7016999999999998</v>
      </c>
      <c r="E1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1">
        <v>0</v>
      </c>
      <c r="G161">
        <v>-1</v>
      </c>
      <c r="H161">
        <v>1</v>
      </c>
      <c r="I161">
        <f>DEGREES(ASIN(Research_Window_Table[[#This Row],[X value]]/Research_Window_Table[[#This Row],[Length]]))</f>
        <v>0</v>
      </c>
      <c r="J1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2" spans="1:10" x14ac:dyDescent="0.3">
      <c r="A162">
        <v>1</v>
      </c>
      <c r="B162">
        <v>1.43</v>
      </c>
      <c r="C162">
        <v>1.19</v>
      </c>
      <c r="D162">
        <f>Research_Window_Table[[#This Row],[Width]]*Research_Window_Table[[#This Row],[Height]]</f>
        <v>1.7016999999999998</v>
      </c>
      <c r="E1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2">
        <v>0</v>
      </c>
      <c r="G162">
        <v>-1</v>
      </c>
      <c r="H162">
        <v>1</v>
      </c>
      <c r="I162">
        <f>DEGREES(ASIN(Research_Window_Table[[#This Row],[X value]]/Research_Window_Table[[#This Row],[Length]]))</f>
        <v>0</v>
      </c>
      <c r="J1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3" spans="1:10" x14ac:dyDescent="0.3">
      <c r="A163">
        <v>1</v>
      </c>
      <c r="B163">
        <v>2.23</v>
      </c>
      <c r="C163">
        <v>2.17</v>
      </c>
      <c r="D163">
        <f>Research_Window_Table[[#This Row],[Width]]*Research_Window_Table[[#This Row],[Height]]</f>
        <v>4.8391000000000002</v>
      </c>
      <c r="E1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3">
        <v>0</v>
      </c>
      <c r="G163">
        <v>-1</v>
      </c>
      <c r="H163">
        <v>1</v>
      </c>
      <c r="I163">
        <f>DEGREES(ASIN(Research_Window_Table[[#This Row],[X value]]/Research_Window_Table[[#This Row],[Length]]))</f>
        <v>0</v>
      </c>
      <c r="J1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4" spans="1:10" x14ac:dyDescent="0.3">
      <c r="A164">
        <v>1</v>
      </c>
      <c r="B164">
        <v>2.23</v>
      </c>
      <c r="C164">
        <v>2.17</v>
      </c>
      <c r="D164">
        <f>Research_Window_Table[[#This Row],[Width]]*Research_Window_Table[[#This Row],[Height]]</f>
        <v>4.8391000000000002</v>
      </c>
      <c r="E1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4">
        <v>0</v>
      </c>
      <c r="G164">
        <v>-1</v>
      </c>
      <c r="H164">
        <v>1</v>
      </c>
      <c r="I164">
        <f>DEGREES(ASIN(Research_Window_Table[[#This Row],[X value]]/Research_Window_Table[[#This Row],[Length]]))</f>
        <v>0</v>
      </c>
      <c r="J1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5" spans="1:10" x14ac:dyDescent="0.3">
      <c r="A165">
        <v>1</v>
      </c>
      <c r="B165">
        <v>2.23</v>
      </c>
      <c r="C165">
        <v>2.17</v>
      </c>
      <c r="D165">
        <f>Research_Window_Table[[#This Row],[Width]]*Research_Window_Table[[#This Row],[Height]]</f>
        <v>4.8391000000000002</v>
      </c>
      <c r="E1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5">
        <v>0</v>
      </c>
      <c r="G165">
        <v>-1</v>
      </c>
      <c r="H165">
        <v>1</v>
      </c>
      <c r="I165">
        <f>DEGREES(ASIN(Research_Window_Table[[#This Row],[X value]]/Research_Window_Table[[#This Row],[Length]]))</f>
        <v>0</v>
      </c>
      <c r="J1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6" spans="1:10" x14ac:dyDescent="0.3">
      <c r="A166">
        <v>1</v>
      </c>
      <c r="B166">
        <v>2.23</v>
      </c>
      <c r="C166">
        <v>2.17</v>
      </c>
      <c r="D166">
        <f>Research_Window_Table[[#This Row],[Width]]*Research_Window_Table[[#This Row],[Height]]</f>
        <v>4.8391000000000002</v>
      </c>
      <c r="E1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6">
        <v>0</v>
      </c>
      <c r="G166">
        <v>-1</v>
      </c>
      <c r="H166">
        <v>1</v>
      </c>
      <c r="I166">
        <f>DEGREES(ASIN(Research_Window_Table[[#This Row],[X value]]/Research_Window_Table[[#This Row],[Length]]))</f>
        <v>0</v>
      </c>
      <c r="J1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7" spans="1:10" x14ac:dyDescent="0.3">
      <c r="A167">
        <v>1</v>
      </c>
      <c r="B167">
        <v>2.23</v>
      </c>
      <c r="C167">
        <v>2.17</v>
      </c>
      <c r="D167">
        <f>Research_Window_Table[[#This Row],[Width]]*Research_Window_Table[[#This Row],[Height]]</f>
        <v>4.8391000000000002</v>
      </c>
      <c r="E1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7">
        <v>0</v>
      </c>
      <c r="G167">
        <v>-1</v>
      </c>
      <c r="H167">
        <v>1</v>
      </c>
      <c r="I167">
        <f>DEGREES(ASIN(Research_Window_Table[[#This Row],[X value]]/Research_Window_Table[[#This Row],[Length]]))</f>
        <v>0</v>
      </c>
      <c r="J1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8" spans="1:10" x14ac:dyDescent="0.3">
      <c r="A168">
        <v>1</v>
      </c>
      <c r="B168">
        <v>2.23</v>
      </c>
      <c r="C168">
        <v>2.17</v>
      </c>
      <c r="D168">
        <f>Research_Window_Table[[#This Row],[Width]]*Research_Window_Table[[#This Row],[Height]]</f>
        <v>4.8391000000000002</v>
      </c>
      <c r="E1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8">
        <v>0</v>
      </c>
      <c r="G168">
        <v>-1</v>
      </c>
      <c r="H168">
        <v>1</v>
      </c>
      <c r="I168">
        <f>DEGREES(ASIN(Research_Window_Table[[#This Row],[X value]]/Research_Window_Table[[#This Row],[Length]]))</f>
        <v>0</v>
      </c>
      <c r="J1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9" spans="1:10" x14ac:dyDescent="0.3">
      <c r="A169">
        <v>1</v>
      </c>
      <c r="B169">
        <v>1.43</v>
      </c>
      <c r="C169">
        <v>1.19</v>
      </c>
      <c r="D169">
        <f>Research_Window_Table[[#This Row],[Width]]*Research_Window_Table[[#This Row],[Height]]</f>
        <v>1.7016999999999998</v>
      </c>
      <c r="E1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69">
        <v>0</v>
      </c>
      <c r="G169">
        <v>1</v>
      </c>
      <c r="H169">
        <v>1</v>
      </c>
      <c r="I169">
        <f>DEGREES(ASIN(Research_Window_Table[[#This Row],[X value]]/Research_Window_Table[[#This Row],[Length]]))</f>
        <v>0</v>
      </c>
      <c r="J1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0" spans="1:10" x14ac:dyDescent="0.3">
      <c r="A170">
        <v>1</v>
      </c>
      <c r="B170">
        <v>1.43</v>
      </c>
      <c r="C170">
        <v>1.19</v>
      </c>
      <c r="D170">
        <f>Research_Window_Table[[#This Row],[Width]]*Research_Window_Table[[#This Row],[Height]]</f>
        <v>1.7016999999999998</v>
      </c>
      <c r="E1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0">
        <v>0</v>
      </c>
      <c r="G170">
        <v>1</v>
      </c>
      <c r="H170">
        <v>1</v>
      </c>
      <c r="I170">
        <f>DEGREES(ASIN(Research_Window_Table[[#This Row],[X value]]/Research_Window_Table[[#This Row],[Length]]))</f>
        <v>0</v>
      </c>
      <c r="J1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1" spans="1:10" x14ac:dyDescent="0.3">
      <c r="A171">
        <v>1</v>
      </c>
      <c r="B171">
        <v>1.43</v>
      </c>
      <c r="C171">
        <v>1.19</v>
      </c>
      <c r="D171">
        <f>Research_Window_Table[[#This Row],[Width]]*Research_Window_Table[[#This Row],[Height]]</f>
        <v>1.7016999999999998</v>
      </c>
      <c r="E1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1">
        <v>0</v>
      </c>
      <c r="G171">
        <v>1</v>
      </c>
      <c r="H171">
        <v>1</v>
      </c>
      <c r="I171">
        <f>DEGREES(ASIN(Research_Window_Table[[#This Row],[X value]]/Research_Window_Table[[#This Row],[Length]]))</f>
        <v>0</v>
      </c>
      <c r="J1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2" spans="1:10" x14ac:dyDescent="0.3">
      <c r="A172">
        <v>1</v>
      </c>
      <c r="B172">
        <v>1.43</v>
      </c>
      <c r="C172">
        <v>1.19</v>
      </c>
      <c r="D172">
        <f>Research_Window_Table[[#This Row],[Width]]*Research_Window_Table[[#This Row],[Height]]</f>
        <v>1.7016999999999998</v>
      </c>
      <c r="E1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2">
        <v>0</v>
      </c>
      <c r="G172">
        <v>1</v>
      </c>
      <c r="H172">
        <v>1</v>
      </c>
      <c r="I172">
        <f>DEGREES(ASIN(Research_Window_Table[[#This Row],[X value]]/Research_Window_Table[[#This Row],[Length]]))</f>
        <v>0</v>
      </c>
      <c r="J1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3" spans="1:10" x14ac:dyDescent="0.3">
      <c r="A173">
        <v>1</v>
      </c>
      <c r="B173">
        <v>1.43</v>
      </c>
      <c r="C173">
        <v>1.19</v>
      </c>
      <c r="D173">
        <f>Research_Window_Table[[#This Row],[Width]]*Research_Window_Table[[#This Row],[Height]]</f>
        <v>1.7016999999999998</v>
      </c>
      <c r="E1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3">
        <v>0</v>
      </c>
      <c r="G173">
        <v>1</v>
      </c>
      <c r="H173">
        <v>1</v>
      </c>
      <c r="I173">
        <f>DEGREES(ASIN(Research_Window_Table[[#This Row],[X value]]/Research_Window_Table[[#This Row],[Length]]))</f>
        <v>0</v>
      </c>
      <c r="J1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4" spans="1:10" x14ac:dyDescent="0.3">
      <c r="A174">
        <v>1</v>
      </c>
      <c r="B174">
        <v>2.23</v>
      </c>
      <c r="C174">
        <v>2.17</v>
      </c>
      <c r="D174">
        <f>Research_Window_Table[[#This Row],[Width]]*Research_Window_Table[[#This Row],[Height]]</f>
        <v>4.8391000000000002</v>
      </c>
      <c r="E1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4">
        <v>0</v>
      </c>
      <c r="G174">
        <v>1</v>
      </c>
      <c r="H174">
        <v>1</v>
      </c>
      <c r="I174">
        <f>DEGREES(ASIN(Research_Window_Table[[#This Row],[X value]]/Research_Window_Table[[#This Row],[Length]]))</f>
        <v>0</v>
      </c>
      <c r="J1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5" spans="1:10" x14ac:dyDescent="0.3">
      <c r="A175">
        <v>1</v>
      </c>
      <c r="B175">
        <v>2.23</v>
      </c>
      <c r="C175">
        <v>2.17</v>
      </c>
      <c r="D175">
        <f>Research_Window_Table[[#This Row],[Width]]*Research_Window_Table[[#This Row],[Height]]</f>
        <v>4.8391000000000002</v>
      </c>
      <c r="E1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5">
        <v>0</v>
      </c>
      <c r="G175">
        <v>1</v>
      </c>
      <c r="H175">
        <v>1</v>
      </c>
      <c r="I175">
        <f>DEGREES(ASIN(Research_Window_Table[[#This Row],[X value]]/Research_Window_Table[[#This Row],[Length]]))</f>
        <v>0</v>
      </c>
      <c r="J1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6" spans="1:10" x14ac:dyDescent="0.3">
      <c r="A176">
        <v>1</v>
      </c>
      <c r="B176">
        <v>2.23</v>
      </c>
      <c r="C176">
        <v>2.17</v>
      </c>
      <c r="D176">
        <f>Research_Window_Table[[#This Row],[Width]]*Research_Window_Table[[#This Row],[Height]]</f>
        <v>4.8391000000000002</v>
      </c>
      <c r="E1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6">
        <v>0</v>
      </c>
      <c r="G176">
        <v>1</v>
      </c>
      <c r="H176">
        <v>1</v>
      </c>
      <c r="I176">
        <f>DEGREES(ASIN(Research_Window_Table[[#This Row],[X value]]/Research_Window_Table[[#This Row],[Length]]))</f>
        <v>0</v>
      </c>
      <c r="J1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7" spans="1:10" x14ac:dyDescent="0.3">
      <c r="A177">
        <v>1</v>
      </c>
      <c r="B177">
        <v>2.23</v>
      </c>
      <c r="C177">
        <v>2.17</v>
      </c>
      <c r="D177">
        <f>Research_Window_Table[[#This Row],[Width]]*Research_Window_Table[[#This Row],[Height]]</f>
        <v>4.8391000000000002</v>
      </c>
      <c r="E1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7">
        <v>0</v>
      </c>
      <c r="G177">
        <v>1</v>
      </c>
      <c r="H177">
        <v>1</v>
      </c>
      <c r="I177">
        <f>DEGREES(ASIN(Research_Window_Table[[#This Row],[X value]]/Research_Window_Table[[#This Row],[Length]]))</f>
        <v>0</v>
      </c>
      <c r="J1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8" spans="1:10" x14ac:dyDescent="0.3">
      <c r="A178">
        <v>1</v>
      </c>
      <c r="B178">
        <v>2.23</v>
      </c>
      <c r="C178">
        <v>2.17</v>
      </c>
      <c r="D178">
        <f>Research_Window_Table[[#This Row],[Width]]*Research_Window_Table[[#This Row],[Height]]</f>
        <v>4.8391000000000002</v>
      </c>
      <c r="E1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8">
        <v>0</v>
      </c>
      <c r="G178">
        <v>1</v>
      </c>
      <c r="H178">
        <v>1</v>
      </c>
      <c r="I178">
        <f>DEGREES(ASIN(Research_Window_Table[[#This Row],[X value]]/Research_Window_Table[[#This Row],[Length]]))</f>
        <v>0</v>
      </c>
      <c r="J1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9" spans="1:10" x14ac:dyDescent="0.3">
      <c r="A179">
        <v>1</v>
      </c>
      <c r="B179">
        <v>2.23</v>
      </c>
      <c r="C179">
        <v>2.17</v>
      </c>
      <c r="D179">
        <f>Research_Window_Table[[#This Row],[Width]]*Research_Window_Table[[#This Row],[Height]]</f>
        <v>4.8391000000000002</v>
      </c>
      <c r="E1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9">
        <v>0</v>
      </c>
      <c r="G179">
        <v>1</v>
      </c>
      <c r="H179">
        <v>1</v>
      </c>
      <c r="I179">
        <f>DEGREES(ASIN(Research_Window_Table[[#This Row],[X value]]/Research_Window_Table[[#This Row],[Length]]))</f>
        <v>0</v>
      </c>
      <c r="J1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0" spans="1:10" x14ac:dyDescent="0.3">
      <c r="A180">
        <v>1</v>
      </c>
      <c r="B180">
        <v>2.23</v>
      </c>
      <c r="C180">
        <v>2.17</v>
      </c>
      <c r="D180">
        <f>Research_Window_Table[[#This Row],[Width]]*Research_Window_Table[[#This Row],[Height]]</f>
        <v>4.8391000000000002</v>
      </c>
      <c r="E1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0">
        <v>0</v>
      </c>
      <c r="G180">
        <v>1</v>
      </c>
      <c r="H180">
        <v>1</v>
      </c>
      <c r="I180">
        <f>DEGREES(ASIN(Research_Window_Table[[#This Row],[X value]]/Research_Window_Table[[#This Row],[Length]]))</f>
        <v>0</v>
      </c>
      <c r="J1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1" spans="1:10" x14ac:dyDescent="0.3">
      <c r="A181">
        <v>1</v>
      </c>
      <c r="B181">
        <v>2.23</v>
      </c>
      <c r="C181">
        <v>2.17</v>
      </c>
      <c r="D181">
        <f>Research_Window_Table[[#This Row],[Width]]*Research_Window_Table[[#This Row],[Height]]</f>
        <v>4.8391000000000002</v>
      </c>
      <c r="E1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1">
        <v>0</v>
      </c>
      <c r="G181">
        <v>1</v>
      </c>
      <c r="H181">
        <v>1</v>
      </c>
      <c r="I181">
        <f>DEGREES(ASIN(Research_Window_Table[[#This Row],[X value]]/Research_Window_Table[[#This Row],[Length]]))</f>
        <v>0</v>
      </c>
      <c r="J1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2" spans="1:10" x14ac:dyDescent="0.3">
      <c r="A182">
        <v>1</v>
      </c>
      <c r="B182">
        <v>2.23</v>
      </c>
      <c r="C182">
        <v>2.17</v>
      </c>
      <c r="D182">
        <f>Research_Window_Table[[#This Row],[Width]]*Research_Window_Table[[#This Row],[Height]]</f>
        <v>4.8391000000000002</v>
      </c>
      <c r="E1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2">
        <v>-1</v>
      </c>
      <c r="G182">
        <v>0</v>
      </c>
      <c r="H182">
        <v>1</v>
      </c>
      <c r="I182">
        <f>DEGREES(ASIN(Research_Window_Table[[#This Row],[X value]]/Research_Window_Table[[#This Row],[Length]]))</f>
        <v>-90</v>
      </c>
      <c r="J1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3" spans="1:10" x14ac:dyDescent="0.3">
      <c r="A183">
        <v>1</v>
      </c>
      <c r="B183">
        <v>1.43</v>
      </c>
      <c r="C183">
        <v>1.19</v>
      </c>
      <c r="D183">
        <f>Research_Window_Table[[#This Row],[Width]]*Research_Window_Table[[#This Row],[Height]]</f>
        <v>1.7016999999999998</v>
      </c>
      <c r="E1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3">
        <v>-1</v>
      </c>
      <c r="G183">
        <v>0</v>
      </c>
      <c r="H183">
        <v>1</v>
      </c>
      <c r="I183">
        <f>DEGREES(ASIN(Research_Window_Table[[#This Row],[X value]]/Research_Window_Table[[#This Row],[Length]]))</f>
        <v>-90</v>
      </c>
      <c r="J1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4" spans="1:10" x14ac:dyDescent="0.3">
      <c r="A184">
        <v>1</v>
      </c>
      <c r="B184">
        <v>2.23</v>
      </c>
      <c r="C184">
        <v>2.17</v>
      </c>
      <c r="D184">
        <f>Research_Window_Table[[#This Row],[Width]]*Research_Window_Table[[#This Row],[Height]]</f>
        <v>4.8391000000000002</v>
      </c>
      <c r="E1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4">
        <v>1</v>
      </c>
      <c r="G184">
        <v>0</v>
      </c>
      <c r="H184">
        <v>1</v>
      </c>
      <c r="I184">
        <f>DEGREES(ASIN(Research_Window_Table[[#This Row],[X value]]/Research_Window_Table[[#This Row],[Length]]))</f>
        <v>90</v>
      </c>
      <c r="J1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5" spans="1:10" x14ac:dyDescent="0.3">
      <c r="A185">
        <v>1</v>
      </c>
      <c r="B185">
        <v>2.23</v>
      </c>
      <c r="C185">
        <v>2.17</v>
      </c>
      <c r="D185">
        <f>Research_Window_Table[[#This Row],[Width]]*Research_Window_Table[[#This Row],[Height]]</f>
        <v>4.8391000000000002</v>
      </c>
      <c r="E1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5">
        <v>1</v>
      </c>
      <c r="G185">
        <v>0</v>
      </c>
      <c r="H185">
        <v>1</v>
      </c>
      <c r="I185">
        <f>DEGREES(ASIN(Research_Window_Table[[#This Row],[X value]]/Research_Window_Table[[#This Row],[Length]]))</f>
        <v>90</v>
      </c>
      <c r="J1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6" spans="1:10" x14ac:dyDescent="0.3">
      <c r="A186">
        <v>1</v>
      </c>
      <c r="B186">
        <v>2.23</v>
      </c>
      <c r="C186">
        <v>2.17</v>
      </c>
      <c r="D186">
        <f>Research_Window_Table[[#This Row],[Width]]*Research_Window_Table[[#This Row],[Height]]</f>
        <v>4.8391000000000002</v>
      </c>
      <c r="E1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6">
        <v>1</v>
      </c>
      <c r="G186">
        <v>0</v>
      </c>
      <c r="H186">
        <v>1</v>
      </c>
      <c r="I186">
        <f>DEGREES(ASIN(Research_Window_Table[[#This Row],[X value]]/Research_Window_Table[[#This Row],[Length]]))</f>
        <v>90</v>
      </c>
      <c r="J1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7" spans="1:10" x14ac:dyDescent="0.3">
      <c r="A187">
        <v>1</v>
      </c>
      <c r="B187">
        <v>2.23</v>
      </c>
      <c r="C187">
        <v>2.17</v>
      </c>
      <c r="D187">
        <f>Research_Window_Table[[#This Row],[Width]]*Research_Window_Table[[#This Row],[Height]]</f>
        <v>4.8391000000000002</v>
      </c>
      <c r="E1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7">
        <v>1</v>
      </c>
      <c r="G187">
        <v>0</v>
      </c>
      <c r="H187">
        <v>1</v>
      </c>
      <c r="I187">
        <f>DEGREES(ASIN(Research_Window_Table[[#This Row],[X value]]/Research_Window_Table[[#This Row],[Length]]))</f>
        <v>90</v>
      </c>
      <c r="J1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8" spans="1:10" x14ac:dyDescent="0.3">
      <c r="A188">
        <v>1</v>
      </c>
      <c r="B188">
        <v>1.43</v>
      </c>
      <c r="C188">
        <v>1.19</v>
      </c>
      <c r="D188">
        <f>Research_Window_Table[[#This Row],[Width]]*Research_Window_Table[[#This Row],[Height]]</f>
        <v>1.7016999999999998</v>
      </c>
      <c r="E1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8">
        <v>-1</v>
      </c>
      <c r="G188">
        <v>0</v>
      </c>
      <c r="H188">
        <v>1</v>
      </c>
      <c r="I188">
        <f>DEGREES(ASIN(Research_Window_Table[[#This Row],[X value]]/Research_Window_Table[[#This Row],[Length]]))</f>
        <v>-90</v>
      </c>
      <c r="J1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9" spans="1:10" x14ac:dyDescent="0.3">
      <c r="A189">
        <v>1</v>
      </c>
      <c r="B189">
        <v>1.43</v>
      </c>
      <c r="C189">
        <v>1.19</v>
      </c>
      <c r="D189">
        <f>Research_Window_Table[[#This Row],[Width]]*Research_Window_Table[[#This Row],[Height]]</f>
        <v>1.7016999999999998</v>
      </c>
      <c r="E1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9">
        <v>-1</v>
      </c>
      <c r="G189">
        <v>0</v>
      </c>
      <c r="H189">
        <v>1</v>
      </c>
      <c r="I189">
        <f>DEGREES(ASIN(Research_Window_Table[[#This Row],[X value]]/Research_Window_Table[[#This Row],[Length]]))</f>
        <v>-90</v>
      </c>
      <c r="J1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0" spans="1:10" x14ac:dyDescent="0.3">
      <c r="A190">
        <v>1</v>
      </c>
      <c r="B190">
        <v>1.43</v>
      </c>
      <c r="C190">
        <v>1.19</v>
      </c>
      <c r="D190">
        <f>Research_Window_Table[[#This Row],[Width]]*Research_Window_Table[[#This Row],[Height]]</f>
        <v>1.7016999999999998</v>
      </c>
      <c r="E1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90">
        <v>-1</v>
      </c>
      <c r="G190">
        <v>0</v>
      </c>
      <c r="H190">
        <v>1</v>
      </c>
      <c r="I190">
        <f>DEGREES(ASIN(Research_Window_Table[[#This Row],[X value]]/Research_Window_Table[[#This Row],[Length]]))</f>
        <v>-90</v>
      </c>
      <c r="J1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1" spans="1:10" x14ac:dyDescent="0.3">
      <c r="A191">
        <v>1</v>
      </c>
      <c r="B191">
        <v>1.43</v>
      </c>
      <c r="C191">
        <v>1.19</v>
      </c>
      <c r="D191">
        <f>Research_Window_Table[[#This Row],[Width]]*Research_Window_Table[[#This Row],[Height]]</f>
        <v>1.7016999999999998</v>
      </c>
      <c r="E1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1">
        <v>0</v>
      </c>
      <c r="G191">
        <v>-1</v>
      </c>
      <c r="H191">
        <v>1</v>
      </c>
      <c r="I191">
        <f>DEGREES(ASIN(Research_Window_Table[[#This Row],[X value]]/Research_Window_Table[[#This Row],[Length]]))</f>
        <v>0</v>
      </c>
      <c r="J1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2" spans="1:10" x14ac:dyDescent="0.3">
      <c r="A192">
        <v>1</v>
      </c>
      <c r="B192">
        <v>1.43</v>
      </c>
      <c r="C192">
        <v>1.19</v>
      </c>
      <c r="D192">
        <f>Research_Window_Table[[#This Row],[Width]]*Research_Window_Table[[#This Row],[Height]]</f>
        <v>1.7016999999999998</v>
      </c>
      <c r="E1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2">
        <v>0</v>
      </c>
      <c r="G192">
        <v>-1</v>
      </c>
      <c r="H192">
        <v>1</v>
      </c>
      <c r="I192">
        <f>DEGREES(ASIN(Research_Window_Table[[#This Row],[X value]]/Research_Window_Table[[#This Row],[Length]]))</f>
        <v>0</v>
      </c>
      <c r="J1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3" spans="1:10" x14ac:dyDescent="0.3">
      <c r="A193">
        <v>1</v>
      </c>
      <c r="B193">
        <v>1.43</v>
      </c>
      <c r="C193">
        <v>1.19</v>
      </c>
      <c r="D193">
        <f>Research_Window_Table[[#This Row],[Width]]*Research_Window_Table[[#This Row],[Height]]</f>
        <v>1.7016999999999998</v>
      </c>
      <c r="E1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3">
        <v>0</v>
      </c>
      <c r="G193">
        <v>-1</v>
      </c>
      <c r="H193">
        <v>1</v>
      </c>
      <c r="I193">
        <f>DEGREES(ASIN(Research_Window_Table[[#This Row],[X value]]/Research_Window_Table[[#This Row],[Length]]))</f>
        <v>0</v>
      </c>
      <c r="J1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4" spans="1:10" x14ac:dyDescent="0.3">
      <c r="A194">
        <v>1</v>
      </c>
      <c r="B194">
        <v>1.43</v>
      </c>
      <c r="C194">
        <v>1.19</v>
      </c>
      <c r="D194">
        <f>Research_Window_Table[[#This Row],[Width]]*Research_Window_Table[[#This Row],[Height]]</f>
        <v>1.7016999999999998</v>
      </c>
      <c r="E1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4">
        <v>0</v>
      </c>
      <c r="G194">
        <v>-1</v>
      </c>
      <c r="H194">
        <v>1</v>
      </c>
      <c r="I194">
        <f>DEGREES(ASIN(Research_Window_Table[[#This Row],[X value]]/Research_Window_Table[[#This Row],[Length]]))</f>
        <v>0</v>
      </c>
      <c r="J1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5" spans="1:10" x14ac:dyDescent="0.3">
      <c r="A195">
        <v>1</v>
      </c>
      <c r="B195">
        <v>1.43</v>
      </c>
      <c r="C195">
        <v>1.19</v>
      </c>
      <c r="D195">
        <f>Research_Window_Table[[#This Row],[Width]]*Research_Window_Table[[#This Row],[Height]]</f>
        <v>1.7016999999999998</v>
      </c>
      <c r="E1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5">
        <v>0</v>
      </c>
      <c r="G195">
        <v>-1</v>
      </c>
      <c r="H195">
        <v>1</v>
      </c>
      <c r="I195">
        <f>DEGREES(ASIN(Research_Window_Table[[#This Row],[X value]]/Research_Window_Table[[#This Row],[Length]]))</f>
        <v>0</v>
      </c>
      <c r="J1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6" spans="1:10" x14ac:dyDescent="0.3">
      <c r="A196">
        <v>1</v>
      </c>
      <c r="B196">
        <v>1.43</v>
      </c>
      <c r="C196">
        <v>1.19</v>
      </c>
      <c r="D196">
        <f>Research_Window_Table[[#This Row],[Width]]*Research_Window_Table[[#This Row],[Height]]</f>
        <v>1.7016999999999998</v>
      </c>
      <c r="E1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6">
        <v>0</v>
      </c>
      <c r="G196">
        <v>-1</v>
      </c>
      <c r="H196">
        <v>1</v>
      </c>
      <c r="I196">
        <f>DEGREES(ASIN(Research_Window_Table[[#This Row],[X value]]/Research_Window_Table[[#This Row],[Length]]))</f>
        <v>0</v>
      </c>
      <c r="J1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7" spans="1:10" x14ac:dyDescent="0.3">
      <c r="A197">
        <v>1</v>
      </c>
      <c r="B197">
        <v>1.43</v>
      </c>
      <c r="C197">
        <v>1.19</v>
      </c>
      <c r="D197">
        <f>Research_Window_Table[[#This Row],[Width]]*Research_Window_Table[[#This Row],[Height]]</f>
        <v>1.7016999999999998</v>
      </c>
      <c r="E1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7">
        <v>0</v>
      </c>
      <c r="G197">
        <v>-1</v>
      </c>
      <c r="H197">
        <v>1</v>
      </c>
      <c r="I197">
        <f>DEGREES(ASIN(Research_Window_Table[[#This Row],[X value]]/Research_Window_Table[[#This Row],[Length]]))</f>
        <v>0</v>
      </c>
      <c r="J1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8" spans="1:10" x14ac:dyDescent="0.3">
      <c r="A198">
        <v>1</v>
      </c>
      <c r="B198">
        <v>1.43</v>
      </c>
      <c r="C198">
        <v>1.19</v>
      </c>
      <c r="D198">
        <f>Research_Window_Table[[#This Row],[Width]]*Research_Window_Table[[#This Row],[Height]]</f>
        <v>1.7016999999999998</v>
      </c>
      <c r="E1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8">
        <v>0</v>
      </c>
      <c r="G198">
        <v>-1</v>
      </c>
      <c r="H198">
        <v>1</v>
      </c>
      <c r="I198">
        <f>DEGREES(ASIN(Research_Window_Table[[#This Row],[X value]]/Research_Window_Table[[#This Row],[Length]]))</f>
        <v>0</v>
      </c>
      <c r="J1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9" spans="1:10" x14ac:dyDescent="0.3">
      <c r="A199">
        <v>1</v>
      </c>
      <c r="B199">
        <v>2.23</v>
      </c>
      <c r="C199">
        <v>2.17</v>
      </c>
      <c r="D199">
        <f>Research_Window_Table[[#This Row],[Width]]*Research_Window_Table[[#This Row],[Height]]</f>
        <v>4.8391000000000002</v>
      </c>
      <c r="E1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9">
        <v>0</v>
      </c>
      <c r="G199">
        <v>-1</v>
      </c>
      <c r="H199">
        <v>1</v>
      </c>
      <c r="I199">
        <f>DEGREES(ASIN(Research_Window_Table[[#This Row],[X value]]/Research_Window_Table[[#This Row],[Length]]))</f>
        <v>0</v>
      </c>
      <c r="J1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0" spans="1:10" x14ac:dyDescent="0.3">
      <c r="A200">
        <v>1</v>
      </c>
      <c r="B200">
        <v>2.23</v>
      </c>
      <c r="C200">
        <v>2.17</v>
      </c>
      <c r="D200">
        <f>Research_Window_Table[[#This Row],[Width]]*Research_Window_Table[[#This Row],[Height]]</f>
        <v>4.8391000000000002</v>
      </c>
      <c r="E2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0">
        <v>0</v>
      </c>
      <c r="G200">
        <v>-1</v>
      </c>
      <c r="H200">
        <v>1</v>
      </c>
      <c r="I200">
        <f>DEGREES(ASIN(Research_Window_Table[[#This Row],[X value]]/Research_Window_Table[[#This Row],[Length]]))</f>
        <v>0</v>
      </c>
      <c r="J2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1" spans="1:10" x14ac:dyDescent="0.3">
      <c r="A201">
        <v>1</v>
      </c>
      <c r="B201">
        <v>2.23</v>
      </c>
      <c r="C201">
        <v>2.17</v>
      </c>
      <c r="D201">
        <f>Research_Window_Table[[#This Row],[Width]]*Research_Window_Table[[#This Row],[Height]]</f>
        <v>4.8391000000000002</v>
      </c>
      <c r="E2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1">
        <v>0</v>
      </c>
      <c r="G201">
        <v>-1</v>
      </c>
      <c r="H201">
        <v>1</v>
      </c>
      <c r="I201">
        <f>DEGREES(ASIN(Research_Window_Table[[#This Row],[X value]]/Research_Window_Table[[#This Row],[Length]]))</f>
        <v>0</v>
      </c>
      <c r="J2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2" spans="1:10" x14ac:dyDescent="0.3">
      <c r="A202">
        <v>1</v>
      </c>
      <c r="B202">
        <v>2.23</v>
      </c>
      <c r="C202">
        <v>2.17</v>
      </c>
      <c r="D202">
        <f>Research_Window_Table[[#This Row],[Width]]*Research_Window_Table[[#This Row],[Height]]</f>
        <v>4.8391000000000002</v>
      </c>
      <c r="E2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2">
        <v>0</v>
      </c>
      <c r="G202">
        <v>-1</v>
      </c>
      <c r="H202">
        <v>1</v>
      </c>
      <c r="I202">
        <f>DEGREES(ASIN(Research_Window_Table[[#This Row],[X value]]/Research_Window_Table[[#This Row],[Length]]))</f>
        <v>0</v>
      </c>
      <c r="J2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3" spans="1:10" x14ac:dyDescent="0.3">
      <c r="A203">
        <v>1</v>
      </c>
      <c r="B203">
        <v>2.23</v>
      </c>
      <c r="C203">
        <v>2.17</v>
      </c>
      <c r="D203">
        <f>Research_Window_Table[[#This Row],[Width]]*Research_Window_Table[[#This Row],[Height]]</f>
        <v>4.8391000000000002</v>
      </c>
      <c r="E2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3">
        <v>0</v>
      </c>
      <c r="G203">
        <v>-1</v>
      </c>
      <c r="H203">
        <v>1</v>
      </c>
      <c r="I203">
        <f>DEGREES(ASIN(Research_Window_Table[[#This Row],[X value]]/Research_Window_Table[[#This Row],[Length]]))</f>
        <v>0</v>
      </c>
      <c r="J2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4" spans="1:10" x14ac:dyDescent="0.3">
      <c r="A204">
        <v>1</v>
      </c>
      <c r="B204">
        <v>2.23</v>
      </c>
      <c r="C204">
        <v>2.17</v>
      </c>
      <c r="D204">
        <f>Research_Window_Table[[#This Row],[Width]]*Research_Window_Table[[#This Row],[Height]]</f>
        <v>4.8391000000000002</v>
      </c>
      <c r="E2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4">
        <v>0</v>
      </c>
      <c r="G204">
        <v>-1</v>
      </c>
      <c r="H204">
        <v>1</v>
      </c>
      <c r="I204">
        <f>DEGREES(ASIN(Research_Window_Table[[#This Row],[X value]]/Research_Window_Table[[#This Row],[Length]]))</f>
        <v>0</v>
      </c>
      <c r="J2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5" spans="1:10" x14ac:dyDescent="0.3">
      <c r="A205">
        <v>1</v>
      </c>
      <c r="B205">
        <v>1.43</v>
      </c>
      <c r="C205">
        <v>1.19</v>
      </c>
      <c r="D205">
        <f>Research_Window_Table[[#This Row],[Width]]*Research_Window_Table[[#This Row],[Height]]</f>
        <v>1.7016999999999998</v>
      </c>
      <c r="E2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5">
        <v>0</v>
      </c>
      <c r="G205">
        <v>1</v>
      </c>
      <c r="H205">
        <v>1</v>
      </c>
      <c r="I205">
        <f>DEGREES(ASIN(Research_Window_Table[[#This Row],[X value]]/Research_Window_Table[[#This Row],[Length]]))</f>
        <v>0</v>
      </c>
      <c r="J2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6" spans="1:10" x14ac:dyDescent="0.3">
      <c r="A206">
        <v>1</v>
      </c>
      <c r="B206">
        <v>1.43</v>
      </c>
      <c r="C206">
        <v>1.19</v>
      </c>
      <c r="D206">
        <f>Research_Window_Table[[#This Row],[Width]]*Research_Window_Table[[#This Row],[Height]]</f>
        <v>1.7016999999999998</v>
      </c>
      <c r="E2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6">
        <v>0</v>
      </c>
      <c r="G206">
        <v>1</v>
      </c>
      <c r="H206">
        <v>1</v>
      </c>
      <c r="I206">
        <f>DEGREES(ASIN(Research_Window_Table[[#This Row],[X value]]/Research_Window_Table[[#This Row],[Length]]))</f>
        <v>0</v>
      </c>
      <c r="J2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7" spans="1:10" x14ac:dyDescent="0.3">
      <c r="A207">
        <v>1</v>
      </c>
      <c r="B207">
        <v>1.43</v>
      </c>
      <c r="C207">
        <v>1.19</v>
      </c>
      <c r="D207">
        <f>Research_Window_Table[[#This Row],[Width]]*Research_Window_Table[[#This Row],[Height]]</f>
        <v>1.7016999999999998</v>
      </c>
      <c r="E2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7">
        <v>0</v>
      </c>
      <c r="G207">
        <v>1</v>
      </c>
      <c r="H207">
        <v>1</v>
      </c>
      <c r="I207">
        <f>DEGREES(ASIN(Research_Window_Table[[#This Row],[X value]]/Research_Window_Table[[#This Row],[Length]]))</f>
        <v>0</v>
      </c>
      <c r="J2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8" spans="1:10" x14ac:dyDescent="0.3">
      <c r="A208">
        <v>1</v>
      </c>
      <c r="B208">
        <v>1.43</v>
      </c>
      <c r="C208">
        <v>1.19</v>
      </c>
      <c r="D208">
        <f>Research_Window_Table[[#This Row],[Width]]*Research_Window_Table[[#This Row],[Height]]</f>
        <v>1.7016999999999998</v>
      </c>
      <c r="E2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8">
        <v>0</v>
      </c>
      <c r="G208">
        <v>1</v>
      </c>
      <c r="H208">
        <v>1</v>
      </c>
      <c r="I208">
        <f>DEGREES(ASIN(Research_Window_Table[[#This Row],[X value]]/Research_Window_Table[[#This Row],[Length]]))</f>
        <v>0</v>
      </c>
      <c r="J2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9" spans="1:10" x14ac:dyDescent="0.3">
      <c r="A209">
        <v>1</v>
      </c>
      <c r="B209">
        <v>1.43</v>
      </c>
      <c r="C209">
        <v>1.19</v>
      </c>
      <c r="D209">
        <f>Research_Window_Table[[#This Row],[Width]]*Research_Window_Table[[#This Row],[Height]]</f>
        <v>1.7016999999999998</v>
      </c>
      <c r="E2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9">
        <v>0</v>
      </c>
      <c r="G209">
        <v>1</v>
      </c>
      <c r="H209">
        <v>1</v>
      </c>
      <c r="I209">
        <f>DEGREES(ASIN(Research_Window_Table[[#This Row],[X value]]/Research_Window_Table[[#This Row],[Length]]))</f>
        <v>0</v>
      </c>
      <c r="J2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0" spans="1:10" x14ac:dyDescent="0.3">
      <c r="A210">
        <v>1</v>
      </c>
      <c r="B210">
        <v>2.23</v>
      </c>
      <c r="C210">
        <v>2.17</v>
      </c>
      <c r="D210">
        <f>Research_Window_Table[[#This Row],[Width]]*Research_Window_Table[[#This Row],[Height]]</f>
        <v>4.8391000000000002</v>
      </c>
      <c r="E2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0">
        <v>0</v>
      </c>
      <c r="G210">
        <v>1</v>
      </c>
      <c r="H210">
        <v>1</v>
      </c>
      <c r="I210">
        <f>DEGREES(ASIN(Research_Window_Table[[#This Row],[X value]]/Research_Window_Table[[#This Row],[Length]]))</f>
        <v>0</v>
      </c>
      <c r="J2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1" spans="1:10" x14ac:dyDescent="0.3">
      <c r="A211">
        <v>1</v>
      </c>
      <c r="B211">
        <v>2.23</v>
      </c>
      <c r="C211">
        <v>2.17</v>
      </c>
      <c r="D211">
        <f>Research_Window_Table[[#This Row],[Width]]*Research_Window_Table[[#This Row],[Height]]</f>
        <v>4.8391000000000002</v>
      </c>
      <c r="E2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1">
        <v>0</v>
      </c>
      <c r="G211">
        <v>1</v>
      </c>
      <c r="H211">
        <v>1</v>
      </c>
      <c r="I211">
        <f>DEGREES(ASIN(Research_Window_Table[[#This Row],[X value]]/Research_Window_Table[[#This Row],[Length]]))</f>
        <v>0</v>
      </c>
      <c r="J2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2" spans="1:10" x14ac:dyDescent="0.3">
      <c r="A212">
        <v>1</v>
      </c>
      <c r="B212">
        <v>2.23</v>
      </c>
      <c r="C212">
        <v>2.17</v>
      </c>
      <c r="D212">
        <f>Research_Window_Table[[#This Row],[Width]]*Research_Window_Table[[#This Row],[Height]]</f>
        <v>4.8391000000000002</v>
      </c>
      <c r="E2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2">
        <v>0</v>
      </c>
      <c r="G212">
        <v>1</v>
      </c>
      <c r="H212">
        <v>1</v>
      </c>
      <c r="I212">
        <f>DEGREES(ASIN(Research_Window_Table[[#This Row],[X value]]/Research_Window_Table[[#This Row],[Length]]))</f>
        <v>0</v>
      </c>
      <c r="J2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3" spans="1:10" x14ac:dyDescent="0.3">
      <c r="A213">
        <v>1</v>
      </c>
      <c r="B213">
        <v>2.23</v>
      </c>
      <c r="C213">
        <v>2.17</v>
      </c>
      <c r="D213">
        <f>Research_Window_Table[[#This Row],[Width]]*Research_Window_Table[[#This Row],[Height]]</f>
        <v>4.8391000000000002</v>
      </c>
      <c r="E2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3">
        <v>0</v>
      </c>
      <c r="G213">
        <v>1</v>
      </c>
      <c r="H213">
        <v>1</v>
      </c>
      <c r="I213">
        <f>DEGREES(ASIN(Research_Window_Table[[#This Row],[X value]]/Research_Window_Table[[#This Row],[Length]]))</f>
        <v>0</v>
      </c>
      <c r="J2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4" spans="1:10" x14ac:dyDescent="0.3">
      <c r="A214">
        <v>1</v>
      </c>
      <c r="B214">
        <v>2.23</v>
      </c>
      <c r="C214">
        <v>2.17</v>
      </c>
      <c r="D214">
        <f>Research_Window_Table[[#This Row],[Width]]*Research_Window_Table[[#This Row],[Height]]</f>
        <v>4.8391000000000002</v>
      </c>
      <c r="E2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4">
        <v>0</v>
      </c>
      <c r="G214">
        <v>1</v>
      </c>
      <c r="H214">
        <v>1</v>
      </c>
      <c r="I214">
        <f>DEGREES(ASIN(Research_Window_Table[[#This Row],[X value]]/Research_Window_Table[[#This Row],[Length]]))</f>
        <v>0</v>
      </c>
      <c r="J2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5" spans="1:10" x14ac:dyDescent="0.3">
      <c r="A215">
        <v>1</v>
      </c>
      <c r="B215">
        <v>2.23</v>
      </c>
      <c r="C215">
        <v>2.17</v>
      </c>
      <c r="D215">
        <f>Research_Window_Table[[#This Row],[Width]]*Research_Window_Table[[#This Row],[Height]]</f>
        <v>4.8391000000000002</v>
      </c>
      <c r="E2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5">
        <v>0</v>
      </c>
      <c r="G215">
        <v>1</v>
      </c>
      <c r="H215">
        <v>1</v>
      </c>
      <c r="I215">
        <f>DEGREES(ASIN(Research_Window_Table[[#This Row],[X value]]/Research_Window_Table[[#This Row],[Length]]))</f>
        <v>0</v>
      </c>
      <c r="J2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6" spans="1:10" x14ac:dyDescent="0.3">
      <c r="A216">
        <v>1</v>
      </c>
      <c r="B216">
        <v>2.23</v>
      </c>
      <c r="C216">
        <v>2.17</v>
      </c>
      <c r="D216">
        <f>Research_Window_Table[[#This Row],[Width]]*Research_Window_Table[[#This Row],[Height]]</f>
        <v>4.8391000000000002</v>
      </c>
      <c r="E2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6">
        <v>0</v>
      </c>
      <c r="G216">
        <v>1</v>
      </c>
      <c r="H216">
        <v>1</v>
      </c>
      <c r="I216">
        <f>DEGREES(ASIN(Research_Window_Table[[#This Row],[X value]]/Research_Window_Table[[#This Row],[Length]]))</f>
        <v>0</v>
      </c>
      <c r="J2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7" spans="1:10" x14ac:dyDescent="0.3">
      <c r="A217">
        <v>1</v>
      </c>
      <c r="B217">
        <v>2.23</v>
      </c>
      <c r="C217">
        <v>2.17</v>
      </c>
      <c r="D217">
        <f>Research_Window_Table[[#This Row],[Width]]*Research_Window_Table[[#This Row],[Height]]</f>
        <v>4.8391000000000002</v>
      </c>
      <c r="E2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7">
        <v>0</v>
      </c>
      <c r="G217">
        <v>1</v>
      </c>
      <c r="H217">
        <v>1</v>
      </c>
      <c r="I217">
        <f>DEGREES(ASIN(Research_Window_Table[[#This Row],[X value]]/Research_Window_Table[[#This Row],[Length]]))</f>
        <v>0</v>
      </c>
      <c r="J2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8" spans="1:10" x14ac:dyDescent="0.3">
      <c r="A218">
        <v>1</v>
      </c>
      <c r="B218">
        <v>2.23</v>
      </c>
      <c r="C218">
        <v>2.17</v>
      </c>
      <c r="D218">
        <f>Research_Window_Table[[#This Row],[Width]]*Research_Window_Table[[#This Row],[Height]]</f>
        <v>4.8391000000000002</v>
      </c>
      <c r="E2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8">
        <v>-1</v>
      </c>
      <c r="G218">
        <v>0</v>
      </c>
      <c r="H218">
        <v>1</v>
      </c>
      <c r="I218">
        <f>DEGREES(ASIN(Research_Window_Table[[#This Row],[X value]]/Research_Window_Table[[#This Row],[Length]]))</f>
        <v>-90</v>
      </c>
      <c r="J2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19" spans="1:10" x14ac:dyDescent="0.3">
      <c r="A219">
        <v>1</v>
      </c>
      <c r="B219">
        <v>1.43</v>
      </c>
      <c r="C219">
        <v>1.19</v>
      </c>
      <c r="D219">
        <f>Research_Window_Table[[#This Row],[Width]]*Research_Window_Table[[#This Row],[Height]]</f>
        <v>1.7016999999999998</v>
      </c>
      <c r="E2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9">
        <v>-1</v>
      </c>
      <c r="G219">
        <v>0</v>
      </c>
      <c r="H219">
        <v>1</v>
      </c>
      <c r="I219">
        <f>DEGREES(ASIN(Research_Window_Table[[#This Row],[X value]]/Research_Window_Table[[#This Row],[Length]]))</f>
        <v>-90</v>
      </c>
      <c r="J2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0" spans="1:10" x14ac:dyDescent="0.3">
      <c r="A220">
        <v>1</v>
      </c>
      <c r="B220">
        <v>2.23</v>
      </c>
      <c r="C220">
        <v>2.17</v>
      </c>
      <c r="D220">
        <f>Research_Window_Table[[#This Row],[Width]]*Research_Window_Table[[#This Row],[Height]]</f>
        <v>4.8391000000000002</v>
      </c>
      <c r="E2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0">
        <v>1</v>
      </c>
      <c r="G220">
        <v>0</v>
      </c>
      <c r="H220">
        <v>1</v>
      </c>
      <c r="I220">
        <f>DEGREES(ASIN(Research_Window_Table[[#This Row],[X value]]/Research_Window_Table[[#This Row],[Length]]))</f>
        <v>90</v>
      </c>
      <c r="J2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1" spans="1:10" x14ac:dyDescent="0.3">
      <c r="A221">
        <v>1</v>
      </c>
      <c r="B221">
        <v>2.23</v>
      </c>
      <c r="C221">
        <v>2.17</v>
      </c>
      <c r="D221">
        <f>Research_Window_Table[[#This Row],[Width]]*Research_Window_Table[[#This Row],[Height]]</f>
        <v>4.8391000000000002</v>
      </c>
      <c r="E2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1">
        <v>1</v>
      </c>
      <c r="G221">
        <v>0</v>
      </c>
      <c r="H221">
        <v>1</v>
      </c>
      <c r="I221">
        <f>DEGREES(ASIN(Research_Window_Table[[#This Row],[X value]]/Research_Window_Table[[#This Row],[Length]]))</f>
        <v>90</v>
      </c>
      <c r="J2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2" spans="1:10" x14ac:dyDescent="0.3">
      <c r="A222">
        <v>1</v>
      </c>
      <c r="B222">
        <v>2.23</v>
      </c>
      <c r="C222">
        <v>2.17</v>
      </c>
      <c r="D222">
        <f>Research_Window_Table[[#This Row],[Width]]*Research_Window_Table[[#This Row],[Height]]</f>
        <v>4.8391000000000002</v>
      </c>
      <c r="E2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2">
        <v>1</v>
      </c>
      <c r="G222">
        <v>0</v>
      </c>
      <c r="H222">
        <v>1</v>
      </c>
      <c r="I222">
        <f>DEGREES(ASIN(Research_Window_Table[[#This Row],[X value]]/Research_Window_Table[[#This Row],[Length]]))</f>
        <v>90</v>
      </c>
      <c r="J2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3" spans="1:10" x14ac:dyDescent="0.3">
      <c r="A223">
        <v>1</v>
      </c>
      <c r="B223">
        <v>2.23</v>
      </c>
      <c r="C223">
        <v>2.17</v>
      </c>
      <c r="D223">
        <f>Research_Window_Table[[#This Row],[Width]]*Research_Window_Table[[#This Row],[Height]]</f>
        <v>4.8391000000000002</v>
      </c>
      <c r="E2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3">
        <v>1</v>
      </c>
      <c r="G223">
        <v>0</v>
      </c>
      <c r="H223">
        <v>1</v>
      </c>
      <c r="I223">
        <f>DEGREES(ASIN(Research_Window_Table[[#This Row],[X value]]/Research_Window_Table[[#This Row],[Length]]))</f>
        <v>90</v>
      </c>
      <c r="J2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4" spans="1:10" x14ac:dyDescent="0.3">
      <c r="A224">
        <v>1</v>
      </c>
      <c r="B224">
        <v>1.43</v>
      </c>
      <c r="C224">
        <v>1.19</v>
      </c>
      <c r="D224">
        <f>Research_Window_Table[[#This Row],[Width]]*Research_Window_Table[[#This Row],[Height]]</f>
        <v>1.7016999999999998</v>
      </c>
      <c r="E2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4">
        <v>-1</v>
      </c>
      <c r="G224">
        <v>0</v>
      </c>
      <c r="H224">
        <v>1</v>
      </c>
      <c r="I224">
        <f>DEGREES(ASIN(Research_Window_Table[[#This Row],[X value]]/Research_Window_Table[[#This Row],[Length]]))</f>
        <v>-90</v>
      </c>
      <c r="J2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5" spans="1:10" x14ac:dyDescent="0.3">
      <c r="A225">
        <v>1</v>
      </c>
      <c r="B225">
        <v>1.43</v>
      </c>
      <c r="C225">
        <v>1.19</v>
      </c>
      <c r="D225">
        <f>Research_Window_Table[[#This Row],[Width]]*Research_Window_Table[[#This Row],[Height]]</f>
        <v>1.7016999999999998</v>
      </c>
      <c r="E2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5">
        <v>-1</v>
      </c>
      <c r="G225">
        <v>0</v>
      </c>
      <c r="H225">
        <v>1</v>
      </c>
      <c r="I225">
        <f>DEGREES(ASIN(Research_Window_Table[[#This Row],[X value]]/Research_Window_Table[[#This Row],[Length]]))</f>
        <v>-90</v>
      </c>
      <c r="J2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6" spans="1:10" x14ac:dyDescent="0.3">
      <c r="A226">
        <v>1</v>
      </c>
      <c r="B226">
        <v>1.43</v>
      </c>
      <c r="C226">
        <v>1.19</v>
      </c>
      <c r="D226">
        <f>Research_Window_Table[[#This Row],[Width]]*Research_Window_Table[[#This Row],[Height]]</f>
        <v>1.7016999999999998</v>
      </c>
      <c r="E2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6">
        <v>-1</v>
      </c>
      <c r="G226">
        <v>0</v>
      </c>
      <c r="H226">
        <v>1</v>
      </c>
      <c r="I226">
        <f>DEGREES(ASIN(Research_Window_Table[[#This Row],[X value]]/Research_Window_Table[[#This Row],[Length]]))</f>
        <v>-90</v>
      </c>
      <c r="J2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7" spans="1:10" x14ac:dyDescent="0.3">
      <c r="A227">
        <v>1</v>
      </c>
      <c r="B227">
        <v>1.43</v>
      </c>
      <c r="C227">
        <v>1.19</v>
      </c>
      <c r="D227">
        <f>Research_Window_Table[[#This Row],[Width]]*Research_Window_Table[[#This Row],[Height]]</f>
        <v>1.7016999999999998</v>
      </c>
      <c r="E2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7">
        <v>0</v>
      </c>
      <c r="G227">
        <v>-1</v>
      </c>
      <c r="H227">
        <v>1</v>
      </c>
      <c r="I227">
        <f>DEGREES(ASIN(Research_Window_Table[[#This Row],[X value]]/Research_Window_Table[[#This Row],[Length]]))</f>
        <v>0</v>
      </c>
      <c r="J2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8" spans="1:10" x14ac:dyDescent="0.3">
      <c r="A228">
        <v>1</v>
      </c>
      <c r="B228">
        <v>1.43</v>
      </c>
      <c r="C228">
        <v>1.19</v>
      </c>
      <c r="D228">
        <f>Research_Window_Table[[#This Row],[Width]]*Research_Window_Table[[#This Row],[Height]]</f>
        <v>1.7016999999999998</v>
      </c>
      <c r="E2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8">
        <v>0</v>
      </c>
      <c r="G228">
        <v>-1</v>
      </c>
      <c r="H228">
        <v>1</v>
      </c>
      <c r="I228">
        <f>DEGREES(ASIN(Research_Window_Table[[#This Row],[X value]]/Research_Window_Table[[#This Row],[Length]]))</f>
        <v>0</v>
      </c>
      <c r="J2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9" spans="1:10" x14ac:dyDescent="0.3">
      <c r="A229">
        <v>1</v>
      </c>
      <c r="B229">
        <v>1.43</v>
      </c>
      <c r="C229">
        <v>1.19</v>
      </c>
      <c r="D229">
        <f>Research_Window_Table[[#This Row],[Width]]*Research_Window_Table[[#This Row],[Height]]</f>
        <v>1.7016999999999998</v>
      </c>
      <c r="E2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9">
        <v>0</v>
      </c>
      <c r="G229">
        <v>-1</v>
      </c>
      <c r="H229">
        <v>1</v>
      </c>
      <c r="I229">
        <f>DEGREES(ASIN(Research_Window_Table[[#This Row],[X value]]/Research_Window_Table[[#This Row],[Length]]))</f>
        <v>0</v>
      </c>
      <c r="J2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0" spans="1:10" x14ac:dyDescent="0.3">
      <c r="A230">
        <v>1</v>
      </c>
      <c r="B230">
        <v>1.43</v>
      </c>
      <c r="C230">
        <v>1.19</v>
      </c>
      <c r="D230">
        <f>Research_Window_Table[[#This Row],[Width]]*Research_Window_Table[[#This Row],[Height]]</f>
        <v>1.7016999999999998</v>
      </c>
      <c r="E2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0">
        <v>0</v>
      </c>
      <c r="G230">
        <v>-1</v>
      </c>
      <c r="H230">
        <v>1</v>
      </c>
      <c r="I230">
        <f>DEGREES(ASIN(Research_Window_Table[[#This Row],[X value]]/Research_Window_Table[[#This Row],[Length]]))</f>
        <v>0</v>
      </c>
      <c r="J2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1" spans="1:10" x14ac:dyDescent="0.3">
      <c r="A231">
        <v>1</v>
      </c>
      <c r="B231">
        <v>1.43</v>
      </c>
      <c r="C231">
        <v>1.19</v>
      </c>
      <c r="D231">
        <f>Research_Window_Table[[#This Row],[Width]]*Research_Window_Table[[#This Row],[Height]]</f>
        <v>1.7016999999999998</v>
      </c>
      <c r="E2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1">
        <v>0</v>
      </c>
      <c r="G231">
        <v>-1</v>
      </c>
      <c r="H231">
        <v>1</v>
      </c>
      <c r="I231">
        <f>DEGREES(ASIN(Research_Window_Table[[#This Row],[X value]]/Research_Window_Table[[#This Row],[Length]]))</f>
        <v>0</v>
      </c>
      <c r="J2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2" spans="1:10" x14ac:dyDescent="0.3">
      <c r="A232">
        <v>1</v>
      </c>
      <c r="B232">
        <v>1.43</v>
      </c>
      <c r="C232">
        <v>1.19</v>
      </c>
      <c r="D232">
        <f>Research_Window_Table[[#This Row],[Width]]*Research_Window_Table[[#This Row],[Height]]</f>
        <v>1.7016999999999998</v>
      </c>
      <c r="E2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2">
        <v>0</v>
      </c>
      <c r="G232">
        <v>-1</v>
      </c>
      <c r="H232">
        <v>1</v>
      </c>
      <c r="I232">
        <f>DEGREES(ASIN(Research_Window_Table[[#This Row],[X value]]/Research_Window_Table[[#This Row],[Length]]))</f>
        <v>0</v>
      </c>
      <c r="J2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3" spans="1:10" x14ac:dyDescent="0.3">
      <c r="A233">
        <v>1</v>
      </c>
      <c r="B233">
        <v>1.43</v>
      </c>
      <c r="C233">
        <v>1.19</v>
      </c>
      <c r="D233">
        <f>Research_Window_Table[[#This Row],[Width]]*Research_Window_Table[[#This Row],[Height]]</f>
        <v>1.7016999999999998</v>
      </c>
      <c r="E2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3">
        <v>0</v>
      </c>
      <c r="G233">
        <v>-1</v>
      </c>
      <c r="H233">
        <v>1</v>
      </c>
      <c r="I233">
        <f>DEGREES(ASIN(Research_Window_Table[[#This Row],[X value]]/Research_Window_Table[[#This Row],[Length]]))</f>
        <v>0</v>
      </c>
      <c r="J2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4" spans="1:10" x14ac:dyDescent="0.3">
      <c r="A234">
        <v>1</v>
      </c>
      <c r="B234">
        <v>1.43</v>
      </c>
      <c r="C234">
        <v>1.19</v>
      </c>
      <c r="D234">
        <f>Research_Window_Table[[#This Row],[Width]]*Research_Window_Table[[#This Row],[Height]]</f>
        <v>1.7016999999999998</v>
      </c>
      <c r="E2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4">
        <v>0</v>
      </c>
      <c r="G234">
        <v>-1</v>
      </c>
      <c r="H234">
        <v>1</v>
      </c>
      <c r="I234">
        <f>DEGREES(ASIN(Research_Window_Table[[#This Row],[X value]]/Research_Window_Table[[#This Row],[Length]]))</f>
        <v>0</v>
      </c>
      <c r="J2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5" spans="1:10" x14ac:dyDescent="0.3">
      <c r="A235">
        <v>1</v>
      </c>
      <c r="B235">
        <v>2.23</v>
      </c>
      <c r="C235">
        <v>2.17</v>
      </c>
      <c r="D235">
        <f>Research_Window_Table[[#This Row],[Width]]*Research_Window_Table[[#This Row],[Height]]</f>
        <v>4.8391000000000002</v>
      </c>
      <c r="E2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5">
        <v>0</v>
      </c>
      <c r="G235">
        <v>-1</v>
      </c>
      <c r="H235">
        <v>1</v>
      </c>
      <c r="I235">
        <f>DEGREES(ASIN(Research_Window_Table[[#This Row],[X value]]/Research_Window_Table[[#This Row],[Length]]))</f>
        <v>0</v>
      </c>
      <c r="J2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6" spans="1:10" x14ac:dyDescent="0.3">
      <c r="A236">
        <v>1</v>
      </c>
      <c r="B236">
        <v>2.23</v>
      </c>
      <c r="C236">
        <v>2.17</v>
      </c>
      <c r="D236">
        <f>Research_Window_Table[[#This Row],[Width]]*Research_Window_Table[[#This Row],[Height]]</f>
        <v>4.8391000000000002</v>
      </c>
      <c r="E2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6">
        <v>0</v>
      </c>
      <c r="G236">
        <v>-1</v>
      </c>
      <c r="H236">
        <v>1</v>
      </c>
      <c r="I236">
        <f>DEGREES(ASIN(Research_Window_Table[[#This Row],[X value]]/Research_Window_Table[[#This Row],[Length]]))</f>
        <v>0</v>
      </c>
      <c r="J2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7" spans="1:10" x14ac:dyDescent="0.3">
      <c r="A237">
        <v>1</v>
      </c>
      <c r="B237">
        <v>2.23</v>
      </c>
      <c r="C237">
        <v>2.17</v>
      </c>
      <c r="D237">
        <f>Research_Window_Table[[#This Row],[Width]]*Research_Window_Table[[#This Row],[Height]]</f>
        <v>4.8391000000000002</v>
      </c>
      <c r="E2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7">
        <v>0</v>
      </c>
      <c r="G237">
        <v>-1</v>
      </c>
      <c r="H237">
        <v>1</v>
      </c>
      <c r="I237">
        <f>DEGREES(ASIN(Research_Window_Table[[#This Row],[X value]]/Research_Window_Table[[#This Row],[Length]]))</f>
        <v>0</v>
      </c>
      <c r="J2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8" spans="1:10" x14ac:dyDescent="0.3">
      <c r="A238">
        <v>1</v>
      </c>
      <c r="B238">
        <v>2.23</v>
      </c>
      <c r="C238">
        <v>2.17</v>
      </c>
      <c r="D238">
        <f>Research_Window_Table[[#This Row],[Width]]*Research_Window_Table[[#This Row],[Height]]</f>
        <v>4.8391000000000002</v>
      </c>
      <c r="E2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8">
        <v>0</v>
      </c>
      <c r="G238">
        <v>-1</v>
      </c>
      <c r="H238">
        <v>1</v>
      </c>
      <c r="I238">
        <f>DEGREES(ASIN(Research_Window_Table[[#This Row],[X value]]/Research_Window_Table[[#This Row],[Length]]))</f>
        <v>0</v>
      </c>
      <c r="J2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9" spans="1:10" x14ac:dyDescent="0.3">
      <c r="A239">
        <v>1</v>
      </c>
      <c r="B239">
        <v>2.23</v>
      </c>
      <c r="C239">
        <v>2.17</v>
      </c>
      <c r="D239">
        <f>Research_Window_Table[[#This Row],[Width]]*Research_Window_Table[[#This Row],[Height]]</f>
        <v>4.8391000000000002</v>
      </c>
      <c r="E2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9">
        <v>0</v>
      </c>
      <c r="G239">
        <v>-1</v>
      </c>
      <c r="H239">
        <v>1</v>
      </c>
      <c r="I239">
        <f>DEGREES(ASIN(Research_Window_Table[[#This Row],[X value]]/Research_Window_Table[[#This Row],[Length]]))</f>
        <v>0</v>
      </c>
      <c r="J2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0" spans="1:10" x14ac:dyDescent="0.3">
      <c r="A240">
        <v>1</v>
      </c>
      <c r="B240">
        <v>2.23</v>
      </c>
      <c r="C240">
        <v>2.17</v>
      </c>
      <c r="D240">
        <f>Research_Window_Table[[#This Row],[Width]]*Research_Window_Table[[#This Row],[Height]]</f>
        <v>4.8391000000000002</v>
      </c>
      <c r="E2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40">
        <v>0</v>
      </c>
      <c r="G240">
        <v>-1</v>
      </c>
      <c r="H240">
        <v>1</v>
      </c>
      <c r="I240">
        <f>DEGREES(ASIN(Research_Window_Table[[#This Row],[X value]]/Research_Window_Table[[#This Row],[Length]]))</f>
        <v>0</v>
      </c>
      <c r="J2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1" spans="1:10" x14ac:dyDescent="0.3">
      <c r="A241">
        <v>1</v>
      </c>
      <c r="B241">
        <v>1.43</v>
      </c>
      <c r="C241">
        <v>1.19</v>
      </c>
      <c r="D241">
        <f>Research_Window_Table[[#This Row],[Width]]*Research_Window_Table[[#This Row],[Height]]</f>
        <v>1.7016999999999998</v>
      </c>
      <c r="E2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1">
        <v>0</v>
      </c>
      <c r="G241">
        <v>1</v>
      </c>
      <c r="H241">
        <v>1</v>
      </c>
      <c r="I241">
        <f>DEGREES(ASIN(Research_Window_Table[[#This Row],[X value]]/Research_Window_Table[[#This Row],[Length]]))</f>
        <v>0</v>
      </c>
      <c r="J2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2" spans="1:10" x14ac:dyDescent="0.3">
      <c r="A242">
        <v>1</v>
      </c>
      <c r="B242">
        <v>1.43</v>
      </c>
      <c r="C242">
        <v>1.19</v>
      </c>
      <c r="D242">
        <f>Research_Window_Table[[#This Row],[Width]]*Research_Window_Table[[#This Row],[Height]]</f>
        <v>1.7016999999999998</v>
      </c>
      <c r="E2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2">
        <v>0</v>
      </c>
      <c r="G242">
        <v>1</v>
      </c>
      <c r="H242">
        <v>1</v>
      </c>
      <c r="I242">
        <f>DEGREES(ASIN(Research_Window_Table[[#This Row],[X value]]/Research_Window_Table[[#This Row],[Length]]))</f>
        <v>0</v>
      </c>
      <c r="J2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3" spans="1:10" x14ac:dyDescent="0.3">
      <c r="A243">
        <v>1</v>
      </c>
      <c r="B243">
        <v>1.43</v>
      </c>
      <c r="C243">
        <v>1.19</v>
      </c>
      <c r="D243">
        <f>Research_Window_Table[[#This Row],[Width]]*Research_Window_Table[[#This Row],[Height]]</f>
        <v>1.7016999999999998</v>
      </c>
      <c r="E2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3">
        <v>0</v>
      </c>
      <c r="G243">
        <v>1</v>
      </c>
      <c r="H243">
        <v>1</v>
      </c>
      <c r="I243">
        <f>DEGREES(ASIN(Research_Window_Table[[#This Row],[X value]]/Research_Window_Table[[#This Row],[Length]]))</f>
        <v>0</v>
      </c>
      <c r="J2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4" spans="1:10" x14ac:dyDescent="0.3">
      <c r="A244">
        <v>1</v>
      </c>
      <c r="B244">
        <v>1.43</v>
      </c>
      <c r="C244">
        <v>1.19</v>
      </c>
      <c r="D244">
        <f>Research_Window_Table[[#This Row],[Width]]*Research_Window_Table[[#This Row],[Height]]</f>
        <v>1.7016999999999998</v>
      </c>
      <c r="E2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4">
        <v>0</v>
      </c>
      <c r="G244">
        <v>1</v>
      </c>
      <c r="H244">
        <v>1</v>
      </c>
      <c r="I244">
        <f>DEGREES(ASIN(Research_Window_Table[[#This Row],[X value]]/Research_Window_Table[[#This Row],[Length]]))</f>
        <v>0</v>
      </c>
      <c r="J2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5" spans="1:10" x14ac:dyDescent="0.3">
      <c r="A245">
        <v>1</v>
      </c>
      <c r="B245">
        <v>1.43</v>
      </c>
      <c r="C245">
        <v>1.19</v>
      </c>
      <c r="D245">
        <f>Research_Window_Table[[#This Row],[Width]]*Research_Window_Table[[#This Row],[Height]]</f>
        <v>1.7016999999999998</v>
      </c>
      <c r="E2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5">
        <v>0</v>
      </c>
      <c r="G245">
        <v>1</v>
      </c>
      <c r="H245">
        <v>1</v>
      </c>
      <c r="I245">
        <f>DEGREES(ASIN(Research_Window_Table[[#This Row],[X value]]/Research_Window_Table[[#This Row],[Length]]))</f>
        <v>0</v>
      </c>
      <c r="J2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6" spans="1:10" x14ac:dyDescent="0.3">
      <c r="A246">
        <v>1</v>
      </c>
      <c r="B246">
        <v>2.23</v>
      </c>
      <c r="C246">
        <v>2.17</v>
      </c>
      <c r="D246">
        <f>Research_Window_Table[[#This Row],[Width]]*Research_Window_Table[[#This Row],[Height]]</f>
        <v>4.8391000000000002</v>
      </c>
      <c r="E2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6">
        <v>0</v>
      </c>
      <c r="G246">
        <v>1</v>
      </c>
      <c r="H246">
        <v>1</v>
      </c>
      <c r="I246">
        <f>DEGREES(ASIN(Research_Window_Table[[#This Row],[X value]]/Research_Window_Table[[#This Row],[Length]]))</f>
        <v>0</v>
      </c>
      <c r="J2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7" spans="1:10" x14ac:dyDescent="0.3">
      <c r="A247">
        <v>1</v>
      </c>
      <c r="B247">
        <v>2.23</v>
      </c>
      <c r="C247">
        <v>2.17</v>
      </c>
      <c r="D247">
        <f>Research_Window_Table[[#This Row],[Width]]*Research_Window_Table[[#This Row],[Height]]</f>
        <v>4.8391000000000002</v>
      </c>
      <c r="E2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7">
        <v>0</v>
      </c>
      <c r="G247">
        <v>1</v>
      </c>
      <c r="H247">
        <v>1</v>
      </c>
      <c r="I247">
        <f>DEGREES(ASIN(Research_Window_Table[[#This Row],[X value]]/Research_Window_Table[[#This Row],[Length]]))</f>
        <v>0</v>
      </c>
      <c r="J2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8" spans="1:10" x14ac:dyDescent="0.3">
      <c r="A248">
        <v>1</v>
      </c>
      <c r="B248">
        <v>2.23</v>
      </c>
      <c r="C248">
        <v>2.17</v>
      </c>
      <c r="D248">
        <f>Research_Window_Table[[#This Row],[Width]]*Research_Window_Table[[#This Row],[Height]]</f>
        <v>4.8391000000000002</v>
      </c>
      <c r="E2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8">
        <v>0</v>
      </c>
      <c r="G248">
        <v>1</v>
      </c>
      <c r="H248">
        <v>1</v>
      </c>
      <c r="I248">
        <f>DEGREES(ASIN(Research_Window_Table[[#This Row],[X value]]/Research_Window_Table[[#This Row],[Length]]))</f>
        <v>0</v>
      </c>
      <c r="J2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9" spans="1:10" x14ac:dyDescent="0.3">
      <c r="A249">
        <v>1</v>
      </c>
      <c r="B249">
        <v>2.23</v>
      </c>
      <c r="C249">
        <v>2.17</v>
      </c>
      <c r="D249">
        <f>Research_Window_Table[[#This Row],[Width]]*Research_Window_Table[[#This Row],[Height]]</f>
        <v>4.8391000000000002</v>
      </c>
      <c r="E2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9">
        <v>0</v>
      </c>
      <c r="G249">
        <v>1</v>
      </c>
      <c r="H249">
        <v>1</v>
      </c>
      <c r="I249">
        <f>DEGREES(ASIN(Research_Window_Table[[#This Row],[X value]]/Research_Window_Table[[#This Row],[Length]]))</f>
        <v>0</v>
      </c>
      <c r="J2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0" spans="1:10" x14ac:dyDescent="0.3">
      <c r="A250">
        <v>1</v>
      </c>
      <c r="B250">
        <v>2.23</v>
      </c>
      <c r="C250">
        <v>2.17</v>
      </c>
      <c r="D250">
        <f>Research_Window_Table[[#This Row],[Width]]*Research_Window_Table[[#This Row],[Height]]</f>
        <v>4.8391000000000002</v>
      </c>
      <c r="E2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0">
        <v>0</v>
      </c>
      <c r="G250">
        <v>1</v>
      </c>
      <c r="H250">
        <v>1</v>
      </c>
      <c r="I250">
        <f>DEGREES(ASIN(Research_Window_Table[[#This Row],[X value]]/Research_Window_Table[[#This Row],[Length]]))</f>
        <v>0</v>
      </c>
      <c r="J2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1" spans="1:10" x14ac:dyDescent="0.3">
      <c r="A251">
        <v>1</v>
      </c>
      <c r="B251">
        <v>2.23</v>
      </c>
      <c r="C251">
        <v>2.17</v>
      </c>
      <c r="D251">
        <f>Research_Window_Table[[#This Row],[Width]]*Research_Window_Table[[#This Row],[Height]]</f>
        <v>4.8391000000000002</v>
      </c>
      <c r="E2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1">
        <v>0</v>
      </c>
      <c r="G251">
        <v>1</v>
      </c>
      <c r="H251">
        <v>1</v>
      </c>
      <c r="I251">
        <f>DEGREES(ASIN(Research_Window_Table[[#This Row],[X value]]/Research_Window_Table[[#This Row],[Length]]))</f>
        <v>0</v>
      </c>
      <c r="J2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2" spans="1:10" x14ac:dyDescent="0.3">
      <c r="A252">
        <v>1</v>
      </c>
      <c r="B252">
        <v>2.23</v>
      </c>
      <c r="C252">
        <v>2.17</v>
      </c>
      <c r="D252">
        <f>Research_Window_Table[[#This Row],[Width]]*Research_Window_Table[[#This Row],[Height]]</f>
        <v>4.8391000000000002</v>
      </c>
      <c r="E2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2">
        <v>0</v>
      </c>
      <c r="G252">
        <v>1</v>
      </c>
      <c r="H252">
        <v>1</v>
      </c>
      <c r="I252">
        <f>DEGREES(ASIN(Research_Window_Table[[#This Row],[X value]]/Research_Window_Table[[#This Row],[Length]]))</f>
        <v>0</v>
      </c>
      <c r="J2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3" spans="1:10" x14ac:dyDescent="0.3">
      <c r="A253">
        <v>1</v>
      </c>
      <c r="B253">
        <v>2.23</v>
      </c>
      <c r="C253">
        <v>2.17</v>
      </c>
      <c r="D253">
        <f>Research_Window_Table[[#This Row],[Width]]*Research_Window_Table[[#This Row],[Height]]</f>
        <v>4.8391000000000002</v>
      </c>
      <c r="E2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3">
        <v>0</v>
      </c>
      <c r="G253">
        <v>1</v>
      </c>
      <c r="H253">
        <v>1</v>
      </c>
      <c r="I253">
        <f>DEGREES(ASIN(Research_Window_Table[[#This Row],[X value]]/Research_Window_Table[[#This Row],[Length]]))</f>
        <v>0</v>
      </c>
      <c r="J2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4" spans="1:10" x14ac:dyDescent="0.3">
      <c r="A254">
        <v>1</v>
      </c>
      <c r="B254">
        <v>2.23</v>
      </c>
      <c r="C254">
        <v>2.17</v>
      </c>
      <c r="D254">
        <f>Research_Window_Table[[#This Row],[Width]]*Research_Window_Table[[#This Row],[Height]]</f>
        <v>4.8391000000000002</v>
      </c>
      <c r="E2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4">
        <v>-1</v>
      </c>
      <c r="G254">
        <v>0</v>
      </c>
      <c r="H254">
        <v>1</v>
      </c>
      <c r="I254">
        <f>DEGREES(ASIN(Research_Window_Table[[#This Row],[X value]]/Research_Window_Table[[#This Row],[Length]]))</f>
        <v>-90</v>
      </c>
      <c r="J2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5" spans="1:10" x14ac:dyDescent="0.3">
      <c r="A255">
        <v>1</v>
      </c>
      <c r="B255">
        <v>1.43</v>
      </c>
      <c r="C255">
        <v>1.19</v>
      </c>
      <c r="D255">
        <f>Research_Window_Table[[#This Row],[Width]]*Research_Window_Table[[#This Row],[Height]]</f>
        <v>1.7016999999999998</v>
      </c>
      <c r="E2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5">
        <v>-1</v>
      </c>
      <c r="G255">
        <v>0</v>
      </c>
      <c r="H255">
        <v>1</v>
      </c>
      <c r="I255">
        <f>DEGREES(ASIN(Research_Window_Table[[#This Row],[X value]]/Research_Window_Table[[#This Row],[Length]]))</f>
        <v>-90</v>
      </c>
      <c r="J2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6" spans="1:10" x14ac:dyDescent="0.3">
      <c r="A256">
        <v>1</v>
      </c>
      <c r="B256">
        <v>2.23</v>
      </c>
      <c r="C256">
        <v>2.17</v>
      </c>
      <c r="D256">
        <f>Research_Window_Table[[#This Row],[Width]]*Research_Window_Table[[#This Row],[Height]]</f>
        <v>4.8391000000000002</v>
      </c>
      <c r="E2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6">
        <v>1</v>
      </c>
      <c r="G256">
        <v>0</v>
      </c>
      <c r="H256">
        <v>1</v>
      </c>
      <c r="I256">
        <f>DEGREES(ASIN(Research_Window_Table[[#This Row],[X value]]/Research_Window_Table[[#This Row],[Length]]))</f>
        <v>90</v>
      </c>
      <c r="J2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7" spans="1:10" x14ac:dyDescent="0.3">
      <c r="A257">
        <v>1</v>
      </c>
      <c r="B257">
        <v>2.23</v>
      </c>
      <c r="C257">
        <v>2.17</v>
      </c>
      <c r="D257">
        <f>Research_Window_Table[[#This Row],[Width]]*Research_Window_Table[[#This Row],[Height]]</f>
        <v>4.8391000000000002</v>
      </c>
      <c r="E2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7">
        <v>1</v>
      </c>
      <c r="G257">
        <v>0</v>
      </c>
      <c r="H257">
        <v>1</v>
      </c>
      <c r="I257">
        <f>DEGREES(ASIN(Research_Window_Table[[#This Row],[X value]]/Research_Window_Table[[#This Row],[Length]]))</f>
        <v>90</v>
      </c>
      <c r="J2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8" spans="1:10" x14ac:dyDescent="0.3">
      <c r="A258">
        <v>1</v>
      </c>
      <c r="B258">
        <v>2.23</v>
      </c>
      <c r="C258">
        <v>2.17</v>
      </c>
      <c r="D258">
        <f>Research_Window_Table[[#This Row],[Width]]*Research_Window_Table[[#This Row],[Height]]</f>
        <v>4.8391000000000002</v>
      </c>
      <c r="E2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8">
        <v>1</v>
      </c>
      <c r="G258">
        <v>0</v>
      </c>
      <c r="H258">
        <v>1</v>
      </c>
      <c r="I258">
        <f>DEGREES(ASIN(Research_Window_Table[[#This Row],[X value]]/Research_Window_Table[[#This Row],[Length]]))</f>
        <v>90</v>
      </c>
      <c r="J2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9" spans="1:10" x14ac:dyDescent="0.3">
      <c r="A259">
        <v>1</v>
      </c>
      <c r="B259">
        <v>2.23</v>
      </c>
      <c r="C259">
        <v>2.17</v>
      </c>
      <c r="D259">
        <f>Research_Window_Table[[#This Row],[Width]]*Research_Window_Table[[#This Row],[Height]]</f>
        <v>4.8391000000000002</v>
      </c>
      <c r="E2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9">
        <v>1</v>
      </c>
      <c r="G259">
        <v>0</v>
      </c>
      <c r="H259">
        <v>1</v>
      </c>
      <c r="I259">
        <f>DEGREES(ASIN(Research_Window_Table[[#This Row],[X value]]/Research_Window_Table[[#This Row],[Length]]))</f>
        <v>90</v>
      </c>
      <c r="J2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0" spans="1:10" x14ac:dyDescent="0.3">
      <c r="A260">
        <v>1</v>
      </c>
      <c r="B260">
        <v>1.43</v>
      </c>
      <c r="C260">
        <v>1.19</v>
      </c>
      <c r="D260">
        <f>Research_Window_Table[[#This Row],[Width]]*Research_Window_Table[[#This Row],[Height]]</f>
        <v>1.7016999999999998</v>
      </c>
      <c r="E2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0">
        <v>-1</v>
      </c>
      <c r="G260">
        <v>0</v>
      </c>
      <c r="H260">
        <v>1</v>
      </c>
      <c r="I260">
        <f>DEGREES(ASIN(Research_Window_Table[[#This Row],[X value]]/Research_Window_Table[[#This Row],[Length]]))</f>
        <v>-90</v>
      </c>
      <c r="J2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1" spans="1:10" x14ac:dyDescent="0.3">
      <c r="A261">
        <v>1</v>
      </c>
      <c r="B261">
        <v>1.43</v>
      </c>
      <c r="C261">
        <v>1.19</v>
      </c>
      <c r="D261">
        <f>Research_Window_Table[[#This Row],[Width]]*Research_Window_Table[[#This Row],[Height]]</f>
        <v>1.7016999999999998</v>
      </c>
      <c r="E2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1">
        <v>-1</v>
      </c>
      <c r="G261">
        <v>0</v>
      </c>
      <c r="H261">
        <v>1</v>
      </c>
      <c r="I261">
        <f>DEGREES(ASIN(Research_Window_Table[[#This Row],[X value]]/Research_Window_Table[[#This Row],[Length]]))</f>
        <v>-90</v>
      </c>
      <c r="J2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2" spans="1:10" x14ac:dyDescent="0.3">
      <c r="A262">
        <v>1</v>
      </c>
      <c r="B262">
        <v>1.43</v>
      </c>
      <c r="C262">
        <v>1.19</v>
      </c>
      <c r="D262">
        <f>Research_Window_Table[[#This Row],[Width]]*Research_Window_Table[[#This Row],[Height]]</f>
        <v>1.7016999999999998</v>
      </c>
      <c r="E2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2">
        <v>-1</v>
      </c>
      <c r="G262">
        <v>0</v>
      </c>
      <c r="H262">
        <v>1</v>
      </c>
      <c r="I262">
        <f>DEGREES(ASIN(Research_Window_Table[[#This Row],[X value]]/Research_Window_Table[[#This Row],[Length]]))</f>
        <v>-90</v>
      </c>
      <c r="J2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3" spans="1:10" x14ac:dyDescent="0.3">
      <c r="A263">
        <v>1</v>
      </c>
      <c r="B263">
        <v>1.43</v>
      </c>
      <c r="C263">
        <v>1.19</v>
      </c>
      <c r="D263">
        <f>Research_Window_Table[[#This Row],[Width]]*Research_Window_Table[[#This Row],[Height]]</f>
        <v>1.7016999999999998</v>
      </c>
      <c r="E2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3">
        <v>0</v>
      </c>
      <c r="G263">
        <v>-1</v>
      </c>
      <c r="H263">
        <v>1</v>
      </c>
      <c r="I263">
        <f>DEGREES(ASIN(Research_Window_Table[[#This Row],[X value]]/Research_Window_Table[[#This Row],[Length]]))</f>
        <v>0</v>
      </c>
      <c r="J2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4" spans="1:10" x14ac:dyDescent="0.3">
      <c r="A264">
        <v>1</v>
      </c>
      <c r="B264">
        <v>1.43</v>
      </c>
      <c r="C264">
        <v>1.19</v>
      </c>
      <c r="D264">
        <f>Research_Window_Table[[#This Row],[Width]]*Research_Window_Table[[#This Row],[Height]]</f>
        <v>1.7016999999999998</v>
      </c>
      <c r="E2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4">
        <v>0</v>
      </c>
      <c r="G264">
        <v>-1</v>
      </c>
      <c r="H264">
        <v>1</v>
      </c>
      <c r="I264">
        <f>DEGREES(ASIN(Research_Window_Table[[#This Row],[X value]]/Research_Window_Table[[#This Row],[Length]]))</f>
        <v>0</v>
      </c>
      <c r="J2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5" spans="1:10" x14ac:dyDescent="0.3">
      <c r="A265">
        <v>1</v>
      </c>
      <c r="B265">
        <v>1.43</v>
      </c>
      <c r="C265">
        <v>1.19</v>
      </c>
      <c r="D265">
        <f>Research_Window_Table[[#This Row],[Width]]*Research_Window_Table[[#This Row],[Height]]</f>
        <v>1.7016999999999998</v>
      </c>
      <c r="E2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5">
        <v>0</v>
      </c>
      <c r="G265">
        <v>-1</v>
      </c>
      <c r="H265">
        <v>1</v>
      </c>
      <c r="I265">
        <f>DEGREES(ASIN(Research_Window_Table[[#This Row],[X value]]/Research_Window_Table[[#This Row],[Length]]))</f>
        <v>0</v>
      </c>
      <c r="J2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6" spans="1:10" x14ac:dyDescent="0.3">
      <c r="A266">
        <v>1</v>
      </c>
      <c r="B266">
        <v>1.43</v>
      </c>
      <c r="C266">
        <v>1.19</v>
      </c>
      <c r="D266">
        <f>Research_Window_Table[[#This Row],[Width]]*Research_Window_Table[[#This Row],[Height]]</f>
        <v>1.7016999999999998</v>
      </c>
      <c r="E2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6">
        <v>0</v>
      </c>
      <c r="G266">
        <v>-1</v>
      </c>
      <c r="H266">
        <v>1</v>
      </c>
      <c r="I266">
        <f>DEGREES(ASIN(Research_Window_Table[[#This Row],[X value]]/Research_Window_Table[[#This Row],[Length]]))</f>
        <v>0</v>
      </c>
      <c r="J2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7" spans="1:10" x14ac:dyDescent="0.3">
      <c r="A267">
        <v>1</v>
      </c>
      <c r="B267">
        <v>1.43</v>
      </c>
      <c r="C267">
        <v>1.19</v>
      </c>
      <c r="D267">
        <f>Research_Window_Table[[#This Row],[Width]]*Research_Window_Table[[#This Row],[Height]]</f>
        <v>1.7016999999999998</v>
      </c>
      <c r="E2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7">
        <v>0</v>
      </c>
      <c r="G267">
        <v>-1</v>
      </c>
      <c r="H267">
        <v>1</v>
      </c>
      <c r="I267">
        <f>DEGREES(ASIN(Research_Window_Table[[#This Row],[X value]]/Research_Window_Table[[#This Row],[Length]]))</f>
        <v>0</v>
      </c>
      <c r="J2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8" spans="1:10" x14ac:dyDescent="0.3">
      <c r="A268">
        <v>1</v>
      </c>
      <c r="B268">
        <v>1.43</v>
      </c>
      <c r="C268">
        <v>1.19</v>
      </c>
      <c r="D268">
        <f>Research_Window_Table[[#This Row],[Width]]*Research_Window_Table[[#This Row],[Height]]</f>
        <v>1.7016999999999998</v>
      </c>
      <c r="E2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8">
        <v>0</v>
      </c>
      <c r="G268">
        <v>-1</v>
      </c>
      <c r="H268">
        <v>1</v>
      </c>
      <c r="I268">
        <f>DEGREES(ASIN(Research_Window_Table[[#This Row],[X value]]/Research_Window_Table[[#This Row],[Length]]))</f>
        <v>0</v>
      </c>
      <c r="J2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9" spans="1:10" x14ac:dyDescent="0.3">
      <c r="A269">
        <v>1</v>
      </c>
      <c r="B269">
        <v>1.43</v>
      </c>
      <c r="C269">
        <v>1.19</v>
      </c>
      <c r="D269">
        <f>Research_Window_Table[[#This Row],[Width]]*Research_Window_Table[[#This Row],[Height]]</f>
        <v>1.7016999999999998</v>
      </c>
      <c r="E2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9">
        <v>0</v>
      </c>
      <c r="G269">
        <v>-1</v>
      </c>
      <c r="H269">
        <v>1</v>
      </c>
      <c r="I269">
        <f>DEGREES(ASIN(Research_Window_Table[[#This Row],[X value]]/Research_Window_Table[[#This Row],[Length]]))</f>
        <v>0</v>
      </c>
      <c r="J2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0" spans="1:10" x14ac:dyDescent="0.3">
      <c r="A270">
        <v>1</v>
      </c>
      <c r="B270">
        <v>1.43</v>
      </c>
      <c r="C270">
        <v>1.19</v>
      </c>
      <c r="D270">
        <f>Research_Window_Table[[#This Row],[Width]]*Research_Window_Table[[#This Row],[Height]]</f>
        <v>1.7016999999999998</v>
      </c>
      <c r="E2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0">
        <v>0</v>
      </c>
      <c r="G270">
        <v>-1</v>
      </c>
      <c r="H270">
        <v>1</v>
      </c>
      <c r="I270">
        <f>DEGREES(ASIN(Research_Window_Table[[#This Row],[X value]]/Research_Window_Table[[#This Row],[Length]]))</f>
        <v>0</v>
      </c>
      <c r="J2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1" spans="1:10" x14ac:dyDescent="0.3">
      <c r="A271">
        <v>1</v>
      </c>
      <c r="B271">
        <v>2.23</v>
      </c>
      <c r="C271">
        <v>2.17</v>
      </c>
      <c r="D271">
        <f>Research_Window_Table[[#This Row],[Width]]*Research_Window_Table[[#This Row],[Height]]</f>
        <v>4.8391000000000002</v>
      </c>
      <c r="E2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1">
        <v>0</v>
      </c>
      <c r="G271">
        <v>-1</v>
      </c>
      <c r="H271">
        <v>1</v>
      </c>
      <c r="I271">
        <f>DEGREES(ASIN(Research_Window_Table[[#This Row],[X value]]/Research_Window_Table[[#This Row],[Length]]))</f>
        <v>0</v>
      </c>
      <c r="J2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2" spans="1:10" x14ac:dyDescent="0.3">
      <c r="A272">
        <v>1</v>
      </c>
      <c r="B272">
        <v>2.23</v>
      </c>
      <c r="C272">
        <v>2.17</v>
      </c>
      <c r="D272">
        <f>Research_Window_Table[[#This Row],[Width]]*Research_Window_Table[[#This Row],[Height]]</f>
        <v>4.8391000000000002</v>
      </c>
      <c r="E2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2">
        <v>0</v>
      </c>
      <c r="G272">
        <v>-1</v>
      </c>
      <c r="H272">
        <v>1</v>
      </c>
      <c r="I272">
        <f>DEGREES(ASIN(Research_Window_Table[[#This Row],[X value]]/Research_Window_Table[[#This Row],[Length]]))</f>
        <v>0</v>
      </c>
      <c r="J2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3" spans="1:10" x14ac:dyDescent="0.3">
      <c r="A273">
        <v>1</v>
      </c>
      <c r="B273">
        <v>2.23</v>
      </c>
      <c r="C273">
        <v>2.17</v>
      </c>
      <c r="D273">
        <f>Research_Window_Table[[#This Row],[Width]]*Research_Window_Table[[#This Row],[Height]]</f>
        <v>4.8391000000000002</v>
      </c>
      <c r="E2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3">
        <v>0</v>
      </c>
      <c r="G273">
        <v>-1</v>
      </c>
      <c r="H273">
        <v>1</v>
      </c>
      <c r="I273">
        <f>DEGREES(ASIN(Research_Window_Table[[#This Row],[X value]]/Research_Window_Table[[#This Row],[Length]]))</f>
        <v>0</v>
      </c>
      <c r="J2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4" spans="1:10" x14ac:dyDescent="0.3">
      <c r="A274">
        <v>1</v>
      </c>
      <c r="B274">
        <v>2.23</v>
      </c>
      <c r="C274">
        <v>2.17</v>
      </c>
      <c r="D274">
        <f>Research_Window_Table[[#This Row],[Width]]*Research_Window_Table[[#This Row],[Height]]</f>
        <v>4.8391000000000002</v>
      </c>
      <c r="E2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4">
        <v>0</v>
      </c>
      <c r="G274">
        <v>-1</v>
      </c>
      <c r="H274">
        <v>1</v>
      </c>
      <c r="I274">
        <f>DEGREES(ASIN(Research_Window_Table[[#This Row],[X value]]/Research_Window_Table[[#This Row],[Length]]))</f>
        <v>0</v>
      </c>
      <c r="J2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5" spans="1:10" x14ac:dyDescent="0.3">
      <c r="A275">
        <v>1</v>
      </c>
      <c r="B275">
        <v>2.23</v>
      </c>
      <c r="C275">
        <v>2.17</v>
      </c>
      <c r="D275">
        <f>Research_Window_Table[[#This Row],[Width]]*Research_Window_Table[[#This Row],[Height]]</f>
        <v>4.8391000000000002</v>
      </c>
      <c r="E2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5">
        <v>0</v>
      </c>
      <c r="G275">
        <v>-1</v>
      </c>
      <c r="H275">
        <v>1</v>
      </c>
      <c r="I275">
        <f>DEGREES(ASIN(Research_Window_Table[[#This Row],[X value]]/Research_Window_Table[[#This Row],[Length]]))</f>
        <v>0</v>
      </c>
      <c r="J2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6" spans="1:10" x14ac:dyDescent="0.3">
      <c r="A276">
        <v>1</v>
      </c>
      <c r="B276">
        <v>2.23</v>
      </c>
      <c r="C276">
        <v>2.17</v>
      </c>
      <c r="D276">
        <f>Research_Window_Table[[#This Row],[Width]]*Research_Window_Table[[#This Row],[Height]]</f>
        <v>4.8391000000000002</v>
      </c>
      <c r="E2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6">
        <v>0</v>
      </c>
      <c r="G276">
        <v>-1</v>
      </c>
      <c r="H276">
        <v>1</v>
      </c>
      <c r="I276">
        <f>DEGREES(ASIN(Research_Window_Table[[#This Row],[X value]]/Research_Window_Table[[#This Row],[Length]]))</f>
        <v>0</v>
      </c>
      <c r="J2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7" spans="1:10" x14ac:dyDescent="0.3">
      <c r="A277">
        <v>1</v>
      </c>
      <c r="B277">
        <v>1.43</v>
      </c>
      <c r="C277">
        <v>1.19</v>
      </c>
      <c r="D277">
        <f>Research_Window_Table[[#This Row],[Width]]*Research_Window_Table[[#This Row],[Height]]</f>
        <v>1.7016999999999998</v>
      </c>
      <c r="E2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7">
        <v>0</v>
      </c>
      <c r="G277">
        <v>1</v>
      </c>
      <c r="H277">
        <v>1</v>
      </c>
      <c r="I277">
        <f>DEGREES(ASIN(Research_Window_Table[[#This Row],[X value]]/Research_Window_Table[[#This Row],[Length]]))</f>
        <v>0</v>
      </c>
      <c r="J2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8" spans="1:10" x14ac:dyDescent="0.3">
      <c r="A278">
        <v>1</v>
      </c>
      <c r="B278">
        <v>1.43</v>
      </c>
      <c r="C278">
        <v>1.19</v>
      </c>
      <c r="D278">
        <f>Research_Window_Table[[#This Row],[Width]]*Research_Window_Table[[#This Row],[Height]]</f>
        <v>1.7016999999999998</v>
      </c>
      <c r="E2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8">
        <v>0</v>
      </c>
      <c r="G278">
        <v>1</v>
      </c>
      <c r="H278">
        <v>1</v>
      </c>
      <c r="I278">
        <f>DEGREES(ASIN(Research_Window_Table[[#This Row],[X value]]/Research_Window_Table[[#This Row],[Length]]))</f>
        <v>0</v>
      </c>
      <c r="J2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9" spans="1:10" x14ac:dyDescent="0.3">
      <c r="A279">
        <v>1</v>
      </c>
      <c r="B279">
        <v>1.43</v>
      </c>
      <c r="C279">
        <v>1.19</v>
      </c>
      <c r="D279">
        <f>Research_Window_Table[[#This Row],[Width]]*Research_Window_Table[[#This Row],[Height]]</f>
        <v>1.7016999999999998</v>
      </c>
      <c r="E2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9">
        <v>0</v>
      </c>
      <c r="G279">
        <v>1</v>
      </c>
      <c r="H279">
        <v>1</v>
      </c>
      <c r="I279">
        <f>DEGREES(ASIN(Research_Window_Table[[#This Row],[X value]]/Research_Window_Table[[#This Row],[Length]]))</f>
        <v>0</v>
      </c>
      <c r="J2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0" spans="1:10" x14ac:dyDescent="0.3">
      <c r="A280">
        <v>1</v>
      </c>
      <c r="B280">
        <v>1.43</v>
      </c>
      <c r="C280">
        <v>1.19</v>
      </c>
      <c r="D280">
        <f>Research_Window_Table[[#This Row],[Width]]*Research_Window_Table[[#This Row],[Height]]</f>
        <v>1.7016999999999998</v>
      </c>
      <c r="E2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0">
        <v>0</v>
      </c>
      <c r="G280">
        <v>1</v>
      </c>
      <c r="H280">
        <v>1</v>
      </c>
      <c r="I280">
        <f>DEGREES(ASIN(Research_Window_Table[[#This Row],[X value]]/Research_Window_Table[[#This Row],[Length]]))</f>
        <v>0</v>
      </c>
      <c r="J2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1" spans="1:10" x14ac:dyDescent="0.3">
      <c r="A281">
        <v>1</v>
      </c>
      <c r="B281">
        <v>1.43</v>
      </c>
      <c r="C281">
        <v>1.19</v>
      </c>
      <c r="D281">
        <f>Research_Window_Table[[#This Row],[Width]]*Research_Window_Table[[#This Row],[Height]]</f>
        <v>1.7016999999999998</v>
      </c>
      <c r="E2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1">
        <v>0</v>
      </c>
      <c r="G281">
        <v>1</v>
      </c>
      <c r="H281">
        <v>1</v>
      </c>
      <c r="I281">
        <f>DEGREES(ASIN(Research_Window_Table[[#This Row],[X value]]/Research_Window_Table[[#This Row],[Length]]))</f>
        <v>0</v>
      </c>
      <c r="J2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2" spans="1:10" x14ac:dyDescent="0.3">
      <c r="A282">
        <v>1</v>
      </c>
      <c r="B282">
        <v>2.23</v>
      </c>
      <c r="C282">
        <v>2.17</v>
      </c>
      <c r="D282">
        <f>Research_Window_Table[[#This Row],[Width]]*Research_Window_Table[[#This Row],[Height]]</f>
        <v>4.8391000000000002</v>
      </c>
      <c r="E2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2">
        <v>0</v>
      </c>
      <c r="G282">
        <v>1</v>
      </c>
      <c r="H282">
        <v>1</v>
      </c>
      <c r="I282">
        <f>DEGREES(ASIN(Research_Window_Table[[#This Row],[X value]]/Research_Window_Table[[#This Row],[Length]]))</f>
        <v>0</v>
      </c>
      <c r="J2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3" spans="1:10" x14ac:dyDescent="0.3">
      <c r="A283">
        <v>1</v>
      </c>
      <c r="B283">
        <v>2.23</v>
      </c>
      <c r="C283">
        <v>2.17</v>
      </c>
      <c r="D283">
        <f>Research_Window_Table[[#This Row],[Width]]*Research_Window_Table[[#This Row],[Height]]</f>
        <v>4.8391000000000002</v>
      </c>
      <c r="E2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3">
        <v>0</v>
      </c>
      <c r="G283">
        <v>1</v>
      </c>
      <c r="H283">
        <v>1</v>
      </c>
      <c r="I283">
        <f>DEGREES(ASIN(Research_Window_Table[[#This Row],[X value]]/Research_Window_Table[[#This Row],[Length]]))</f>
        <v>0</v>
      </c>
      <c r="J2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4" spans="1:10" x14ac:dyDescent="0.3">
      <c r="A284">
        <v>1</v>
      </c>
      <c r="B284">
        <v>2.23</v>
      </c>
      <c r="C284">
        <v>2.17</v>
      </c>
      <c r="D284">
        <f>Research_Window_Table[[#This Row],[Width]]*Research_Window_Table[[#This Row],[Height]]</f>
        <v>4.8391000000000002</v>
      </c>
      <c r="E2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4">
        <v>0</v>
      </c>
      <c r="G284">
        <v>1</v>
      </c>
      <c r="H284">
        <v>1</v>
      </c>
      <c r="I284">
        <f>DEGREES(ASIN(Research_Window_Table[[#This Row],[X value]]/Research_Window_Table[[#This Row],[Length]]))</f>
        <v>0</v>
      </c>
      <c r="J2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5" spans="1:10" x14ac:dyDescent="0.3">
      <c r="A285">
        <v>1</v>
      </c>
      <c r="B285">
        <v>2.23</v>
      </c>
      <c r="C285">
        <v>2.17</v>
      </c>
      <c r="D285">
        <f>Research_Window_Table[[#This Row],[Width]]*Research_Window_Table[[#This Row],[Height]]</f>
        <v>4.8391000000000002</v>
      </c>
      <c r="E2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5">
        <v>0</v>
      </c>
      <c r="G285">
        <v>1</v>
      </c>
      <c r="H285">
        <v>1</v>
      </c>
      <c r="I285">
        <f>DEGREES(ASIN(Research_Window_Table[[#This Row],[X value]]/Research_Window_Table[[#This Row],[Length]]))</f>
        <v>0</v>
      </c>
      <c r="J2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6" spans="1:10" x14ac:dyDescent="0.3">
      <c r="A286">
        <v>1</v>
      </c>
      <c r="B286">
        <v>2.23</v>
      </c>
      <c r="C286">
        <v>2.17</v>
      </c>
      <c r="D286">
        <f>Research_Window_Table[[#This Row],[Width]]*Research_Window_Table[[#This Row],[Height]]</f>
        <v>4.8391000000000002</v>
      </c>
      <c r="E2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6">
        <v>0</v>
      </c>
      <c r="G286">
        <v>1</v>
      </c>
      <c r="H286">
        <v>1</v>
      </c>
      <c r="I286">
        <f>DEGREES(ASIN(Research_Window_Table[[#This Row],[X value]]/Research_Window_Table[[#This Row],[Length]]))</f>
        <v>0</v>
      </c>
      <c r="J2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7" spans="1:10" x14ac:dyDescent="0.3">
      <c r="A287">
        <v>1</v>
      </c>
      <c r="B287">
        <v>2.23</v>
      </c>
      <c r="C287">
        <v>2.17</v>
      </c>
      <c r="D287">
        <f>Research_Window_Table[[#This Row],[Width]]*Research_Window_Table[[#This Row],[Height]]</f>
        <v>4.8391000000000002</v>
      </c>
      <c r="E2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7">
        <v>0</v>
      </c>
      <c r="G287">
        <v>1</v>
      </c>
      <c r="H287">
        <v>1</v>
      </c>
      <c r="I287">
        <f>DEGREES(ASIN(Research_Window_Table[[#This Row],[X value]]/Research_Window_Table[[#This Row],[Length]]))</f>
        <v>0</v>
      </c>
      <c r="J2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8" spans="1:10" x14ac:dyDescent="0.3">
      <c r="A288">
        <v>1</v>
      </c>
      <c r="B288">
        <v>2.23</v>
      </c>
      <c r="C288">
        <v>2.17</v>
      </c>
      <c r="D288">
        <f>Research_Window_Table[[#This Row],[Width]]*Research_Window_Table[[#This Row],[Height]]</f>
        <v>4.8391000000000002</v>
      </c>
      <c r="E2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8">
        <v>0</v>
      </c>
      <c r="G288">
        <v>1</v>
      </c>
      <c r="H288">
        <v>1</v>
      </c>
      <c r="I288">
        <f>DEGREES(ASIN(Research_Window_Table[[#This Row],[X value]]/Research_Window_Table[[#This Row],[Length]]))</f>
        <v>0</v>
      </c>
      <c r="J2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9" spans="1:10" x14ac:dyDescent="0.3">
      <c r="A289">
        <v>1</v>
      </c>
      <c r="B289">
        <v>2.23</v>
      </c>
      <c r="C289">
        <v>2.17</v>
      </c>
      <c r="D289">
        <f>Research_Window_Table[[#This Row],[Width]]*Research_Window_Table[[#This Row],[Height]]</f>
        <v>4.8391000000000002</v>
      </c>
      <c r="E2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9">
        <v>0</v>
      </c>
      <c r="G289">
        <v>1</v>
      </c>
      <c r="H289">
        <v>1</v>
      </c>
      <c r="I289">
        <f>DEGREES(ASIN(Research_Window_Table[[#This Row],[X value]]/Research_Window_Table[[#This Row],[Length]]))</f>
        <v>0</v>
      </c>
      <c r="J2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90" spans="1:10" x14ac:dyDescent="0.3">
      <c r="A290">
        <v>1</v>
      </c>
      <c r="B290">
        <v>2.23</v>
      </c>
      <c r="C290">
        <v>2.17</v>
      </c>
      <c r="D290">
        <f>Research_Window_Table[[#This Row],[Width]]*Research_Window_Table[[#This Row],[Height]]</f>
        <v>4.8391000000000002</v>
      </c>
      <c r="E2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0">
        <v>-1</v>
      </c>
      <c r="G290">
        <v>0</v>
      </c>
      <c r="H290">
        <v>1</v>
      </c>
      <c r="I290">
        <f>DEGREES(ASIN(Research_Window_Table[[#This Row],[X value]]/Research_Window_Table[[#This Row],[Length]]))</f>
        <v>-90</v>
      </c>
      <c r="J2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1" spans="1:10" x14ac:dyDescent="0.3">
      <c r="A291">
        <v>1</v>
      </c>
      <c r="B291">
        <v>1.43</v>
      </c>
      <c r="C291">
        <v>1.19</v>
      </c>
      <c r="D291">
        <f>Research_Window_Table[[#This Row],[Width]]*Research_Window_Table[[#This Row],[Height]]</f>
        <v>1.7016999999999998</v>
      </c>
      <c r="E2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1">
        <v>-1</v>
      </c>
      <c r="G291">
        <v>0</v>
      </c>
      <c r="H291">
        <v>1</v>
      </c>
      <c r="I291">
        <f>DEGREES(ASIN(Research_Window_Table[[#This Row],[X value]]/Research_Window_Table[[#This Row],[Length]]))</f>
        <v>-90</v>
      </c>
      <c r="J2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2" spans="1:10" x14ac:dyDescent="0.3">
      <c r="A292">
        <v>1</v>
      </c>
      <c r="B292">
        <v>2.23</v>
      </c>
      <c r="C292">
        <v>2.17</v>
      </c>
      <c r="D292">
        <f>Research_Window_Table[[#This Row],[Width]]*Research_Window_Table[[#This Row],[Height]]</f>
        <v>4.8391000000000002</v>
      </c>
      <c r="E2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2">
        <v>1</v>
      </c>
      <c r="G292">
        <v>0</v>
      </c>
      <c r="H292">
        <v>1</v>
      </c>
      <c r="I292">
        <f>DEGREES(ASIN(Research_Window_Table[[#This Row],[X value]]/Research_Window_Table[[#This Row],[Length]]))</f>
        <v>90</v>
      </c>
      <c r="J2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3" spans="1:10" x14ac:dyDescent="0.3">
      <c r="A293">
        <v>1</v>
      </c>
      <c r="B293">
        <v>2.23</v>
      </c>
      <c r="C293">
        <v>2.17</v>
      </c>
      <c r="D293">
        <f>Research_Window_Table[[#This Row],[Width]]*Research_Window_Table[[#This Row],[Height]]</f>
        <v>4.8391000000000002</v>
      </c>
      <c r="E2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3">
        <v>1</v>
      </c>
      <c r="G293">
        <v>0</v>
      </c>
      <c r="H293">
        <v>1</v>
      </c>
      <c r="I293">
        <f>DEGREES(ASIN(Research_Window_Table[[#This Row],[X value]]/Research_Window_Table[[#This Row],[Length]]))</f>
        <v>90</v>
      </c>
      <c r="J2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4" spans="1:10" x14ac:dyDescent="0.3">
      <c r="A294">
        <v>1</v>
      </c>
      <c r="B294">
        <v>2.23</v>
      </c>
      <c r="C294">
        <v>2.17</v>
      </c>
      <c r="D294">
        <f>Research_Window_Table[[#This Row],[Width]]*Research_Window_Table[[#This Row],[Height]]</f>
        <v>4.8391000000000002</v>
      </c>
      <c r="E2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4">
        <v>1</v>
      </c>
      <c r="G294">
        <v>0</v>
      </c>
      <c r="H294">
        <v>1</v>
      </c>
      <c r="I294">
        <f>DEGREES(ASIN(Research_Window_Table[[#This Row],[X value]]/Research_Window_Table[[#This Row],[Length]]))</f>
        <v>90</v>
      </c>
      <c r="J2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5" spans="1:10" x14ac:dyDescent="0.3">
      <c r="A295">
        <v>1</v>
      </c>
      <c r="B295">
        <v>2.23</v>
      </c>
      <c r="C295">
        <v>2.17</v>
      </c>
      <c r="D295">
        <f>Research_Window_Table[[#This Row],[Width]]*Research_Window_Table[[#This Row],[Height]]</f>
        <v>4.8391000000000002</v>
      </c>
      <c r="E2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5">
        <v>1</v>
      </c>
      <c r="G295">
        <v>0</v>
      </c>
      <c r="H295">
        <v>1</v>
      </c>
      <c r="I295">
        <f>DEGREES(ASIN(Research_Window_Table[[#This Row],[X value]]/Research_Window_Table[[#This Row],[Length]]))</f>
        <v>90</v>
      </c>
      <c r="J2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6" spans="1:10" x14ac:dyDescent="0.3">
      <c r="A296">
        <v>1</v>
      </c>
      <c r="B296">
        <v>1.43</v>
      </c>
      <c r="C296">
        <v>1.19</v>
      </c>
      <c r="D296">
        <f>Research_Window_Table[[#This Row],[Width]]*Research_Window_Table[[#This Row],[Height]]</f>
        <v>1.7016999999999998</v>
      </c>
      <c r="E2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6">
        <v>-1</v>
      </c>
      <c r="G296">
        <v>0</v>
      </c>
      <c r="H296">
        <v>1</v>
      </c>
      <c r="I296">
        <f>DEGREES(ASIN(Research_Window_Table[[#This Row],[X value]]/Research_Window_Table[[#This Row],[Length]]))</f>
        <v>-90</v>
      </c>
      <c r="J2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7" spans="1:10" x14ac:dyDescent="0.3">
      <c r="A297">
        <v>1</v>
      </c>
      <c r="B297">
        <v>1.43</v>
      </c>
      <c r="C297">
        <v>1.19</v>
      </c>
      <c r="D297">
        <f>Research_Window_Table[[#This Row],[Width]]*Research_Window_Table[[#This Row],[Height]]</f>
        <v>1.7016999999999998</v>
      </c>
      <c r="E2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7">
        <v>-1</v>
      </c>
      <c r="G297">
        <v>0</v>
      </c>
      <c r="H297">
        <v>1</v>
      </c>
      <c r="I297">
        <f>DEGREES(ASIN(Research_Window_Table[[#This Row],[X value]]/Research_Window_Table[[#This Row],[Length]]))</f>
        <v>-90</v>
      </c>
      <c r="J2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8" spans="1:10" x14ac:dyDescent="0.3">
      <c r="A298">
        <v>1</v>
      </c>
      <c r="B298">
        <v>1.43</v>
      </c>
      <c r="C298">
        <v>1.19</v>
      </c>
      <c r="D298">
        <f>Research_Window_Table[[#This Row],[Width]]*Research_Window_Table[[#This Row],[Height]]</f>
        <v>1.7016999999999998</v>
      </c>
      <c r="E2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8">
        <v>-1</v>
      </c>
      <c r="G298">
        <v>0</v>
      </c>
      <c r="H298">
        <v>1</v>
      </c>
      <c r="I298">
        <f>DEGREES(ASIN(Research_Window_Table[[#This Row],[X value]]/Research_Window_Table[[#This Row],[Length]]))</f>
        <v>-90</v>
      </c>
      <c r="J2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9" spans="1:10" x14ac:dyDescent="0.3">
      <c r="A299">
        <v>1</v>
      </c>
      <c r="B299">
        <v>1.43</v>
      </c>
      <c r="C299">
        <v>1.19</v>
      </c>
      <c r="D299">
        <f>Research_Window_Table[[#This Row],[Width]]*Research_Window_Table[[#This Row],[Height]]</f>
        <v>1.7016999999999998</v>
      </c>
      <c r="E2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99">
        <v>0</v>
      </c>
      <c r="G299">
        <v>-1</v>
      </c>
      <c r="H299">
        <v>1</v>
      </c>
      <c r="I299">
        <f>DEGREES(ASIN(Research_Window_Table[[#This Row],[X value]]/Research_Window_Table[[#This Row],[Length]]))</f>
        <v>0</v>
      </c>
      <c r="J2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0" spans="1:10" x14ac:dyDescent="0.3">
      <c r="A300">
        <v>1</v>
      </c>
      <c r="B300">
        <v>1.43</v>
      </c>
      <c r="C300">
        <v>1.19</v>
      </c>
      <c r="D300">
        <f>Research_Window_Table[[#This Row],[Width]]*Research_Window_Table[[#This Row],[Height]]</f>
        <v>1.7016999999999998</v>
      </c>
      <c r="E3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0">
        <v>0</v>
      </c>
      <c r="G300">
        <v>-1</v>
      </c>
      <c r="H300">
        <v>1</v>
      </c>
      <c r="I300">
        <f>DEGREES(ASIN(Research_Window_Table[[#This Row],[X value]]/Research_Window_Table[[#This Row],[Length]]))</f>
        <v>0</v>
      </c>
      <c r="J3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1" spans="1:10" x14ac:dyDescent="0.3">
      <c r="A301">
        <v>1</v>
      </c>
      <c r="B301">
        <v>1.43</v>
      </c>
      <c r="C301">
        <v>1.19</v>
      </c>
      <c r="D301">
        <f>Research_Window_Table[[#This Row],[Width]]*Research_Window_Table[[#This Row],[Height]]</f>
        <v>1.7016999999999998</v>
      </c>
      <c r="E3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1">
        <v>0</v>
      </c>
      <c r="G301">
        <v>-1</v>
      </c>
      <c r="H301">
        <v>1</v>
      </c>
      <c r="I301">
        <f>DEGREES(ASIN(Research_Window_Table[[#This Row],[X value]]/Research_Window_Table[[#This Row],[Length]]))</f>
        <v>0</v>
      </c>
      <c r="J3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2" spans="1:10" x14ac:dyDescent="0.3">
      <c r="A302">
        <v>1</v>
      </c>
      <c r="B302">
        <v>1.43</v>
      </c>
      <c r="C302">
        <v>1.19</v>
      </c>
      <c r="D302">
        <f>Research_Window_Table[[#This Row],[Width]]*Research_Window_Table[[#This Row],[Height]]</f>
        <v>1.7016999999999998</v>
      </c>
      <c r="E3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2">
        <v>0</v>
      </c>
      <c r="G302">
        <v>-1</v>
      </c>
      <c r="H302">
        <v>1</v>
      </c>
      <c r="I302">
        <f>DEGREES(ASIN(Research_Window_Table[[#This Row],[X value]]/Research_Window_Table[[#This Row],[Length]]))</f>
        <v>0</v>
      </c>
      <c r="J3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3" spans="1:10" x14ac:dyDescent="0.3">
      <c r="A303">
        <v>1</v>
      </c>
      <c r="B303">
        <v>1.43</v>
      </c>
      <c r="C303">
        <v>1.19</v>
      </c>
      <c r="D303">
        <f>Research_Window_Table[[#This Row],[Width]]*Research_Window_Table[[#This Row],[Height]]</f>
        <v>1.7016999999999998</v>
      </c>
      <c r="E3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3">
        <v>0</v>
      </c>
      <c r="G303">
        <v>-1</v>
      </c>
      <c r="H303">
        <v>1</v>
      </c>
      <c r="I303">
        <f>DEGREES(ASIN(Research_Window_Table[[#This Row],[X value]]/Research_Window_Table[[#This Row],[Length]]))</f>
        <v>0</v>
      </c>
      <c r="J3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4" spans="1:10" x14ac:dyDescent="0.3">
      <c r="A304">
        <v>1</v>
      </c>
      <c r="B304">
        <v>1.43</v>
      </c>
      <c r="C304">
        <v>1.19</v>
      </c>
      <c r="D304">
        <f>Research_Window_Table[[#This Row],[Width]]*Research_Window_Table[[#This Row],[Height]]</f>
        <v>1.7016999999999998</v>
      </c>
      <c r="E3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4">
        <v>0</v>
      </c>
      <c r="G304">
        <v>-1</v>
      </c>
      <c r="H304">
        <v>1</v>
      </c>
      <c r="I304">
        <f>DEGREES(ASIN(Research_Window_Table[[#This Row],[X value]]/Research_Window_Table[[#This Row],[Length]]))</f>
        <v>0</v>
      </c>
      <c r="J3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5" spans="1:10" x14ac:dyDescent="0.3">
      <c r="A305">
        <v>1</v>
      </c>
      <c r="B305">
        <v>1.43</v>
      </c>
      <c r="C305">
        <v>1.19</v>
      </c>
      <c r="D305">
        <f>Research_Window_Table[[#This Row],[Width]]*Research_Window_Table[[#This Row],[Height]]</f>
        <v>1.7016999999999998</v>
      </c>
      <c r="E3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5">
        <v>0</v>
      </c>
      <c r="G305">
        <v>-1</v>
      </c>
      <c r="H305">
        <v>1</v>
      </c>
      <c r="I305">
        <f>DEGREES(ASIN(Research_Window_Table[[#This Row],[X value]]/Research_Window_Table[[#This Row],[Length]]))</f>
        <v>0</v>
      </c>
      <c r="J3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6" spans="1:10" x14ac:dyDescent="0.3">
      <c r="A306">
        <v>1</v>
      </c>
      <c r="B306">
        <v>1.43</v>
      </c>
      <c r="C306">
        <v>1.19</v>
      </c>
      <c r="D306">
        <f>Research_Window_Table[[#This Row],[Width]]*Research_Window_Table[[#This Row],[Height]]</f>
        <v>1.7016999999999998</v>
      </c>
      <c r="E3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6">
        <v>0</v>
      </c>
      <c r="G306">
        <v>-1</v>
      </c>
      <c r="H306">
        <v>1</v>
      </c>
      <c r="I306">
        <f>DEGREES(ASIN(Research_Window_Table[[#This Row],[X value]]/Research_Window_Table[[#This Row],[Length]]))</f>
        <v>0</v>
      </c>
      <c r="J3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7" spans="1:10" x14ac:dyDescent="0.3">
      <c r="A307">
        <v>1</v>
      </c>
      <c r="B307">
        <v>2.23</v>
      </c>
      <c r="C307">
        <v>2.17</v>
      </c>
      <c r="D307">
        <f>Research_Window_Table[[#This Row],[Width]]*Research_Window_Table[[#This Row],[Height]]</f>
        <v>4.8391000000000002</v>
      </c>
      <c r="E3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7">
        <v>0</v>
      </c>
      <c r="G307">
        <v>-1</v>
      </c>
      <c r="H307">
        <v>1</v>
      </c>
      <c r="I307">
        <f>DEGREES(ASIN(Research_Window_Table[[#This Row],[X value]]/Research_Window_Table[[#This Row],[Length]]))</f>
        <v>0</v>
      </c>
      <c r="J3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8" spans="1:10" x14ac:dyDescent="0.3">
      <c r="A308">
        <v>1</v>
      </c>
      <c r="B308">
        <v>2.23</v>
      </c>
      <c r="C308">
        <v>2.17</v>
      </c>
      <c r="D308">
        <f>Research_Window_Table[[#This Row],[Width]]*Research_Window_Table[[#This Row],[Height]]</f>
        <v>4.8391000000000002</v>
      </c>
      <c r="E3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8">
        <v>0</v>
      </c>
      <c r="G308">
        <v>-1</v>
      </c>
      <c r="H308">
        <v>1</v>
      </c>
      <c r="I308">
        <f>DEGREES(ASIN(Research_Window_Table[[#This Row],[X value]]/Research_Window_Table[[#This Row],[Length]]))</f>
        <v>0</v>
      </c>
      <c r="J3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9" spans="1:10" x14ac:dyDescent="0.3">
      <c r="A309">
        <v>1</v>
      </c>
      <c r="B309">
        <v>2.23</v>
      </c>
      <c r="C309">
        <v>2.17</v>
      </c>
      <c r="D309">
        <f>Research_Window_Table[[#This Row],[Width]]*Research_Window_Table[[#This Row],[Height]]</f>
        <v>4.8391000000000002</v>
      </c>
      <c r="E3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9">
        <v>0</v>
      </c>
      <c r="G309">
        <v>-1</v>
      </c>
      <c r="H309">
        <v>1</v>
      </c>
      <c r="I309">
        <f>DEGREES(ASIN(Research_Window_Table[[#This Row],[X value]]/Research_Window_Table[[#This Row],[Length]]))</f>
        <v>0</v>
      </c>
      <c r="J3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0" spans="1:10" x14ac:dyDescent="0.3">
      <c r="A310">
        <v>1</v>
      </c>
      <c r="B310">
        <v>2.23</v>
      </c>
      <c r="C310">
        <v>2.17</v>
      </c>
      <c r="D310">
        <f>Research_Window_Table[[#This Row],[Width]]*Research_Window_Table[[#This Row],[Height]]</f>
        <v>4.8391000000000002</v>
      </c>
      <c r="E3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0">
        <v>0</v>
      </c>
      <c r="G310">
        <v>-1</v>
      </c>
      <c r="H310">
        <v>1</v>
      </c>
      <c r="I310">
        <f>DEGREES(ASIN(Research_Window_Table[[#This Row],[X value]]/Research_Window_Table[[#This Row],[Length]]))</f>
        <v>0</v>
      </c>
      <c r="J3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1" spans="1:10" x14ac:dyDescent="0.3">
      <c r="A311">
        <v>1</v>
      </c>
      <c r="B311">
        <v>2.23</v>
      </c>
      <c r="C311">
        <v>2.17</v>
      </c>
      <c r="D311">
        <f>Research_Window_Table[[#This Row],[Width]]*Research_Window_Table[[#This Row],[Height]]</f>
        <v>4.8391000000000002</v>
      </c>
      <c r="E3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1">
        <v>0</v>
      </c>
      <c r="G311">
        <v>-1</v>
      </c>
      <c r="H311">
        <v>1</v>
      </c>
      <c r="I311">
        <f>DEGREES(ASIN(Research_Window_Table[[#This Row],[X value]]/Research_Window_Table[[#This Row],[Length]]))</f>
        <v>0</v>
      </c>
      <c r="J3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2" spans="1:10" x14ac:dyDescent="0.3">
      <c r="A312">
        <v>1</v>
      </c>
      <c r="B312">
        <v>2.23</v>
      </c>
      <c r="C312">
        <v>2.17</v>
      </c>
      <c r="D312">
        <f>Research_Window_Table[[#This Row],[Width]]*Research_Window_Table[[#This Row],[Height]]</f>
        <v>4.8391000000000002</v>
      </c>
      <c r="E3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2">
        <v>0</v>
      </c>
      <c r="G312">
        <v>-1</v>
      </c>
      <c r="H312">
        <v>1</v>
      </c>
      <c r="I312">
        <f>DEGREES(ASIN(Research_Window_Table[[#This Row],[X value]]/Research_Window_Table[[#This Row],[Length]]))</f>
        <v>0</v>
      </c>
      <c r="J3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3" spans="1:10" x14ac:dyDescent="0.3">
      <c r="A313">
        <v>1</v>
      </c>
      <c r="B313">
        <v>1.43</v>
      </c>
      <c r="C313">
        <v>1.19</v>
      </c>
      <c r="D313">
        <f>Research_Window_Table[[#This Row],[Width]]*Research_Window_Table[[#This Row],[Height]]</f>
        <v>1.7016999999999998</v>
      </c>
      <c r="E3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3">
        <v>0</v>
      </c>
      <c r="G313">
        <v>1</v>
      </c>
      <c r="H313">
        <v>1</v>
      </c>
      <c r="I313">
        <f>DEGREES(ASIN(Research_Window_Table[[#This Row],[X value]]/Research_Window_Table[[#This Row],[Length]]))</f>
        <v>0</v>
      </c>
      <c r="J3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4" spans="1:10" x14ac:dyDescent="0.3">
      <c r="A314">
        <v>1</v>
      </c>
      <c r="B314">
        <v>1.43</v>
      </c>
      <c r="C314">
        <v>1.19</v>
      </c>
      <c r="D314">
        <f>Research_Window_Table[[#This Row],[Width]]*Research_Window_Table[[#This Row],[Height]]</f>
        <v>1.7016999999999998</v>
      </c>
      <c r="E3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4">
        <v>0</v>
      </c>
      <c r="G314">
        <v>1</v>
      </c>
      <c r="H314">
        <v>1</v>
      </c>
      <c r="I314">
        <f>DEGREES(ASIN(Research_Window_Table[[#This Row],[X value]]/Research_Window_Table[[#This Row],[Length]]))</f>
        <v>0</v>
      </c>
      <c r="J3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5" spans="1:10" x14ac:dyDescent="0.3">
      <c r="A315">
        <v>1</v>
      </c>
      <c r="B315">
        <v>1.43</v>
      </c>
      <c r="C315">
        <v>1.19</v>
      </c>
      <c r="D315">
        <f>Research_Window_Table[[#This Row],[Width]]*Research_Window_Table[[#This Row],[Height]]</f>
        <v>1.7016999999999998</v>
      </c>
      <c r="E3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5">
        <v>0</v>
      </c>
      <c r="G315">
        <v>1</v>
      </c>
      <c r="H315">
        <v>1</v>
      </c>
      <c r="I315">
        <f>DEGREES(ASIN(Research_Window_Table[[#This Row],[X value]]/Research_Window_Table[[#This Row],[Length]]))</f>
        <v>0</v>
      </c>
      <c r="J3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6" spans="1:10" x14ac:dyDescent="0.3">
      <c r="A316">
        <v>1</v>
      </c>
      <c r="B316">
        <v>1.43</v>
      </c>
      <c r="C316">
        <v>1.19</v>
      </c>
      <c r="D316">
        <f>Research_Window_Table[[#This Row],[Width]]*Research_Window_Table[[#This Row],[Height]]</f>
        <v>1.7016999999999998</v>
      </c>
      <c r="E3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6">
        <v>0</v>
      </c>
      <c r="G316">
        <v>1</v>
      </c>
      <c r="H316">
        <v>1</v>
      </c>
      <c r="I316">
        <f>DEGREES(ASIN(Research_Window_Table[[#This Row],[X value]]/Research_Window_Table[[#This Row],[Length]]))</f>
        <v>0</v>
      </c>
      <c r="J3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7" spans="1:10" x14ac:dyDescent="0.3">
      <c r="A317">
        <v>1</v>
      </c>
      <c r="B317">
        <v>1.43</v>
      </c>
      <c r="C317">
        <v>1.19</v>
      </c>
      <c r="D317">
        <f>Research_Window_Table[[#This Row],[Width]]*Research_Window_Table[[#This Row],[Height]]</f>
        <v>1.7016999999999998</v>
      </c>
      <c r="E3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7">
        <v>0</v>
      </c>
      <c r="G317">
        <v>1</v>
      </c>
      <c r="H317">
        <v>1</v>
      </c>
      <c r="I317">
        <f>DEGREES(ASIN(Research_Window_Table[[#This Row],[X value]]/Research_Window_Table[[#This Row],[Length]]))</f>
        <v>0</v>
      </c>
      <c r="J3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8" spans="1:10" x14ac:dyDescent="0.3">
      <c r="A318">
        <v>1</v>
      </c>
      <c r="B318">
        <v>2.23</v>
      </c>
      <c r="C318">
        <v>2.17</v>
      </c>
      <c r="D318">
        <f>Research_Window_Table[[#This Row],[Width]]*Research_Window_Table[[#This Row],[Height]]</f>
        <v>4.8391000000000002</v>
      </c>
      <c r="E3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8">
        <v>0</v>
      </c>
      <c r="G318">
        <v>1</v>
      </c>
      <c r="H318">
        <v>1</v>
      </c>
      <c r="I318">
        <f>DEGREES(ASIN(Research_Window_Table[[#This Row],[X value]]/Research_Window_Table[[#This Row],[Length]]))</f>
        <v>0</v>
      </c>
      <c r="J3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9" spans="1:10" x14ac:dyDescent="0.3">
      <c r="A319">
        <v>1</v>
      </c>
      <c r="B319">
        <v>2.23</v>
      </c>
      <c r="C319">
        <v>2.17</v>
      </c>
      <c r="D319">
        <f>Research_Window_Table[[#This Row],[Width]]*Research_Window_Table[[#This Row],[Height]]</f>
        <v>4.8391000000000002</v>
      </c>
      <c r="E3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9">
        <v>0</v>
      </c>
      <c r="G319">
        <v>1</v>
      </c>
      <c r="H319">
        <v>1</v>
      </c>
      <c r="I319">
        <f>DEGREES(ASIN(Research_Window_Table[[#This Row],[X value]]/Research_Window_Table[[#This Row],[Length]]))</f>
        <v>0</v>
      </c>
      <c r="J3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0" spans="1:10" x14ac:dyDescent="0.3">
      <c r="A320">
        <v>1</v>
      </c>
      <c r="B320">
        <v>2.23</v>
      </c>
      <c r="C320">
        <v>2.17</v>
      </c>
      <c r="D320">
        <f>Research_Window_Table[[#This Row],[Width]]*Research_Window_Table[[#This Row],[Height]]</f>
        <v>4.8391000000000002</v>
      </c>
      <c r="E3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0">
        <v>0</v>
      </c>
      <c r="G320">
        <v>1</v>
      </c>
      <c r="H320">
        <v>1</v>
      </c>
      <c r="I320">
        <f>DEGREES(ASIN(Research_Window_Table[[#This Row],[X value]]/Research_Window_Table[[#This Row],[Length]]))</f>
        <v>0</v>
      </c>
      <c r="J3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1" spans="1:10" x14ac:dyDescent="0.3">
      <c r="A321">
        <v>1</v>
      </c>
      <c r="B321">
        <v>2.23</v>
      </c>
      <c r="C321">
        <v>2.17</v>
      </c>
      <c r="D321">
        <f>Research_Window_Table[[#This Row],[Width]]*Research_Window_Table[[#This Row],[Height]]</f>
        <v>4.8391000000000002</v>
      </c>
      <c r="E3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1">
        <v>0</v>
      </c>
      <c r="G321">
        <v>1</v>
      </c>
      <c r="H321">
        <v>1</v>
      </c>
      <c r="I321">
        <f>DEGREES(ASIN(Research_Window_Table[[#This Row],[X value]]/Research_Window_Table[[#This Row],[Length]]))</f>
        <v>0</v>
      </c>
      <c r="J3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2" spans="1:10" x14ac:dyDescent="0.3">
      <c r="A322">
        <v>1</v>
      </c>
      <c r="B322">
        <v>2.23</v>
      </c>
      <c r="C322">
        <v>2.17</v>
      </c>
      <c r="D322">
        <f>Research_Window_Table[[#This Row],[Width]]*Research_Window_Table[[#This Row],[Height]]</f>
        <v>4.8391000000000002</v>
      </c>
      <c r="E3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2">
        <v>0</v>
      </c>
      <c r="G322">
        <v>1</v>
      </c>
      <c r="H322">
        <v>1</v>
      </c>
      <c r="I322">
        <f>DEGREES(ASIN(Research_Window_Table[[#This Row],[X value]]/Research_Window_Table[[#This Row],[Length]]))</f>
        <v>0</v>
      </c>
      <c r="J3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3" spans="1:10" x14ac:dyDescent="0.3">
      <c r="A323">
        <v>1</v>
      </c>
      <c r="B323">
        <v>2.23</v>
      </c>
      <c r="C323">
        <v>2.17</v>
      </c>
      <c r="D323">
        <f>Research_Window_Table[[#This Row],[Width]]*Research_Window_Table[[#This Row],[Height]]</f>
        <v>4.8391000000000002</v>
      </c>
      <c r="E3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3">
        <v>0</v>
      </c>
      <c r="G323">
        <v>1</v>
      </c>
      <c r="H323">
        <v>1</v>
      </c>
      <c r="I323">
        <f>DEGREES(ASIN(Research_Window_Table[[#This Row],[X value]]/Research_Window_Table[[#This Row],[Length]]))</f>
        <v>0</v>
      </c>
      <c r="J3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4" spans="1:10" x14ac:dyDescent="0.3">
      <c r="A324">
        <v>1</v>
      </c>
      <c r="B324">
        <v>2.23</v>
      </c>
      <c r="C324">
        <v>2.17</v>
      </c>
      <c r="D324">
        <f>Research_Window_Table[[#This Row],[Width]]*Research_Window_Table[[#This Row],[Height]]</f>
        <v>4.8391000000000002</v>
      </c>
      <c r="E3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4">
        <v>0</v>
      </c>
      <c r="G324">
        <v>1</v>
      </c>
      <c r="H324">
        <v>1</v>
      </c>
      <c r="I324">
        <f>DEGREES(ASIN(Research_Window_Table[[#This Row],[X value]]/Research_Window_Table[[#This Row],[Length]]))</f>
        <v>0</v>
      </c>
      <c r="J3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5" spans="1:10" x14ac:dyDescent="0.3">
      <c r="A325">
        <v>1</v>
      </c>
      <c r="B325">
        <v>2.23</v>
      </c>
      <c r="C325">
        <v>2.17</v>
      </c>
      <c r="D325">
        <f>Research_Window_Table[[#This Row],[Width]]*Research_Window_Table[[#This Row],[Height]]</f>
        <v>4.8391000000000002</v>
      </c>
      <c r="E3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5">
        <v>0</v>
      </c>
      <c r="G325">
        <v>1</v>
      </c>
      <c r="H325">
        <v>1</v>
      </c>
      <c r="I325">
        <f>DEGREES(ASIN(Research_Window_Table[[#This Row],[X value]]/Research_Window_Table[[#This Row],[Length]]))</f>
        <v>0</v>
      </c>
      <c r="J3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6" spans="1:10" x14ac:dyDescent="0.3">
      <c r="A326">
        <v>1</v>
      </c>
      <c r="B326">
        <v>2.23</v>
      </c>
      <c r="C326">
        <v>2.17</v>
      </c>
      <c r="D326">
        <f>Research_Window_Table[[#This Row],[Width]]*Research_Window_Table[[#This Row],[Height]]</f>
        <v>4.8391000000000002</v>
      </c>
      <c r="E3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6">
        <v>-1</v>
      </c>
      <c r="G326">
        <v>0</v>
      </c>
      <c r="H326">
        <v>1</v>
      </c>
      <c r="I326">
        <f>DEGREES(ASIN(Research_Window_Table[[#This Row],[X value]]/Research_Window_Table[[#This Row],[Length]]))</f>
        <v>-90</v>
      </c>
      <c r="J3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7" spans="1:10" x14ac:dyDescent="0.3">
      <c r="A327">
        <v>1</v>
      </c>
      <c r="B327">
        <v>1.43</v>
      </c>
      <c r="C327">
        <v>1.19</v>
      </c>
      <c r="D327">
        <f>Research_Window_Table[[#This Row],[Width]]*Research_Window_Table[[#This Row],[Height]]</f>
        <v>1.7016999999999998</v>
      </c>
      <c r="E3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7">
        <v>-1</v>
      </c>
      <c r="G327">
        <v>0</v>
      </c>
      <c r="H327">
        <v>1</v>
      </c>
      <c r="I327">
        <f>DEGREES(ASIN(Research_Window_Table[[#This Row],[X value]]/Research_Window_Table[[#This Row],[Length]]))</f>
        <v>-90</v>
      </c>
      <c r="J3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8" spans="1:10" x14ac:dyDescent="0.3">
      <c r="A328">
        <v>1</v>
      </c>
      <c r="B328">
        <v>2.23</v>
      </c>
      <c r="C328">
        <v>2.17</v>
      </c>
      <c r="D328">
        <f>Research_Window_Table[[#This Row],[Width]]*Research_Window_Table[[#This Row],[Height]]</f>
        <v>4.8391000000000002</v>
      </c>
      <c r="E3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8">
        <v>1</v>
      </c>
      <c r="G328">
        <v>0</v>
      </c>
      <c r="H328">
        <v>1</v>
      </c>
      <c r="I328">
        <f>DEGREES(ASIN(Research_Window_Table[[#This Row],[X value]]/Research_Window_Table[[#This Row],[Length]]))</f>
        <v>90</v>
      </c>
      <c r="J3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29" spans="1:10" x14ac:dyDescent="0.3">
      <c r="A329">
        <v>1</v>
      </c>
      <c r="B329">
        <v>2.23</v>
      </c>
      <c r="C329">
        <v>2.17</v>
      </c>
      <c r="D329">
        <f>Research_Window_Table[[#This Row],[Width]]*Research_Window_Table[[#This Row],[Height]]</f>
        <v>4.8391000000000002</v>
      </c>
      <c r="E3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9">
        <v>1</v>
      </c>
      <c r="G329">
        <v>0</v>
      </c>
      <c r="H329">
        <v>1</v>
      </c>
      <c r="I329">
        <f>DEGREES(ASIN(Research_Window_Table[[#This Row],[X value]]/Research_Window_Table[[#This Row],[Length]]))</f>
        <v>90</v>
      </c>
      <c r="J3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0" spans="1:10" x14ac:dyDescent="0.3">
      <c r="A330">
        <v>1</v>
      </c>
      <c r="B330">
        <v>2.23</v>
      </c>
      <c r="C330">
        <v>2.17</v>
      </c>
      <c r="D330">
        <f>Research_Window_Table[[#This Row],[Width]]*Research_Window_Table[[#This Row],[Height]]</f>
        <v>4.8391000000000002</v>
      </c>
      <c r="E3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0">
        <v>1</v>
      </c>
      <c r="G330">
        <v>0</v>
      </c>
      <c r="H330">
        <v>1</v>
      </c>
      <c r="I330">
        <f>DEGREES(ASIN(Research_Window_Table[[#This Row],[X value]]/Research_Window_Table[[#This Row],[Length]]))</f>
        <v>90</v>
      </c>
      <c r="J3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1" spans="1:10" x14ac:dyDescent="0.3">
      <c r="A331">
        <v>1</v>
      </c>
      <c r="B331">
        <v>2.23</v>
      </c>
      <c r="C331">
        <v>2.17</v>
      </c>
      <c r="D331">
        <f>Research_Window_Table[[#This Row],[Width]]*Research_Window_Table[[#This Row],[Height]]</f>
        <v>4.8391000000000002</v>
      </c>
      <c r="E3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1">
        <v>1</v>
      </c>
      <c r="G331">
        <v>0</v>
      </c>
      <c r="H331">
        <v>1</v>
      </c>
      <c r="I331">
        <f>DEGREES(ASIN(Research_Window_Table[[#This Row],[X value]]/Research_Window_Table[[#This Row],[Length]]))</f>
        <v>90</v>
      </c>
      <c r="J3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2" spans="1:10" x14ac:dyDescent="0.3">
      <c r="A332">
        <v>1</v>
      </c>
      <c r="B332">
        <v>1.43</v>
      </c>
      <c r="C332">
        <v>1.19</v>
      </c>
      <c r="D332">
        <f>Research_Window_Table[[#This Row],[Width]]*Research_Window_Table[[#This Row],[Height]]</f>
        <v>1.7016999999999998</v>
      </c>
      <c r="E3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2">
        <v>-1</v>
      </c>
      <c r="G332">
        <v>0</v>
      </c>
      <c r="H332">
        <v>1</v>
      </c>
      <c r="I332">
        <f>DEGREES(ASIN(Research_Window_Table[[#This Row],[X value]]/Research_Window_Table[[#This Row],[Length]]))</f>
        <v>-90</v>
      </c>
      <c r="J3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3" spans="1:10" x14ac:dyDescent="0.3">
      <c r="A333">
        <v>1</v>
      </c>
      <c r="B333">
        <v>1.43</v>
      </c>
      <c r="C333">
        <v>1.19</v>
      </c>
      <c r="D333">
        <f>Research_Window_Table[[#This Row],[Width]]*Research_Window_Table[[#This Row],[Height]]</f>
        <v>1.7016999999999998</v>
      </c>
      <c r="E3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3">
        <v>-1</v>
      </c>
      <c r="G333">
        <v>0</v>
      </c>
      <c r="H333">
        <v>1</v>
      </c>
      <c r="I333">
        <f>DEGREES(ASIN(Research_Window_Table[[#This Row],[X value]]/Research_Window_Table[[#This Row],[Length]]))</f>
        <v>-90</v>
      </c>
      <c r="J3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4" spans="1:10" x14ac:dyDescent="0.3">
      <c r="A334">
        <v>1</v>
      </c>
      <c r="B334">
        <v>1.43</v>
      </c>
      <c r="C334">
        <v>1.19</v>
      </c>
      <c r="D334">
        <f>Research_Window_Table[[#This Row],[Width]]*Research_Window_Table[[#This Row],[Height]]</f>
        <v>1.7016999999999998</v>
      </c>
      <c r="E3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4">
        <v>-1</v>
      </c>
      <c r="G334">
        <v>0</v>
      </c>
      <c r="H334">
        <v>1</v>
      </c>
      <c r="I334">
        <f>DEGREES(ASIN(Research_Window_Table[[#This Row],[X value]]/Research_Window_Table[[#This Row],[Length]]))</f>
        <v>-90</v>
      </c>
      <c r="J3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5" spans="1:10" x14ac:dyDescent="0.3">
      <c r="A335">
        <v>1</v>
      </c>
      <c r="B335">
        <v>1.43</v>
      </c>
      <c r="C335">
        <v>1.19</v>
      </c>
      <c r="D335">
        <f>Research_Window_Table[[#This Row],[Width]]*Research_Window_Table[[#This Row],[Height]]</f>
        <v>1.7016999999999998</v>
      </c>
      <c r="E3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5">
        <v>0</v>
      </c>
      <c r="G335">
        <v>-1</v>
      </c>
      <c r="H335">
        <v>1</v>
      </c>
      <c r="I335">
        <f>DEGREES(ASIN(Research_Window_Table[[#This Row],[X value]]/Research_Window_Table[[#This Row],[Length]]))</f>
        <v>0</v>
      </c>
      <c r="J3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6" spans="1:10" x14ac:dyDescent="0.3">
      <c r="A336">
        <v>1</v>
      </c>
      <c r="B336">
        <v>1.43</v>
      </c>
      <c r="C336">
        <v>1.19</v>
      </c>
      <c r="D336">
        <f>Research_Window_Table[[#This Row],[Width]]*Research_Window_Table[[#This Row],[Height]]</f>
        <v>1.7016999999999998</v>
      </c>
      <c r="E3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6">
        <v>0</v>
      </c>
      <c r="G336">
        <v>-1</v>
      </c>
      <c r="H336">
        <v>1</v>
      </c>
      <c r="I336">
        <f>DEGREES(ASIN(Research_Window_Table[[#This Row],[X value]]/Research_Window_Table[[#This Row],[Length]]))</f>
        <v>0</v>
      </c>
      <c r="J3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7" spans="1:10" x14ac:dyDescent="0.3">
      <c r="A337">
        <v>1</v>
      </c>
      <c r="B337">
        <v>1.43</v>
      </c>
      <c r="C337">
        <v>1.19</v>
      </c>
      <c r="D337">
        <f>Research_Window_Table[[#This Row],[Width]]*Research_Window_Table[[#This Row],[Height]]</f>
        <v>1.7016999999999998</v>
      </c>
      <c r="E3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7">
        <v>0</v>
      </c>
      <c r="G337">
        <v>-1</v>
      </c>
      <c r="H337">
        <v>1</v>
      </c>
      <c r="I337">
        <f>DEGREES(ASIN(Research_Window_Table[[#This Row],[X value]]/Research_Window_Table[[#This Row],[Length]]))</f>
        <v>0</v>
      </c>
      <c r="J3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8" spans="1:10" x14ac:dyDescent="0.3">
      <c r="A338">
        <v>1</v>
      </c>
      <c r="B338">
        <v>1.43</v>
      </c>
      <c r="C338">
        <v>1.19</v>
      </c>
      <c r="D338">
        <f>Research_Window_Table[[#This Row],[Width]]*Research_Window_Table[[#This Row],[Height]]</f>
        <v>1.7016999999999998</v>
      </c>
      <c r="E3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8">
        <v>0</v>
      </c>
      <c r="G338">
        <v>-1</v>
      </c>
      <c r="H338">
        <v>1</v>
      </c>
      <c r="I338">
        <f>DEGREES(ASIN(Research_Window_Table[[#This Row],[X value]]/Research_Window_Table[[#This Row],[Length]]))</f>
        <v>0</v>
      </c>
      <c r="J3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9" spans="1:10" x14ac:dyDescent="0.3">
      <c r="A339">
        <v>1</v>
      </c>
      <c r="B339">
        <v>1.43</v>
      </c>
      <c r="C339">
        <v>1.19</v>
      </c>
      <c r="D339">
        <f>Research_Window_Table[[#This Row],[Width]]*Research_Window_Table[[#This Row],[Height]]</f>
        <v>1.7016999999999998</v>
      </c>
      <c r="E3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9">
        <v>0</v>
      </c>
      <c r="G339">
        <v>-1</v>
      </c>
      <c r="H339">
        <v>1</v>
      </c>
      <c r="I339">
        <f>DEGREES(ASIN(Research_Window_Table[[#This Row],[X value]]/Research_Window_Table[[#This Row],[Length]]))</f>
        <v>0</v>
      </c>
      <c r="J3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0" spans="1:10" x14ac:dyDescent="0.3">
      <c r="A340">
        <v>1</v>
      </c>
      <c r="B340">
        <v>1.43</v>
      </c>
      <c r="C340">
        <v>1.19</v>
      </c>
      <c r="D340">
        <f>Research_Window_Table[[#This Row],[Width]]*Research_Window_Table[[#This Row],[Height]]</f>
        <v>1.7016999999999998</v>
      </c>
      <c r="E3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0">
        <v>0</v>
      </c>
      <c r="G340">
        <v>-1</v>
      </c>
      <c r="H340">
        <v>1</v>
      </c>
      <c r="I340">
        <f>DEGREES(ASIN(Research_Window_Table[[#This Row],[X value]]/Research_Window_Table[[#This Row],[Length]]))</f>
        <v>0</v>
      </c>
      <c r="J3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1" spans="1:10" x14ac:dyDescent="0.3">
      <c r="A341">
        <v>1</v>
      </c>
      <c r="B341">
        <v>1.43</v>
      </c>
      <c r="C341">
        <v>1.19</v>
      </c>
      <c r="D341">
        <f>Research_Window_Table[[#This Row],[Width]]*Research_Window_Table[[#This Row],[Height]]</f>
        <v>1.7016999999999998</v>
      </c>
      <c r="E3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1">
        <v>0</v>
      </c>
      <c r="G341">
        <v>-1</v>
      </c>
      <c r="H341">
        <v>1</v>
      </c>
      <c r="I341">
        <f>DEGREES(ASIN(Research_Window_Table[[#This Row],[X value]]/Research_Window_Table[[#This Row],[Length]]))</f>
        <v>0</v>
      </c>
      <c r="J3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2" spans="1:10" x14ac:dyDescent="0.3">
      <c r="A342">
        <v>1</v>
      </c>
      <c r="B342">
        <v>1.43</v>
      </c>
      <c r="C342">
        <v>1.19</v>
      </c>
      <c r="D342">
        <f>Research_Window_Table[[#This Row],[Width]]*Research_Window_Table[[#This Row],[Height]]</f>
        <v>1.7016999999999998</v>
      </c>
      <c r="E3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2">
        <v>0</v>
      </c>
      <c r="G342">
        <v>-1</v>
      </c>
      <c r="H342">
        <v>1</v>
      </c>
      <c r="I342">
        <f>DEGREES(ASIN(Research_Window_Table[[#This Row],[X value]]/Research_Window_Table[[#This Row],[Length]]))</f>
        <v>0</v>
      </c>
      <c r="J3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3" spans="1:10" x14ac:dyDescent="0.3">
      <c r="A343">
        <v>1</v>
      </c>
      <c r="B343">
        <v>2.23</v>
      </c>
      <c r="C343">
        <v>2.17</v>
      </c>
      <c r="D343">
        <f>Research_Window_Table[[#This Row],[Width]]*Research_Window_Table[[#This Row],[Height]]</f>
        <v>4.8391000000000002</v>
      </c>
      <c r="E3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3">
        <v>0</v>
      </c>
      <c r="G343">
        <v>-1</v>
      </c>
      <c r="H343">
        <v>1</v>
      </c>
      <c r="I343">
        <f>DEGREES(ASIN(Research_Window_Table[[#This Row],[X value]]/Research_Window_Table[[#This Row],[Length]]))</f>
        <v>0</v>
      </c>
      <c r="J3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4" spans="1:10" x14ac:dyDescent="0.3">
      <c r="A344">
        <v>1</v>
      </c>
      <c r="B344">
        <v>2.23</v>
      </c>
      <c r="C344">
        <v>2.17</v>
      </c>
      <c r="D344">
        <f>Research_Window_Table[[#This Row],[Width]]*Research_Window_Table[[#This Row],[Height]]</f>
        <v>4.8391000000000002</v>
      </c>
      <c r="E3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4">
        <v>0</v>
      </c>
      <c r="G344">
        <v>-1</v>
      </c>
      <c r="H344">
        <v>1</v>
      </c>
      <c r="I344">
        <f>DEGREES(ASIN(Research_Window_Table[[#This Row],[X value]]/Research_Window_Table[[#This Row],[Length]]))</f>
        <v>0</v>
      </c>
      <c r="J3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5" spans="1:10" x14ac:dyDescent="0.3">
      <c r="A345">
        <v>1</v>
      </c>
      <c r="B345">
        <v>2.23</v>
      </c>
      <c r="C345">
        <v>2.17</v>
      </c>
      <c r="D345">
        <f>Research_Window_Table[[#This Row],[Width]]*Research_Window_Table[[#This Row],[Height]]</f>
        <v>4.8391000000000002</v>
      </c>
      <c r="E3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5">
        <v>0</v>
      </c>
      <c r="G345">
        <v>-1</v>
      </c>
      <c r="H345">
        <v>1</v>
      </c>
      <c r="I345">
        <f>DEGREES(ASIN(Research_Window_Table[[#This Row],[X value]]/Research_Window_Table[[#This Row],[Length]]))</f>
        <v>0</v>
      </c>
      <c r="J3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6" spans="1:10" x14ac:dyDescent="0.3">
      <c r="A346">
        <v>1</v>
      </c>
      <c r="B346">
        <v>2.23</v>
      </c>
      <c r="C346">
        <v>2.17</v>
      </c>
      <c r="D346">
        <f>Research_Window_Table[[#This Row],[Width]]*Research_Window_Table[[#This Row],[Height]]</f>
        <v>4.8391000000000002</v>
      </c>
      <c r="E3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6">
        <v>0</v>
      </c>
      <c r="G346">
        <v>-1</v>
      </c>
      <c r="H346">
        <v>1</v>
      </c>
      <c r="I346">
        <f>DEGREES(ASIN(Research_Window_Table[[#This Row],[X value]]/Research_Window_Table[[#This Row],[Length]]))</f>
        <v>0</v>
      </c>
      <c r="J3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7" spans="1:10" x14ac:dyDescent="0.3">
      <c r="A347">
        <v>1</v>
      </c>
      <c r="B347">
        <v>2.23</v>
      </c>
      <c r="C347">
        <v>2.17</v>
      </c>
      <c r="D347">
        <f>Research_Window_Table[[#This Row],[Width]]*Research_Window_Table[[#This Row],[Height]]</f>
        <v>4.8391000000000002</v>
      </c>
      <c r="E3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7">
        <v>0</v>
      </c>
      <c r="G347">
        <v>-1</v>
      </c>
      <c r="H347">
        <v>1</v>
      </c>
      <c r="I347">
        <f>DEGREES(ASIN(Research_Window_Table[[#This Row],[X value]]/Research_Window_Table[[#This Row],[Length]]))</f>
        <v>0</v>
      </c>
      <c r="J3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8" spans="1:10" x14ac:dyDescent="0.3">
      <c r="A348">
        <v>1</v>
      </c>
      <c r="B348">
        <v>2.23</v>
      </c>
      <c r="C348">
        <v>2.17</v>
      </c>
      <c r="D348">
        <f>Research_Window_Table[[#This Row],[Width]]*Research_Window_Table[[#This Row],[Height]]</f>
        <v>4.8391000000000002</v>
      </c>
      <c r="E3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8">
        <v>0</v>
      </c>
      <c r="G348">
        <v>-1</v>
      </c>
      <c r="H348">
        <v>1</v>
      </c>
      <c r="I348">
        <f>DEGREES(ASIN(Research_Window_Table[[#This Row],[X value]]/Research_Window_Table[[#This Row],[Length]]))</f>
        <v>0</v>
      </c>
      <c r="J3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tabSelected="1"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16" t="s">
        <v>10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</row>
    <row r="2" spans="1:40" x14ac:dyDescent="0.3">
      <c r="A2" s="214" t="s">
        <v>11</v>
      </c>
      <c r="B2" s="214"/>
      <c r="C2" s="214"/>
      <c r="D2" s="217" t="s">
        <v>4</v>
      </c>
      <c r="E2" s="217"/>
      <c r="G2" s="213" t="s">
        <v>225</v>
      </c>
      <c r="H2" s="213"/>
      <c r="I2" s="213"/>
      <c r="J2" s="213"/>
      <c r="K2" s="135">
        <v>0.29899999999999999</v>
      </c>
    </row>
    <row r="3" spans="1:40" x14ac:dyDescent="0.3">
      <c r="A3" s="214" t="s">
        <v>128</v>
      </c>
      <c r="B3" s="214"/>
      <c r="C3" s="214"/>
      <c r="D3" s="217" t="s">
        <v>131</v>
      </c>
      <c r="E3" s="217"/>
      <c r="G3" s="213" t="s">
        <v>223</v>
      </c>
      <c r="H3" s="213"/>
      <c r="I3" s="213"/>
      <c r="J3" s="213"/>
      <c r="K3" s="135">
        <v>50</v>
      </c>
    </row>
    <row r="4" spans="1:40" x14ac:dyDescent="0.3">
      <c r="A4" s="214" t="s">
        <v>27</v>
      </c>
      <c r="B4" s="214"/>
      <c r="C4" s="214"/>
      <c r="D4" s="215">
        <v>26</v>
      </c>
      <c r="E4" s="215"/>
      <c r="G4" s="213" t="s">
        <v>221</v>
      </c>
      <c r="H4" s="213"/>
      <c r="I4" s="213"/>
      <c r="J4" s="213"/>
      <c r="K4" s="135">
        <v>10</v>
      </c>
    </row>
    <row r="5" spans="1:40" x14ac:dyDescent="0.3">
      <c r="A5" s="214" t="s">
        <v>111</v>
      </c>
      <c r="B5" s="214"/>
      <c r="C5" s="214"/>
      <c r="D5" s="215">
        <v>0.5</v>
      </c>
      <c r="E5" s="215"/>
      <c r="G5" s="213" t="s">
        <v>224</v>
      </c>
      <c r="H5" s="213"/>
      <c r="I5" s="213"/>
      <c r="J5" s="213"/>
      <c r="K5" s="135">
        <v>30</v>
      </c>
    </row>
    <row r="6" spans="1:40" x14ac:dyDescent="0.3">
      <c r="A6" s="230" t="s">
        <v>98</v>
      </c>
      <c r="B6" s="230"/>
      <c r="C6" s="230"/>
      <c r="D6" s="215">
        <f>Research_Floors!E3</f>
        <v>10917.063636363637</v>
      </c>
      <c r="E6" s="224"/>
      <c r="F6" s="118"/>
    </row>
    <row r="7" spans="1:40" x14ac:dyDescent="0.3">
      <c r="A7" s="230" t="s">
        <v>104</v>
      </c>
      <c r="B7" s="230"/>
      <c r="C7" s="230"/>
      <c r="D7" s="215">
        <f>City_Details!H15</f>
        <v>0.74</v>
      </c>
      <c r="E7" s="215"/>
    </row>
    <row r="8" spans="1:40" x14ac:dyDescent="0.3">
      <c r="A8" s="230" t="s">
        <v>108</v>
      </c>
      <c r="B8" s="230"/>
      <c r="C8" s="230"/>
      <c r="D8" s="215">
        <f>City_Details!H16</f>
        <v>100.8</v>
      </c>
      <c r="E8" s="215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24" t="s">
        <v>34</v>
      </c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  <c r="V12" s="222"/>
      <c r="W12" s="223"/>
      <c r="X12" s="221" t="s">
        <v>34</v>
      </c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3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24" t="s">
        <v>55</v>
      </c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2"/>
      <c r="S14" s="222"/>
      <c r="T14" s="222"/>
      <c r="U14" s="222"/>
      <c r="V14" s="222"/>
      <c r="W14" s="223"/>
      <c r="X14" s="225" t="s">
        <v>206</v>
      </c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24"/>
      <c r="AK14" s="224"/>
      <c r="AL14" s="224"/>
      <c r="AM14" s="224"/>
      <c r="AN14" s="226"/>
    </row>
    <row r="15" spans="1:40" x14ac:dyDescent="0.3">
      <c r="A15" s="24"/>
      <c r="B15" s="25" t="s">
        <v>56</v>
      </c>
      <c r="C15" s="26"/>
      <c r="D15" s="27"/>
      <c r="E15" s="82">
        <v>0.05</v>
      </c>
      <c r="F15" s="82">
        <f>Research_Wall!S2</f>
        <v>13870.490399999995</v>
      </c>
      <c r="G15" s="32">
        <f>Wall!J24</f>
        <v>-1.5999999999999943</v>
      </c>
      <c r="H15" s="89">
        <f>Wall!K24</f>
        <v>-2.5999999999999943</v>
      </c>
      <c r="I15" s="89">
        <f>Wall!L24</f>
        <v>-2.5999999999999943</v>
      </c>
      <c r="J15" s="89">
        <f>Wall!M24</f>
        <v>-1.7999999999999972</v>
      </c>
      <c r="K15" s="89">
        <f>Wall!N24</f>
        <v>-1.7999999999999972</v>
      </c>
      <c r="L15" s="89">
        <f>Wall!O24</f>
        <v>-2.7999999999999972</v>
      </c>
      <c r="M15" s="89">
        <f>Wall!P24</f>
        <v>-2.7999999999999972</v>
      </c>
      <c r="N15" s="89">
        <f>Wall!Q24</f>
        <v>-2.7999999999999972</v>
      </c>
      <c r="O15" s="89">
        <f>Wall!R24</f>
        <v>-2.7999999999999972</v>
      </c>
      <c r="P15" s="89">
        <f>Wall!S24</f>
        <v>-1</v>
      </c>
      <c r="Q15" s="89">
        <f>Wall!T24</f>
        <v>-1</v>
      </c>
      <c r="R15" s="89">
        <f>Wall!U24</f>
        <v>0</v>
      </c>
      <c r="S15" s="89">
        <f>Wall!V24</f>
        <v>-1.7999999999999972</v>
      </c>
      <c r="T15" s="89">
        <f>Wall!W24</f>
        <v>-0.79999999999999716</v>
      </c>
      <c r="U15" s="89">
        <f>Wall!X24</f>
        <v>-0.79999999999999716</v>
      </c>
      <c r="V15" s="89">
        <f>Wall!Y24</f>
        <v>-1.5999999999999943</v>
      </c>
      <c r="W15" s="89">
        <f>Wall!Z24</f>
        <v>-1.5999999999999943</v>
      </c>
      <c r="X15" s="34">
        <f>0.293071*$E15*$F15*G15</f>
        <v>-325.20307936147077</v>
      </c>
      <c r="Y15" s="88">
        <f t="shared" ref="Y15:AN15" si="0">0.293071*$E15*$F15*H15</f>
        <v>-528.45500396239072</v>
      </c>
      <c r="Z15" s="88">
        <f t="shared" si="0"/>
        <v>-528.45500396239072</v>
      </c>
      <c r="AA15" s="88">
        <f t="shared" si="0"/>
        <v>-365.85346428165531</v>
      </c>
      <c r="AB15" s="88">
        <f t="shared" si="0"/>
        <v>-365.85346428165531</v>
      </c>
      <c r="AC15" s="88">
        <f t="shared" si="0"/>
        <v>-569.10538888257531</v>
      </c>
      <c r="AD15" s="88">
        <f t="shared" si="0"/>
        <v>-569.10538888257531</v>
      </c>
      <c r="AE15" s="88">
        <f t="shared" si="0"/>
        <v>-569.10538888257531</v>
      </c>
      <c r="AF15" s="88">
        <f t="shared" si="0"/>
        <v>-569.10538888257531</v>
      </c>
      <c r="AG15" s="88">
        <f t="shared" si="0"/>
        <v>-203.25192460091995</v>
      </c>
      <c r="AH15" s="88">
        <f t="shared" si="0"/>
        <v>-203.25192460091995</v>
      </c>
      <c r="AI15" s="88">
        <f t="shared" si="0"/>
        <v>0</v>
      </c>
      <c r="AJ15" s="88">
        <f t="shared" si="0"/>
        <v>-365.85346428165531</v>
      </c>
      <c r="AK15" s="88">
        <f t="shared" si="0"/>
        <v>-162.60153968073539</v>
      </c>
      <c r="AL15" s="88">
        <f t="shared" si="0"/>
        <v>-162.60153968073539</v>
      </c>
      <c r="AM15" s="88">
        <f t="shared" si="0"/>
        <v>-325.20307936147077</v>
      </c>
      <c r="AN15" s="88">
        <f t="shared" si="0"/>
        <v>-325.20307936147077</v>
      </c>
    </row>
    <row r="16" spans="1:40" x14ac:dyDescent="0.3">
      <c r="A16" s="24"/>
      <c r="B16" s="25" t="s">
        <v>116</v>
      </c>
      <c r="C16" s="26"/>
      <c r="D16" s="27"/>
      <c r="E16" s="82">
        <v>0.05</v>
      </c>
      <c r="F16" s="191">
        <f>Research_Wall!S3</f>
        <v>0</v>
      </c>
      <c r="G16" s="89">
        <f>Wall!J25</f>
        <v>0.40000000000000568</v>
      </c>
      <c r="H16" s="89">
        <f>Wall!K25</f>
        <v>-0.59999999999999432</v>
      </c>
      <c r="I16" s="89">
        <f>Wall!L25</f>
        <v>-1.5999999999999943</v>
      </c>
      <c r="J16" s="89">
        <f>Wall!M25</f>
        <v>0.20000000000000284</v>
      </c>
      <c r="K16" s="89">
        <f>Wall!N25</f>
        <v>0.20000000000000284</v>
      </c>
      <c r="L16" s="89">
        <f>Wall!O25</f>
        <v>0.20000000000000284</v>
      </c>
      <c r="M16" s="89">
        <f>Wall!P25</f>
        <v>0.20000000000000284</v>
      </c>
      <c r="N16" s="89">
        <f>Wall!Q25</f>
        <v>1.2000000000000028</v>
      </c>
      <c r="O16" s="89">
        <f>Wall!R25</f>
        <v>1.2000000000000028</v>
      </c>
      <c r="P16" s="89">
        <f>Wall!S25</f>
        <v>4</v>
      </c>
      <c r="Q16" s="89">
        <f>Wall!T25</f>
        <v>5</v>
      </c>
      <c r="R16" s="89">
        <f>Wall!U25</f>
        <v>5</v>
      </c>
      <c r="S16" s="89">
        <f>Wall!V25</f>
        <v>3.2000000000000028</v>
      </c>
      <c r="T16" s="89">
        <f>Wall!W25</f>
        <v>4.2000000000000028</v>
      </c>
      <c r="U16" s="89">
        <f>Wall!X25</f>
        <v>4.2000000000000028</v>
      </c>
      <c r="V16" s="89">
        <f>Wall!Y25</f>
        <v>3.4000000000000057</v>
      </c>
      <c r="W16" s="89">
        <f>Wall!Z25</f>
        <v>3.4000000000000057</v>
      </c>
      <c r="X16" s="88">
        <f t="shared" ref="X16:X23" si="1">0.293071*$E16*$F16*G16</f>
        <v>0</v>
      </c>
      <c r="Y16" s="88">
        <f t="shared" ref="Y16:Y23" si="2">0.293071*$E16*$F16*H16</f>
        <v>0</v>
      </c>
      <c r="Z16" s="88">
        <f t="shared" ref="Z16:Z23" si="3">0.293071*$E16*$F16*I16</f>
        <v>0</v>
      </c>
      <c r="AA16" s="88">
        <f t="shared" ref="AA16:AA23" si="4">0.293071*$E16*$F16*J16</f>
        <v>0</v>
      </c>
      <c r="AB16" s="88">
        <f t="shared" ref="AB16:AB23" si="5">0.293071*$E16*$F16*K16</f>
        <v>0</v>
      </c>
      <c r="AC16" s="88">
        <f t="shared" ref="AC16:AC23" si="6">0.293071*$E16*$F16*L16</f>
        <v>0</v>
      </c>
      <c r="AD16" s="88">
        <f t="shared" ref="AD16:AD23" si="7">0.293071*$E16*$F16*M16</f>
        <v>0</v>
      </c>
      <c r="AE16" s="88">
        <f t="shared" ref="AE16:AE23" si="8">0.293071*$E16*$F16*N16</f>
        <v>0</v>
      </c>
      <c r="AF16" s="88">
        <f t="shared" ref="AF16:AF23" si="9">0.293071*$E16*$F16*O16</f>
        <v>0</v>
      </c>
      <c r="AG16" s="88">
        <f t="shared" ref="AG16:AG23" si="10">0.293071*$E16*$F16*P16</f>
        <v>0</v>
      </c>
      <c r="AH16" s="88">
        <f t="shared" ref="AH16:AH23" si="11">0.293071*$E16*$F16*Q16</f>
        <v>0</v>
      </c>
      <c r="AI16" s="88">
        <f t="shared" ref="AI16:AI23" si="12">0.293071*$E16*$F16*R16</f>
        <v>0</v>
      </c>
      <c r="AJ16" s="88">
        <f t="shared" ref="AJ16:AJ23" si="13">0.293071*$E16*$F16*S16</f>
        <v>0</v>
      </c>
      <c r="AK16" s="88">
        <f t="shared" ref="AK16:AK23" si="14">0.293071*$E16*$F16*T16</f>
        <v>0</v>
      </c>
      <c r="AL16" s="88">
        <f t="shared" ref="AL16:AL23" si="15">0.293071*$E16*$F16*U16</f>
        <v>0</v>
      </c>
      <c r="AM16" s="88">
        <f t="shared" ref="AM16:AM23" si="16">0.293071*$E16*$F16*V16</f>
        <v>0</v>
      </c>
      <c r="AN16" s="88">
        <f t="shared" ref="AN16:AN23" si="17">0.293071*$E16*$F16*W16</f>
        <v>0</v>
      </c>
    </row>
    <row r="17" spans="1:40" x14ac:dyDescent="0.3">
      <c r="A17" s="24"/>
      <c r="B17" s="25" t="s">
        <v>58</v>
      </c>
      <c r="C17" s="26"/>
      <c r="D17" s="27"/>
      <c r="E17" s="82">
        <v>0.05</v>
      </c>
      <c r="F17" s="191">
        <f>Research_Wall!S4</f>
        <v>5268.1168799999978</v>
      </c>
      <c r="G17" s="89">
        <f>Wall!J26</f>
        <v>7.4000000000000057</v>
      </c>
      <c r="H17" s="89">
        <f>Wall!K26</f>
        <v>6.4000000000000057</v>
      </c>
      <c r="I17" s="89">
        <f>Wall!L26</f>
        <v>5.4000000000000057</v>
      </c>
      <c r="J17" s="89">
        <f>Wall!M26</f>
        <v>7.2000000000000028</v>
      </c>
      <c r="K17" s="89">
        <f>Wall!N26</f>
        <v>6.2000000000000028</v>
      </c>
      <c r="L17" s="89">
        <f>Wall!O26</f>
        <v>7.2000000000000028</v>
      </c>
      <c r="M17" s="89">
        <f>Wall!P26</f>
        <v>7.2000000000000028</v>
      </c>
      <c r="N17" s="89">
        <f>Wall!Q26</f>
        <v>8.2000000000000028</v>
      </c>
      <c r="O17" s="89">
        <f>Wall!R26</f>
        <v>9.2000000000000028</v>
      </c>
      <c r="P17" s="89">
        <f>Wall!S26</f>
        <v>12</v>
      </c>
      <c r="Q17" s="89">
        <f>Wall!T26</f>
        <v>13</v>
      </c>
      <c r="R17" s="89">
        <f>Wall!U26</f>
        <v>14</v>
      </c>
      <c r="S17" s="89">
        <f>Wall!V26</f>
        <v>12.200000000000003</v>
      </c>
      <c r="T17" s="89">
        <f>Wall!W26</f>
        <v>13.200000000000003</v>
      </c>
      <c r="U17" s="89">
        <f>Wall!X26</f>
        <v>13.200000000000003</v>
      </c>
      <c r="V17" s="89">
        <f>Wall!Y26</f>
        <v>11.400000000000006</v>
      </c>
      <c r="W17" s="89">
        <f>Wall!Z26</f>
        <v>11.400000000000006</v>
      </c>
      <c r="X17" s="88">
        <f t="shared" si="1"/>
        <v>571.25494439123781</v>
      </c>
      <c r="Y17" s="88">
        <f t="shared" si="2"/>
        <v>494.05833028431385</v>
      </c>
      <c r="Z17" s="88">
        <f t="shared" si="3"/>
        <v>416.86171617738989</v>
      </c>
      <c r="AA17" s="88">
        <f t="shared" si="4"/>
        <v>555.81562156985285</v>
      </c>
      <c r="AB17" s="88">
        <f t="shared" si="5"/>
        <v>478.61900746292883</v>
      </c>
      <c r="AC17" s="88">
        <f t="shared" si="6"/>
        <v>555.81562156985285</v>
      </c>
      <c r="AD17" s="88">
        <f t="shared" si="7"/>
        <v>555.81562156985285</v>
      </c>
      <c r="AE17" s="88">
        <f t="shared" si="8"/>
        <v>633.01223567677675</v>
      </c>
      <c r="AF17" s="88">
        <f t="shared" si="9"/>
        <v>710.20884978370077</v>
      </c>
      <c r="AG17" s="88">
        <f t="shared" si="10"/>
        <v>926.35936928308774</v>
      </c>
      <c r="AH17" s="88">
        <f t="shared" si="11"/>
        <v>1003.5559833900116</v>
      </c>
      <c r="AI17" s="88">
        <f t="shared" si="12"/>
        <v>1080.7525974969356</v>
      </c>
      <c r="AJ17" s="88">
        <f t="shared" si="13"/>
        <v>941.79869210447271</v>
      </c>
      <c r="AK17" s="88">
        <f t="shared" si="14"/>
        <v>1018.9953062113967</v>
      </c>
      <c r="AL17" s="88">
        <f t="shared" si="15"/>
        <v>1018.9953062113967</v>
      </c>
      <c r="AM17" s="88">
        <f t="shared" si="16"/>
        <v>880.04140081893377</v>
      </c>
      <c r="AN17" s="88">
        <f t="shared" si="17"/>
        <v>880.04140081893377</v>
      </c>
    </row>
    <row r="18" spans="1:40" x14ac:dyDescent="0.3">
      <c r="A18" s="24"/>
      <c r="B18" s="25" t="s">
        <v>117</v>
      </c>
      <c r="C18" s="26"/>
      <c r="D18" s="27"/>
      <c r="E18" s="82">
        <v>0.05</v>
      </c>
      <c r="F18" s="191">
        <f>Research_Wall!S5</f>
        <v>0</v>
      </c>
      <c r="G18" s="89">
        <f>Wall!J27</f>
        <v>13.400000000000006</v>
      </c>
      <c r="H18" s="89">
        <f>Wall!K27</f>
        <v>13.400000000000006</v>
      </c>
      <c r="I18" s="89">
        <f>Wall!L27</f>
        <v>12.400000000000006</v>
      </c>
      <c r="J18" s="89">
        <f>Wall!M27</f>
        <v>13.200000000000003</v>
      </c>
      <c r="K18" s="89">
        <f>Wall!N27</f>
        <v>13.200000000000003</v>
      </c>
      <c r="L18" s="89">
        <f>Wall!O27</f>
        <v>13.200000000000003</v>
      </c>
      <c r="M18" s="89">
        <f>Wall!P27</f>
        <v>13.200000000000003</v>
      </c>
      <c r="N18" s="89">
        <f>Wall!Q27</f>
        <v>13.200000000000003</v>
      </c>
      <c r="O18" s="89">
        <f>Wall!R27</f>
        <v>14.200000000000003</v>
      </c>
      <c r="P18" s="89">
        <f>Wall!S27</f>
        <v>17</v>
      </c>
      <c r="Q18" s="89">
        <f>Wall!T27</f>
        <v>18</v>
      </c>
      <c r="R18" s="89">
        <f>Wall!U27</f>
        <v>19</v>
      </c>
      <c r="S18" s="89">
        <f>Wall!V27</f>
        <v>18.200000000000003</v>
      </c>
      <c r="T18" s="89">
        <f>Wall!W27</f>
        <v>18.200000000000003</v>
      </c>
      <c r="U18" s="89">
        <f>Wall!X27</f>
        <v>19.200000000000003</v>
      </c>
      <c r="V18" s="89">
        <f>Wall!Y27</f>
        <v>17.400000000000006</v>
      </c>
      <c r="W18" s="89">
        <f>Wall!Z27</f>
        <v>17.400000000000006</v>
      </c>
      <c r="X18" s="88">
        <f t="shared" si="1"/>
        <v>0</v>
      </c>
      <c r="Y18" s="88">
        <f t="shared" si="2"/>
        <v>0</v>
      </c>
      <c r="Z18" s="88">
        <f t="shared" si="3"/>
        <v>0</v>
      </c>
      <c r="AA18" s="88">
        <f t="shared" si="4"/>
        <v>0</v>
      </c>
      <c r="AB18" s="88">
        <f t="shared" si="5"/>
        <v>0</v>
      </c>
      <c r="AC18" s="88">
        <f t="shared" si="6"/>
        <v>0</v>
      </c>
      <c r="AD18" s="88">
        <f t="shared" si="7"/>
        <v>0</v>
      </c>
      <c r="AE18" s="88">
        <f t="shared" si="8"/>
        <v>0</v>
      </c>
      <c r="AF18" s="88">
        <f t="shared" si="9"/>
        <v>0</v>
      </c>
      <c r="AG18" s="88">
        <f t="shared" si="10"/>
        <v>0</v>
      </c>
      <c r="AH18" s="88">
        <f t="shared" si="11"/>
        <v>0</v>
      </c>
      <c r="AI18" s="88">
        <f t="shared" si="12"/>
        <v>0</v>
      </c>
      <c r="AJ18" s="88">
        <f t="shared" si="13"/>
        <v>0</v>
      </c>
      <c r="AK18" s="88">
        <f t="shared" si="14"/>
        <v>0</v>
      </c>
      <c r="AL18" s="88">
        <f t="shared" si="15"/>
        <v>0</v>
      </c>
      <c r="AM18" s="88">
        <f t="shared" si="16"/>
        <v>0</v>
      </c>
      <c r="AN18" s="88">
        <f t="shared" si="17"/>
        <v>0</v>
      </c>
    </row>
    <row r="19" spans="1:40" x14ac:dyDescent="0.3">
      <c r="A19" s="24"/>
      <c r="B19" s="25" t="s">
        <v>57</v>
      </c>
      <c r="C19" s="26"/>
      <c r="D19" s="27"/>
      <c r="E19" s="82">
        <v>0.05</v>
      </c>
      <c r="F19" s="191">
        <f>Research_Wall!S6</f>
        <v>13917.529079999993</v>
      </c>
      <c r="G19" s="89">
        <f>Wall!J28</f>
        <v>19.400000000000006</v>
      </c>
      <c r="H19" s="89">
        <f>Wall!K28</f>
        <v>18.400000000000006</v>
      </c>
      <c r="I19" s="89">
        <f>Wall!L28</f>
        <v>17.400000000000006</v>
      </c>
      <c r="J19" s="89">
        <f>Wall!M28</f>
        <v>19.200000000000003</v>
      </c>
      <c r="K19" s="89">
        <f>Wall!N28</f>
        <v>18.200000000000003</v>
      </c>
      <c r="L19" s="89">
        <f>Wall!O28</f>
        <v>17.200000000000003</v>
      </c>
      <c r="M19" s="89">
        <f>Wall!P28</f>
        <v>17.200000000000003</v>
      </c>
      <c r="N19" s="89">
        <f>Wall!Q28</f>
        <v>17.200000000000003</v>
      </c>
      <c r="O19" s="89">
        <f>Wall!R28</f>
        <v>17.200000000000003</v>
      </c>
      <c r="P19" s="89">
        <f>Wall!S28</f>
        <v>19</v>
      </c>
      <c r="Q19" s="89">
        <f>Wall!T28</f>
        <v>20</v>
      </c>
      <c r="R19" s="89">
        <f>Wall!U28</f>
        <v>21</v>
      </c>
      <c r="S19" s="89">
        <f>Wall!V28</f>
        <v>20.200000000000003</v>
      </c>
      <c r="T19" s="89">
        <f>Wall!W28</f>
        <v>21.200000000000003</v>
      </c>
      <c r="U19" s="89">
        <f>Wall!X28</f>
        <v>22.200000000000003</v>
      </c>
      <c r="V19" s="89">
        <f>Wall!Y28</f>
        <v>20.400000000000006</v>
      </c>
      <c r="W19" s="89">
        <f>Wall!Z28</f>
        <v>21.400000000000006</v>
      </c>
      <c r="X19" s="88">
        <f t="shared" si="1"/>
        <v>3956.4594400545393</v>
      </c>
      <c r="Y19" s="88">
        <f t="shared" si="2"/>
        <v>3752.5182318043053</v>
      </c>
      <c r="Z19" s="88">
        <f t="shared" si="3"/>
        <v>3548.5770235540713</v>
      </c>
      <c r="AA19" s="88">
        <f t="shared" si="4"/>
        <v>3915.6711984044919</v>
      </c>
      <c r="AB19" s="88">
        <f t="shared" si="5"/>
        <v>3711.7299901542578</v>
      </c>
      <c r="AC19" s="88">
        <f t="shared" si="6"/>
        <v>3507.7887819040243</v>
      </c>
      <c r="AD19" s="88">
        <f t="shared" si="7"/>
        <v>3507.7887819040243</v>
      </c>
      <c r="AE19" s="88">
        <f t="shared" si="8"/>
        <v>3507.7887819040243</v>
      </c>
      <c r="AF19" s="88">
        <f t="shared" si="9"/>
        <v>3507.7887819040243</v>
      </c>
      <c r="AG19" s="88">
        <f t="shared" si="10"/>
        <v>3874.8829567544444</v>
      </c>
      <c r="AH19" s="88">
        <f t="shared" si="11"/>
        <v>4078.8241650046784</v>
      </c>
      <c r="AI19" s="88">
        <f t="shared" si="12"/>
        <v>4282.7653732549124</v>
      </c>
      <c r="AJ19" s="88">
        <f t="shared" si="13"/>
        <v>4119.6124066547263</v>
      </c>
      <c r="AK19" s="88">
        <f t="shared" si="14"/>
        <v>4323.5536149049594</v>
      </c>
      <c r="AL19" s="88">
        <f t="shared" si="15"/>
        <v>4527.4948231551934</v>
      </c>
      <c r="AM19" s="88">
        <f t="shared" si="16"/>
        <v>4160.4006483047733</v>
      </c>
      <c r="AN19" s="88">
        <f t="shared" si="17"/>
        <v>4364.3418565550073</v>
      </c>
    </row>
    <row r="20" spans="1:40" x14ac:dyDescent="0.3">
      <c r="A20" s="24"/>
      <c r="B20" s="25" t="s">
        <v>118</v>
      </c>
      <c r="C20" s="26"/>
      <c r="D20" s="27"/>
      <c r="E20" s="82">
        <v>0.05</v>
      </c>
      <c r="F20" s="191">
        <f>Research_Wall!S7</f>
        <v>0</v>
      </c>
      <c r="G20" s="89">
        <f>Wall!J29</f>
        <v>16.400000000000006</v>
      </c>
      <c r="H20" s="89">
        <f>Wall!K29</f>
        <v>15.400000000000006</v>
      </c>
      <c r="I20" s="89">
        <f>Wall!L29</f>
        <v>14.400000000000006</v>
      </c>
      <c r="J20" s="89">
        <f>Wall!M29</f>
        <v>15.200000000000003</v>
      </c>
      <c r="K20" s="89">
        <f>Wall!N29</f>
        <v>14.200000000000003</v>
      </c>
      <c r="L20" s="89">
        <f>Wall!O29</f>
        <v>14.200000000000003</v>
      </c>
      <c r="M20" s="89">
        <f>Wall!P29</f>
        <v>13.200000000000003</v>
      </c>
      <c r="N20" s="89">
        <f>Wall!Q29</f>
        <v>12.200000000000003</v>
      </c>
      <c r="O20" s="89">
        <f>Wall!R29</f>
        <v>12.200000000000003</v>
      </c>
      <c r="P20" s="89">
        <f>Wall!S29</f>
        <v>14</v>
      </c>
      <c r="Q20" s="89">
        <f>Wall!T29</f>
        <v>14</v>
      </c>
      <c r="R20" s="89">
        <f>Wall!U29</f>
        <v>15</v>
      </c>
      <c r="S20" s="89">
        <f>Wall!V29</f>
        <v>14.200000000000003</v>
      </c>
      <c r="T20" s="89">
        <f>Wall!W29</f>
        <v>15.200000000000003</v>
      </c>
      <c r="U20" s="89">
        <f>Wall!X29</f>
        <v>17.200000000000003</v>
      </c>
      <c r="V20" s="89">
        <f>Wall!Y29</f>
        <v>16.400000000000006</v>
      </c>
      <c r="W20" s="89">
        <f>Wall!Z29</f>
        <v>17.400000000000006</v>
      </c>
      <c r="X20" s="88">
        <f t="shared" si="1"/>
        <v>0</v>
      </c>
      <c r="Y20" s="88">
        <f t="shared" si="2"/>
        <v>0</v>
      </c>
      <c r="Z20" s="88">
        <f t="shared" si="3"/>
        <v>0</v>
      </c>
      <c r="AA20" s="88">
        <f t="shared" si="4"/>
        <v>0</v>
      </c>
      <c r="AB20" s="88">
        <f t="shared" si="5"/>
        <v>0</v>
      </c>
      <c r="AC20" s="88">
        <f t="shared" si="6"/>
        <v>0</v>
      </c>
      <c r="AD20" s="88">
        <f t="shared" si="7"/>
        <v>0</v>
      </c>
      <c r="AE20" s="88">
        <f t="shared" si="8"/>
        <v>0</v>
      </c>
      <c r="AF20" s="88">
        <f t="shared" si="9"/>
        <v>0</v>
      </c>
      <c r="AG20" s="88">
        <f t="shared" si="10"/>
        <v>0</v>
      </c>
      <c r="AH20" s="88">
        <f t="shared" si="11"/>
        <v>0</v>
      </c>
      <c r="AI20" s="88">
        <f t="shared" si="12"/>
        <v>0</v>
      </c>
      <c r="AJ20" s="88">
        <f t="shared" si="13"/>
        <v>0</v>
      </c>
      <c r="AK20" s="88">
        <f t="shared" si="14"/>
        <v>0</v>
      </c>
      <c r="AL20" s="88">
        <f t="shared" si="15"/>
        <v>0</v>
      </c>
      <c r="AM20" s="88">
        <f t="shared" si="16"/>
        <v>0</v>
      </c>
      <c r="AN20" s="88">
        <f t="shared" si="17"/>
        <v>0</v>
      </c>
    </row>
    <row r="21" spans="1:40" x14ac:dyDescent="0.3">
      <c r="A21" s="24"/>
      <c r="B21" s="25" t="s">
        <v>59</v>
      </c>
      <c r="C21" s="26"/>
      <c r="D21" s="27"/>
      <c r="E21" s="82">
        <v>0.05</v>
      </c>
      <c r="F21" s="191">
        <f>Research_Wall!S8</f>
        <v>6021.7045200000002</v>
      </c>
      <c r="G21" s="89">
        <f>Wall!J30</f>
        <v>10.400000000000006</v>
      </c>
      <c r="H21" s="89">
        <f>Wall!K30</f>
        <v>10.400000000000006</v>
      </c>
      <c r="I21" s="89">
        <f>Wall!L30</f>
        <v>9.4000000000000057</v>
      </c>
      <c r="J21" s="89">
        <f>Wall!M30</f>
        <v>10.200000000000003</v>
      </c>
      <c r="K21" s="89">
        <f>Wall!N30</f>
        <v>9.2000000000000028</v>
      </c>
      <c r="L21" s="89">
        <f>Wall!O30</f>
        <v>8.2000000000000028</v>
      </c>
      <c r="M21" s="89">
        <f>Wall!P30</f>
        <v>7.2000000000000028</v>
      </c>
      <c r="N21" s="89">
        <f>Wall!Q30</f>
        <v>7.2000000000000028</v>
      </c>
      <c r="O21" s="89">
        <f>Wall!R30</f>
        <v>6.2000000000000028</v>
      </c>
      <c r="P21" s="89">
        <f>Wall!S30</f>
        <v>8</v>
      </c>
      <c r="Q21" s="89">
        <f>Wall!T30</f>
        <v>8</v>
      </c>
      <c r="R21" s="89">
        <f>Wall!U30</f>
        <v>8</v>
      </c>
      <c r="S21" s="89">
        <f>Wall!V30</f>
        <v>7.2000000000000028</v>
      </c>
      <c r="T21" s="89">
        <f>Wall!W30</f>
        <v>8.2000000000000028</v>
      </c>
      <c r="U21" s="89">
        <f>Wall!X30</f>
        <v>10.200000000000003</v>
      </c>
      <c r="V21" s="89">
        <f>Wall!Y30</f>
        <v>9.4000000000000057</v>
      </c>
      <c r="W21" s="89">
        <f>Wall!Z30</f>
        <v>11.400000000000006</v>
      </c>
      <c r="X21" s="88">
        <f t="shared" si="1"/>
        <v>917.68922199807901</v>
      </c>
      <c r="Y21" s="88">
        <f t="shared" si="2"/>
        <v>917.68922199807901</v>
      </c>
      <c r="Z21" s="88">
        <f t="shared" si="3"/>
        <v>829.4498737290329</v>
      </c>
      <c r="AA21" s="88">
        <f t="shared" si="4"/>
        <v>900.04135234426951</v>
      </c>
      <c r="AB21" s="88">
        <f t="shared" si="5"/>
        <v>811.80200407522352</v>
      </c>
      <c r="AC21" s="88">
        <f t="shared" si="6"/>
        <v>723.56265580617753</v>
      </c>
      <c r="AD21" s="88">
        <f t="shared" si="7"/>
        <v>635.32330753713154</v>
      </c>
      <c r="AE21" s="88">
        <f t="shared" si="8"/>
        <v>635.32330753713154</v>
      </c>
      <c r="AF21" s="88">
        <f t="shared" si="9"/>
        <v>547.08395926808544</v>
      </c>
      <c r="AG21" s="88">
        <f t="shared" si="10"/>
        <v>705.91478615236804</v>
      </c>
      <c r="AH21" s="88">
        <f t="shared" si="11"/>
        <v>705.91478615236804</v>
      </c>
      <c r="AI21" s="88">
        <f t="shared" si="12"/>
        <v>705.91478615236804</v>
      </c>
      <c r="AJ21" s="88">
        <f t="shared" si="13"/>
        <v>635.32330753713154</v>
      </c>
      <c r="AK21" s="88">
        <f t="shared" si="14"/>
        <v>723.56265580617753</v>
      </c>
      <c r="AL21" s="88">
        <f t="shared" si="15"/>
        <v>900.04135234426951</v>
      </c>
      <c r="AM21" s="88">
        <f t="shared" si="16"/>
        <v>829.4498737290329</v>
      </c>
      <c r="AN21" s="88">
        <f t="shared" si="17"/>
        <v>1005.928570267125</v>
      </c>
    </row>
    <row r="22" spans="1:40" x14ac:dyDescent="0.3">
      <c r="A22" s="24"/>
      <c r="B22" s="25" t="s">
        <v>119</v>
      </c>
      <c r="C22" s="26"/>
      <c r="D22" s="27"/>
      <c r="E22" s="82">
        <v>0.05</v>
      </c>
      <c r="F22" s="191">
        <f>Research_Wall!S9</f>
        <v>0</v>
      </c>
      <c r="G22" s="89">
        <f>Wall!J31</f>
        <v>2.4000000000000057</v>
      </c>
      <c r="H22" s="89">
        <f>Wall!K31</f>
        <v>2.4000000000000057</v>
      </c>
      <c r="I22" s="89">
        <f>Wall!L31</f>
        <v>1.4000000000000057</v>
      </c>
      <c r="J22" s="89">
        <f>Wall!M31</f>
        <v>2.2000000000000028</v>
      </c>
      <c r="K22" s="89">
        <f>Wall!N31</f>
        <v>1.2000000000000028</v>
      </c>
      <c r="L22" s="89">
        <f>Wall!O31</f>
        <v>1.2000000000000028</v>
      </c>
      <c r="M22" s="89">
        <f>Wall!P31</f>
        <v>0.20000000000000284</v>
      </c>
      <c r="N22" s="89">
        <f>Wall!Q31</f>
        <v>0.20000000000000284</v>
      </c>
      <c r="O22" s="89">
        <f>Wall!R31</f>
        <v>-0.79999999999999716</v>
      </c>
      <c r="P22" s="89">
        <f>Wall!S31</f>
        <v>1</v>
      </c>
      <c r="Q22" s="89">
        <f>Wall!T31</f>
        <v>1</v>
      </c>
      <c r="R22" s="89">
        <f>Wall!U31</f>
        <v>2</v>
      </c>
      <c r="S22" s="89">
        <f>Wall!V31</f>
        <v>0.20000000000000284</v>
      </c>
      <c r="T22" s="89">
        <f>Wall!W31</f>
        <v>1.2000000000000028</v>
      </c>
      <c r="U22" s="89">
        <f>Wall!X31</f>
        <v>2.2000000000000028</v>
      </c>
      <c r="V22" s="89">
        <f>Wall!Y31</f>
        <v>1.4000000000000057</v>
      </c>
      <c r="W22" s="89">
        <f>Wall!Z31</f>
        <v>2.4000000000000057</v>
      </c>
      <c r="X22" s="88">
        <f t="shared" si="1"/>
        <v>0</v>
      </c>
      <c r="Y22" s="88">
        <f t="shared" si="2"/>
        <v>0</v>
      </c>
      <c r="Z22" s="88">
        <f t="shared" si="3"/>
        <v>0</v>
      </c>
      <c r="AA22" s="88">
        <f t="shared" si="4"/>
        <v>0</v>
      </c>
      <c r="AB22" s="88">
        <f t="shared" si="5"/>
        <v>0</v>
      </c>
      <c r="AC22" s="88">
        <f t="shared" si="6"/>
        <v>0</v>
      </c>
      <c r="AD22" s="88">
        <f t="shared" si="7"/>
        <v>0</v>
      </c>
      <c r="AE22" s="88">
        <f t="shared" si="8"/>
        <v>0</v>
      </c>
      <c r="AF22" s="88">
        <f t="shared" si="9"/>
        <v>0</v>
      </c>
      <c r="AG22" s="88">
        <f t="shared" si="10"/>
        <v>0</v>
      </c>
      <c r="AH22" s="88">
        <f t="shared" si="11"/>
        <v>0</v>
      </c>
      <c r="AI22" s="88">
        <f t="shared" si="12"/>
        <v>0</v>
      </c>
      <c r="AJ22" s="88">
        <f t="shared" si="13"/>
        <v>0</v>
      </c>
      <c r="AK22" s="88">
        <f t="shared" si="14"/>
        <v>0</v>
      </c>
      <c r="AL22" s="88">
        <f t="shared" si="15"/>
        <v>0</v>
      </c>
      <c r="AM22" s="88">
        <f t="shared" si="16"/>
        <v>0</v>
      </c>
      <c r="AN22" s="88">
        <f t="shared" si="17"/>
        <v>0</v>
      </c>
    </row>
    <row r="23" spans="1:40" x14ac:dyDescent="0.3">
      <c r="A23" s="24"/>
      <c r="B23" s="25" t="s">
        <v>60</v>
      </c>
      <c r="C23" s="26"/>
      <c r="D23" s="27"/>
      <c r="E23" s="89">
        <v>0.20599999999999999</v>
      </c>
      <c r="F23" s="89">
        <f>Research_Floors!I2</f>
        <v>11751.127298181818</v>
      </c>
      <c r="G23" s="35">
        <f>Roof!G8</f>
        <v>-15.599999999999994</v>
      </c>
      <c r="H23" s="87">
        <f>Roof!H8</f>
        <v>-15.599999999999994</v>
      </c>
      <c r="I23" s="87">
        <f>Roof!I8</f>
        <v>-15.599999999999994</v>
      </c>
      <c r="J23" s="87">
        <f>Roof!J8</f>
        <v>-13.799999999999997</v>
      </c>
      <c r="K23" s="87">
        <f>Roof!K8</f>
        <v>-13.799999999999997</v>
      </c>
      <c r="L23" s="87">
        <f>Roof!L8</f>
        <v>-13.799999999999997</v>
      </c>
      <c r="M23" s="87">
        <f>Roof!M8</f>
        <v>-13.799999999999997</v>
      </c>
      <c r="N23" s="87">
        <f>Roof!N8</f>
        <v>-13.799999999999997</v>
      </c>
      <c r="O23" s="87">
        <f>Roof!O8</f>
        <v>-13.799999999999997</v>
      </c>
      <c r="P23" s="87">
        <f>Roof!P8</f>
        <v>-12</v>
      </c>
      <c r="Q23" s="87">
        <f>Roof!Q8</f>
        <v>-12</v>
      </c>
      <c r="R23" s="87">
        <f>Roof!R8</f>
        <v>-12</v>
      </c>
      <c r="S23" s="87">
        <f>Roof!S8</f>
        <v>-13.799999999999997</v>
      </c>
      <c r="T23" s="87">
        <f>Roof!T8</f>
        <v>-13.799999999999997</v>
      </c>
      <c r="U23" s="87">
        <f>Roof!U8</f>
        <v>-13.799999999999997</v>
      </c>
      <c r="V23" s="87">
        <f>Roof!V8</f>
        <v>-15.599999999999994</v>
      </c>
      <c r="W23" s="87">
        <f>Roof!W8</f>
        <v>-15.599999999999994</v>
      </c>
      <c r="X23" s="88">
        <f t="shared" si="1"/>
        <v>-11067.364049843729</v>
      </c>
      <c r="Y23" s="88">
        <f t="shared" si="2"/>
        <v>-11067.364049843729</v>
      </c>
      <c r="Z23" s="88">
        <f t="shared" si="3"/>
        <v>-11067.364049843729</v>
      </c>
      <c r="AA23" s="88">
        <f t="shared" si="4"/>
        <v>-9790.3605056309934</v>
      </c>
      <c r="AB23" s="88">
        <f t="shared" si="5"/>
        <v>-9790.3605056309934</v>
      </c>
      <c r="AC23" s="88">
        <f t="shared" si="6"/>
        <v>-9790.3605056309934</v>
      </c>
      <c r="AD23" s="88">
        <f t="shared" si="7"/>
        <v>-9790.3605056309934</v>
      </c>
      <c r="AE23" s="88">
        <f t="shared" si="8"/>
        <v>-9790.3605056309934</v>
      </c>
      <c r="AF23" s="88">
        <f t="shared" si="9"/>
        <v>-9790.3605056309934</v>
      </c>
      <c r="AG23" s="88">
        <f t="shared" si="10"/>
        <v>-8513.3569614182561</v>
      </c>
      <c r="AH23" s="88">
        <f t="shared" si="11"/>
        <v>-8513.3569614182561</v>
      </c>
      <c r="AI23" s="88">
        <f t="shared" si="12"/>
        <v>-8513.3569614182561</v>
      </c>
      <c r="AJ23" s="88">
        <f t="shared" si="13"/>
        <v>-9790.3605056309934</v>
      </c>
      <c r="AK23" s="88">
        <f t="shared" si="14"/>
        <v>-9790.3605056309934</v>
      </c>
      <c r="AL23" s="88">
        <f t="shared" si="15"/>
        <v>-9790.3605056309934</v>
      </c>
      <c r="AM23" s="88">
        <f t="shared" si="16"/>
        <v>-11067.364049843729</v>
      </c>
      <c r="AN23" s="88">
        <f t="shared" si="17"/>
        <v>-11067.364049843729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24" t="s">
        <v>62</v>
      </c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3"/>
      <c r="X24" s="225" t="s">
        <v>63</v>
      </c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24"/>
      <c r="AK24" s="224"/>
      <c r="AL24" s="224"/>
      <c r="AM24" s="224"/>
      <c r="AN24" s="226"/>
    </row>
    <row r="25" spans="1:40" x14ac:dyDescent="0.3">
      <c r="A25" s="24"/>
      <c r="B25" s="25" t="s">
        <v>64</v>
      </c>
      <c r="C25" s="26"/>
      <c r="D25" s="82">
        <v>0.1</v>
      </c>
      <c r="E25" s="82">
        <f>Research_Floors!E2</f>
        <v>1091.7063636363637</v>
      </c>
      <c r="F25" s="32">
        <f>$D$4</f>
        <v>26</v>
      </c>
      <c r="G25" s="32">
        <f>City_Details!N19</f>
        <v>24</v>
      </c>
      <c r="H25" s="82">
        <f>City_Details!O19</f>
        <v>24</v>
      </c>
      <c r="I25" s="82">
        <f>City_Details!P19</f>
        <v>24</v>
      </c>
      <c r="J25" s="82">
        <f>City_Details!Q19</f>
        <v>25</v>
      </c>
      <c r="K25" s="82">
        <f>City_Details!R19</f>
        <v>25</v>
      </c>
      <c r="L25" s="82">
        <f>City_Details!S19</f>
        <v>25</v>
      </c>
      <c r="M25" s="82">
        <f>City_Details!T19</f>
        <v>25</v>
      </c>
      <c r="N25" s="82">
        <f>City_Details!U19</f>
        <v>25</v>
      </c>
      <c r="O25" s="82">
        <f>City_Details!V19</f>
        <v>25</v>
      </c>
      <c r="P25" s="82">
        <f>City_Details!W19</f>
        <v>26</v>
      </c>
      <c r="Q25" s="82">
        <f>City_Details!X19</f>
        <v>26</v>
      </c>
      <c r="R25" s="82">
        <f>City_Details!Y19</f>
        <v>26</v>
      </c>
      <c r="S25" s="82">
        <f>City_Details!Z19</f>
        <v>25</v>
      </c>
      <c r="T25" s="82">
        <f>City_Details!AA19</f>
        <v>25</v>
      </c>
      <c r="U25" s="82">
        <f>City_Details!AB19</f>
        <v>25</v>
      </c>
      <c r="V25" s="82">
        <f>City_Details!AC19</f>
        <v>24</v>
      </c>
      <c r="W25" s="82">
        <f>City_Details!AD19</f>
        <v>24</v>
      </c>
      <c r="X25" s="34">
        <f>$D$25*$E$25*(G25-$F$25)</f>
        <v>-218.34127272727275</v>
      </c>
      <c r="Y25" s="88">
        <f t="shared" ref="Y25:AN25" si="18">$D$25*$E$25*(H25-$F$25)</f>
        <v>-218.34127272727275</v>
      </c>
      <c r="Z25" s="88">
        <f t="shared" si="18"/>
        <v>-218.34127272727275</v>
      </c>
      <c r="AA25" s="88">
        <f t="shared" si="18"/>
        <v>-109.17063636363638</v>
      </c>
      <c r="AB25" s="88">
        <f t="shared" si="18"/>
        <v>-109.17063636363638</v>
      </c>
      <c r="AC25" s="88">
        <f t="shared" si="18"/>
        <v>-109.17063636363638</v>
      </c>
      <c r="AD25" s="88">
        <f t="shared" si="18"/>
        <v>-109.17063636363638</v>
      </c>
      <c r="AE25" s="88">
        <f t="shared" si="18"/>
        <v>-109.17063636363638</v>
      </c>
      <c r="AF25" s="88">
        <f t="shared" si="18"/>
        <v>-109.17063636363638</v>
      </c>
      <c r="AG25" s="88">
        <f t="shared" si="18"/>
        <v>0</v>
      </c>
      <c r="AH25" s="88">
        <f t="shared" si="18"/>
        <v>0</v>
      </c>
      <c r="AI25" s="88">
        <f t="shared" si="18"/>
        <v>0</v>
      </c>
      <c r="AJ25" s="88">
        <f t="shared" si="18"/>
        <v>-109.17063636363638</v>
      </c>
      <c r="AK25" s="88">
        <f t="shared" si="18"/>
        <v>-109.17063636363638</v>
      </c>
      <c r="AL25" s="88">
        <f t="shared" si="18"/>
        <v>-109.17063636363638</v>
      </c>
      <c r="AM25" s="88">
        <f t="shared" si="18"/>
        <v>-218.34127272727275</v>
      </c>
      <c r="AN25" s="88">
        <f t="shared" si="18"/>
        <v>-218.34127272727275</v>
      </c>
    </row>
    <row r="26" spans="1:40" x14ac:dyDescent="0.3">
      <c r="A26" s="24"/>
      <c r="B26" s="25" t="s">
        <v>65</v>
      </c>
      <c r="C26" s="26"/>
      <c r="D26" s="102">
        <v>0.1</v>
      </c>
      <c r="E26" s="82">
        <f>Research_Doors!G2</f>
        <v>18.420300000000001</v>
      </c>
      <c r="F26" s="33">
        <f>$D$4</f>
        <v>26</v>
      </c>
      <c r="G26" s="35">
        <f>G25</f>
        <v>24</v>
      </c>
      <c r="H26" s="83">
        <f t="shared" ref="H26:W26" si="19">H25</f>
        <v>24</v>
      </c>
      <c r="I26" s="83">
        <f t="shared" si="19"/>
        <v>24</v>
      </c>
      <c r="J26" s="83">
        <f t="shared" si="19"/>
        <v>25</v>
      </c>
      <c r="K26" s="83">
        <f t="shared" si="19"/>
        <v>25</v>
      </c>
      <c r="L26" s="83">
        <f t="shared" si="19"/>
        <v>25</v>
      </c>
      <c r="M26" s="83">
        <f t="shared" si="19"/>
        <v>25</v>
      </c>
      <c r="N26" s="83">
        <f t="shared" si="19"/>
        <v>25</v>
      </c>
      <c r="O26" s="83">
        <f t="shared" si="19"/>
        <v>25</v>
      </c>
      <c r="P26" s="83">
        <f t="shared" si="19"/>
        <v>26</v>
      </c>
      <c r="Q26" s="83">
        <f t="shared" si="19"/>
        <v>26</v>
      </c>
      <c r="R26" s="83">
        <f t="shared" si="19"/>
        <v>26</v>
      </c>
      <c r="S26" s="83">
        <f t="shared" si="19"/>
        <v>25</v>
      </c>
      <c r="T26" s="83">
        <f t="shared" si="19"/>
        <v>25</v>
      </c>
      <c r="U26" s="83">
        <f t="shared" si="19"/>
        <v>25</v>
      </c>
      <c r="V26" s="83">
        <f t="shared" si="19"/>
        <v>24</v>
      </c>
      <c r="W26" s="83">
        <f t="shared" si="19"/>
        <v>24</v>
      </c>
      <c r="X26" s="88">
        <f>$D$26*$E$26*(G26-$F$26)</f>
        <v>-3.6840600000000006</v>
      </c>
      <c r="Y26" s="88">
        <f t="shared" ref="Y26:AN26" si="20">$D$26*$E$26*(H26-$F$26)</f>
        <v>-3.6840600000000006</v>
      </c>
      <c r="Z26" s="88">
        <f t="shared" si="20"/>
        <v>-3.6840600000000006</v>
      </c>
      <c r="AA26" s="88">
        <f t="shared" si="20"/>
        <v>-1.8420300000000003</v>
      </c>
      <c r="AB26" s="88">
        <f t="shared" si="20"/>
        <v>-1.8420300000000003</v>
      </c>
      <c r="AC26" s="88">
        <f t="shared" si="20"/>
        <v>-1.8420300000000003</v>
      </c>
      <c r="AD26" s="88">
        <f t="shared" si="20"/>
        <v>-1.8420300000000003</v>
      </c>
      <c r="AE26" s="88">
        <f t="shared" si="20"/>
        <v>-1.8420300000000003</v>
      </c>
      <c r="AF26" s="88">
        <f t="shared" si="20"/>
        <v>-1.8420300000000003</v>
      </c>
      <c r="AG26" s="88">
        <f t="shared" si="20"/>
        <v>0</v>
      </c>
      <c r="AH26" s="88">
        <f t="shared" si="20"/>
        <v>0</v>
      </c>
      <c r="AI26" s="88">
        <f t="shared" si="20"/>
        <v>0</v>
      </c>
      <c r="AJ26" s="88">
        <f t="shared" si="20"/>
        <v>-1.8420300000000003</v>
      </c>
      <c r="AK26" s="88">
        <f t="shared" si="20"/>
        <v>-1.8420300000000003</v>
      </c>
      <c r="AL26" s="88">
        <f t="shared" si="20"/>
        <v>-1.8420300000000003</v>
      </c>
      <c r="AM26" s="88">
        <f t="shared" si="20"/>
        <v>-3.6840600000000006</v>
      </c>
      <c r="AN26" s="88">
        <f t="shared" si="20"/>
        <v>-3.6840600000000006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24" t="s">
        <v>62</v>
      </c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3"/>
      <c r="X29" s="225" t="s">
        <v>63</v>
      </c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24"/>
      <c r="AK29" s="224"/>
      <c r="AL29" s="224"/>
      <c r="AM29" s="224"/>
      <c r="AN29" s="226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>
        <v>2.9214000000000002</v>
      </c>
      <c r="E31" s="82">
        <f>Research_Window!R11</f>
        <v>1222.4807999999991</v>
      </c>
      <c r="F31" s="33">
        <f>$D$4</f>
        <v>26</v>
      </c>
      <c r="G31" s="35">
        <f>G25</f>
        <v>24</v>
      </c>
      <c r="H31" s="83">
        <f t="shared" ref="H31:W31" si="21">H25</f>
        <v>24</v>
      </c>
      <c r="I31" s="83">
        <f t="shared" si="21"/>
        <v>24</v>
      </c>
      <c r="J31" s="83">
        <f t="shared" si="21"/>
        <v>25</v>
      </c>
      <c r="K31" s="83">
        <f t="shared" si="21"/>
        <v>25</v>
      </c>
      <c r="L31" s="83">
        <f t="shared" si="21"/>
        <v>25</v>
      </c>
      <c r="M31" s="83">
        <f t="shared" si="21"/>
        <v>25</v>
      </c>
      <c r="N31" s="83">
        <f t="shared" si="21"/>
        <v>25</v>
      </c>
      <c r="O31" s="83">
        <f t="shared" si="21"/>
        <v>25</v>
      </c>
      <c r="P31" s="83">
        <f t="shared" si="21"/>
        <v>26</v>
      </c>
      <c r="Q31" s="83">
        <f t="shared" si="21"/>
        <v>26</v>
      </c>
      <c r="R31" s="83">
        <f t="shared" si="21"/>
        <v>26</v>
      </c>
      <c r="S31" s="83">
        <f t="shared" si="21"/>
        <v>25</v>
      </c>
      <c r="T31" s="83">
        <f t="shared" si="21"/>
        <v>25</v>
      </c>
      <c r="U31" s="83">
        <f t="shared" si="21"/>
        <v>25</v>
      </c>
      <c r="V31" s="83">
        <f t="shared" si="21"/>
        <v>24</v>
      </c>
      <c r="W31" s="83">
        <f t="shared" si="21"/>
        <v>24</v>
      </c>
      <c r="X31" s="34">
        <f>$D$31*$E$31*(G31-$F$31)</f>
        <v>-7142.7108182399952</v>
      </c>
      <c r="Y31" s="88">
        <f t="shared" ref="Y31:AN31" si="22">$D$31*$E$31*(H31-$F$31)</f>
        <v>-7142.7108182399952</v>
      </c>
      <c r="Z31" s="88">
        <f t="shared" si="22"/>
        <v>-7142.7108182399952</v>
      </c>
      <c r="AA31" s="88">
        <f t="shared" si="22"/>
        <v>-3571.3554091199976</v>
      </c>
      <c r="AB31" s="88">
        <f t="shared" si="22"/>
        <v>-3571.3554091199976</v>
      </c>
      <c r="AC31" s="88">
        <f t="shared" si="22"/>
        <v>-3571.3554091199976</v>
      </c>
      <c r="AD31" s="88">
        <f t="shared" si="22"/>
        <v>-3571.3554091199976</v>
      </c>
      <c r="AE31" s="88">
        <f t="shared" si="22"/>
        <v>-3571.3554091199976</v>
      </c>
      <c r="AF31" s="88">
        <f t="shared" si="22"/>
        <v>-3571.3554091199976</v>
      </c>
      <c r="AG31" s="88">
        <f t="shared" si="22"/>
        <v>0</v>
      </c>
      <c r="AH31" s="88">
        <f t="shared" si="22"/>
        <v>0</v>
      </c>
      <c r="AI31" s="88">
        <f t="shared" si="22"/>
        <v>0</v>
      </c>
      <c r="AJ31" s="88">
        <f t="shared" si="22"/>
        <v>-3571.3554091199976</v>
      </c>
      <c r="AK31" s="88">
        <f t="shared" si="22"/>
        <v>-3571.3554091199976</v>
      </c>
      <c r="AL31" s="88">
        <f t="shared" si="22"/>
        <v>-3571.3554091199976</v>
      </c>
      <c r="AM31" s="88">
        <f t="shared" si="22"/>
        <v>-7142.7108182399952</v>
      </c>
      <c r="AN31" s="88">
        <f t="shared" si="22"/>
        <v>-7142.7108182399952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186</v>
      </c>
      <c r="E33" s="32" t="s">
        <v>183</v>
      </c>
      <c r="F33" s="32" t="s">
        <v>70</v>
      </c>
      <c r="G33" s="224" t="s">
        <v>79</v>
      </c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3"/>
      <c r="X33" s="225" t="s">
        <v>207</v>
      </c>
      <c r="Y33" s="215"/>
      <c r="Z33" s="215"/>
      <c r="AA33" s="215"/>
      <c r="AB33" s="215"/>
      <c r="AC33" s="215"/>
      <c r="AD33" s="215"/>
      <c r="AE33" s="215"/>
      <c r="AF33" s="215"/>
      <c r="AG33" s="215"/>
      <c r="AH33" s="215"/>
      <c r="AI33" s="215"/>
      <c r="AJ33" s="224"/>
      <c r="AK33" s="224"/>
      <c r="AL33" s="224"/>
      <c r="AM33" s="224"/>
      <c r="AN33" s="226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>
        <f>Research_Window!S2</f>
        <v>5048.2266587999911</v>
      </c>
      <c r="E35" s="32">
        <f>Window!G14</f>
        <v>31</v>
      </c>
      <c r="F35" s="32">
        <v>0.78</v>
      </c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>
        <f>0.293071*$D35*$E35*$F35*G35</f>
        <v>12163.173611298183</v>
      </c>
      <c r="Y35" s="84">
        <f t="shared" ref="Y35:AN35" si="23">0.293071*$D35*$E35*$F35*H35</f>
        <v>14667.356413624277</v>
      </c>
      <c r="Z35" s="84">
        <f t="shared" si="23"/>
        <v>16456.058415285777</v>
      </c>
      <c r="AA35" s="84">
        <f t="shared" si="23"/>
        <v>18960.241217611874</v>
      </c>
      <c r="AB35" s="84">
        <f t="shared" si="23"/>
        <v>21106.683619605668</v>
      </c>
      <c r="AC35" s="84">
        <f t="shared" si="23"/>
        <v>23253.126021599466</v>
      </c>
      <c r="AD35" s="84">
        <f t="shared" si="23"/>
        <v>25041.828023260965</v>
      </c>
      <c r="AE35" s="84">
        <f t="shared" si="23"/>
        <v>26472.789624590161</v>
      </c>
      <c r="AF35" s="84">
        <f t="shared" si="23"/>
        <v>26830.53002492246</v>
      </c>
      <c r="AG35" s="84">
        <f t="shared" si="23"/>
        <v>27188.270425254759</v>
      </c>
      <c r="AH35" s="84">
        <f t="shared" si="23"/>
        <v>26472.789624590161</v>
      </c>
      <c r="AI35" s="84">
        <f t="shared" si="23"/>
        <v>26830.53002492246</v>
      </c>
      <c r="AJ35" s="84">
        <f t="shared" si="23"/>
        <v>28261.49162625166</v>
      </c>
      <c r="AK35" s="84">
        <f t="shared" si="23"/>
        <v>21822.164420270266</v>
      </c>
      <c r="AL35" s="84">
        <f t="shared" si="23"/>
        <v>17887.020016614973</v>
      </c>
      <c r="AM35" s="84">
        <f t="shared" si="23"/>
        <v>15025.096813956578</v>
      </c>
      <c r="AN35" s="84">
        <f t="shared" si="23"/>
        <v>12878.65441196278</v>
      </c>
    </row>
    <row r="36" spans="1:40" x14ac:dyDescent="0.3">
      <c r="A36" s="24"/>
      <c r="B36" s="25" t="s">
        <v>121</v>
      </c>
      <c r="C36" s="26"/>
      <c r="D36" s="191">
        <f>Research_Window!S3</f>
        <v>0</v>
      </c>
      <c r="E36" s="82">
        <f>Window!G15</f>
        <v>55</v>
      </c>
      <c r="F36" s="60">
        <v>0.78</v>
      </c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>
        <f t="shared" ref="X36:X42" si="24">0.293071*$D36*$E36*$F36*G36</f>
        <v>0</v>
      </c>
      <c r="Y36" s="84">
        <f t="shared" ref="Y36:Y42" si="25">0.293071*$D36*$E36*$F36*H36</f>
        <v>0</v>
      </c>
      <c r="Z36" s="84">
        <f t="shared" ref="Z36:Z42" si="26">0.293071*$D36*$E36*$F36*I36</f>
        <v>0</v>
      </c>
      <c r="AA36" s="84">
        <f t="shared" ref="AA36:AA42" si="27">0.293071*$D36*$E36*$F36*J36</f>
        <v>0</v>
      </c>
      <c r="AB36" s="84">
        <f t="shared" ref="AB36:AB42" si="28">0.293071*$D36*$E36*$F36*K36</f>
        <v>0</v>
      </c>
      <c r="AC36" s="84">
        <f t="shared" ref="AC36:AC42" si="29">0.293071*$D36*$E36*$F36*L36</f>
        <v>0</v>
      </c>
      <c r="AD36" s="84">
        <f t="shared" ref="AD36:AD42" si="30">0.293071*$D36*$E36*$F36*M36</f>
        <v>0</v>
      </c>
      <c r="AE36" s="84">
        <f t="shared" ref="AE36:AE42" si="31">0.293071*$D36*$E36*$F36*N36</f>
        <v>0</v>
      </c>
      <c r="AF36" s="84">
        <f t="shared" ref="AF36:AF42" si="32">0.293071*$D36*$E36*$F36*O36</f>
        <v>0</v>
      </c>
      <c r="AG36" s="84">
        <f t="shared" ref="AG36:AG42" si="33">0.293071*$D36*$E36*$F36*P36</f>
        <v>0</v>
      </c>
      <c r="AH36" s="84">
        <f t="shared" ref="AH36:AH42" si="34">0.293071*$D36*$E36*$F36*Q36</f>
        <v>0</v>
      </c>
      <c r="AI36" s="84">
        <f t="shared" ref="AI36:AI42" si="35">0.293071*$D36*$E36*$F36*R36</f>
        <v>0</v>
      </c>
      <c r="AJ36" s="84">
        <f t="shared" ref="AJ36:AJ42" si="36">0.293071*$D36*$E36*$F36*S36</f>
        <v>0</v>
      </c>
      <c r="AK36" s="84">
        <f t="shared" ref="AK36:AK42" si="37">0.293071*$D36*$E36*$F36*T36</f>
        <v>0</v>
      </c>
      <c r="AL36" s="84">
        <f t="shared" ref="AL36:AL42" si="38">0.293071*$D36*$E36*$F36*U36</f>
        <v>0</v>
      </c>
      <c r="AM36" s="84">
        <f t="shared" ref="AM36:AM42" si="39">0.293071*$D36*$E36*$F36*V36</f>
        <v>0</v>
      </c>
      <c r="AN36" s="84">
        <f t="shared" ref="AN36:AN42" si="40">0.293071*$D36*$E36*$F36*W36</f>
        <v>0</v>
      </c>
    </row>
    <row r="37" spans="1:40" x14ac:dyDescent="0.3">
      <c r="A37" s="24"/>
      <c r="B37" s="25" t="s">
        <v>122</v>
      </c>
      <c r="C37" s="26"/>
      <c r="D37" s="191">
        <f>Research_Window!S4</f>
        <v>2083.5228960000004</v>
      </c>
      <c r="E37" s="82">
        <f>Window!G16</f>
        <v>215</v>
      </c>
      <c r="F37" s="60">
        <v>0.78</v>
      </c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>
        <f t="shared" si="24"/>
        <v>18432.179505398057</v>
      </c>
      <c r="Y37" s="84">
        <f t="shared" si="25"/>
        <v>33792.329093229775</v>
      </c>
      <c r="Z37" s="84">
        <f t="shared" si="26"/>
        <v>45056.438790973029</v>
      </c>
      <c r="AA37" s="84">
        <f t="shared" si="27"/>
        <v>51200.498626105713</v>
      </c>
      <c r="AB37" s="84">
        <f t="shared" si="28"/>
        <v>52224.508598627828</v>
      </c>
      <c r="AC37" s="84">
        <f t="shared" si="29"/>
        <v>47104.458736017259</v>
      </c>
      <c r="AD37" s="84">
        <f t="shared" si="30"/>
        <v>39936.388928362459</v>
      </c>
      <c r="AE37" s="84">
        <f t="shared" si="31"/>
        <v>35840.349038274006</v>
      </c>
      <c r="AF37" s="84">
        <f t="shared" si="32"/>
        <v>31744.309148185541</v>
      </c>
      <c r="AG37" s="84">
        <f t="shared" si="33"/>
        <v>29696.28920314131</v>
      </c>
      <c r="AH37" s="84">
        <f t="shared" si="34"/>
        <v>26624.259285574972</v>
      </c>
      <c r="AI37" s="84">
        <f t="shared" si="35"/>
        <v>23552.22936800863</v>
      </c>
      <c r="AJ37" s="84">
        <f t="shared" si="36"/>
        <v>21504.209422964399</v>
      </c>
      <c r="AK37" s="84">
        <f t="shared" si="37"/>
        <v>17408.169532875945</v>
      </c>
      <c r="AL37" s="84">
        <f t="shared" si="38"/>
        <v>15360.149587831713</v>
      </c>
      <c r="AM37" s="84">
        <f t="shared" si="39"/>
        <v>13312.129642787486</v>
      </c>
      <c r="AN37" s="84">
        <f t="shared" si="40"/>
        <v>11264.109697743257</v>
      </c>
    </row>
    <row r="38" spans="1:40" x14ac:dyDescent="0.3">
      <c r="A38" s="24"/>
      <c r="B38" s="25" t="s">
        <v>123</v>
      </c>
      <c r="C38" s="26"/>
      <c r="D38" s="191">
        <f>Research_Window!S5</f>
        <v>0</v>
      </c>
      <c r="E38" s="82">
        <f>Window!G17</f>
        <v>247</v>
      </c>
      <c r="F38" s="60">
        <v>0.78</v>
      </c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>
        <f t="shared" si="24"/>
        <v>0</v>
      </c>
      <c r="Y38" s="84">
        <f t="shared" si="25"/>
        <v>0</v>
      </c>
      <c r="Z38" s="84">
        <f t="shared" si="26"/>
        <v>0</v>
      </c>
      <c r="AA38" s="84">
        <f t="shared" si="27"/>
        <v>0</v>
      </c>
      <c r="AB38" s="84">
        <f t="shared" si="28"/>
        <v>0</v>
      </c>
      <c r="AC38" s="84">
        <f t="shared" si="29"/>
        <v>0</v>
      </c>
      <c r="AD38" s="84">
        <f t="shared" si="30"/>
        <v>0</v>
      </c>
      <c r="AE38" s="84">
        <f t="shared" si="31"/>
        <v>0</v>
      </c>
      <c r="AF38" s="84">
        <f t="shared" si="32"/>
        <v>0</v>
      </c>
      <c r="AG38" s="84">
        <f t="shared" si="33"/>
        <v>0</v>
      </c>
      <c r="AH38" s="84">
        <f t="shared" si="34"/>
        <v>0</v>
      </c>
      <c r="AI38" s="84">
        <f t="shared" si="35"/>
        <v>0</v>
      </c>
      <c r="AJ38" s="84">
        <f t="shared" si="36"/>
        <v>0</v>
      </c>
      <c r="AK38" s="84">
        <f t="shared" si="37"/>
        <v>0</v>
      </c>
      <c r="AL38" s="84">
        <f t="shared" si="38"/>
        <v>0</v>
      </c>
      <c r="AM38" s="84">
        <f t="shared" si="39"/>
        <v>0</v>
      </c>
      <c r="AN38" s="84">
        <f t="shared" si="40"/>
        <v>0</v>
      </c>
    </row>
    <row r="39" spans="1:40" x14ac:dyDescent="0.3">
      <c r="A39" s="24"/>
      <c r="B39" s="25" t="s">
        <v>124</v>
      </c>
      <c r="C39" s="26"/>
      <c r="D39" s="191">
        <f>Research_Window!S6</f>
        <v>4794.6494231999959</v>
      </c>
      <c r="E39" s="82">
        <f>Window!G18</f>
        <v>179</v>
      </c>
      <c r="F39" s="60">
        <v>0.78</v>
      </c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>
        <f t="shared" si="24"/>
        <v>15695.217002280797</v>
      </c>
      <c r="Y39" s="84">
        <f t="shared" si="25"/>
        <v>21580.923378136096</v>
      </c>
      <c r="Z39" s="84">
        <f t="shared" si="26"/>
        <v>27466.629753991398</v>
      </c>
      <c r="AA39" s="84">
        <f t="shared" si="27"/>
        <v>41199.944630987091</v>
      </c>
      <c r="AB39" s="84">
        <f t="shared" si="28"/>
        <v>60818.965883838086</v>
      </c>
      <c r="AC39" s="84">
        <f t="shared" si="29"/>
        <v>82399.889261974182</v>
      </c>
      <c r="AD39" s="84">
        <f t="shared" si="30"/>
        <v>102018.91051482518</v>
      </c>
      <c r="AE39" s="84">
        <f t="shared" si="31"/>
        <v>111828.42114125068</v>
      </c>
      <c r="AF39" s="84">
        <f t="shared" si="32"/>
        <v>113790.32326653576</v>
      </c>
      <c r="AG39" s="84">
        <f t="shared" si="33"/>
        <v>103980.81264011028</v>
      </c>
      <c r="AH39" s="84">
        <f t="shared" si="34"/>
        <v>92209.399888399683</v>
      </c>
      <c r="AI39" s="84">
        <f t="shared" si="35"/>
        <v>80437.987136689087</v>
      </c>
      <c r="AJ39" s="84">
        <f t="shared" si="36"/>
        <v>68666.574384978492</v>
      </c>
      <c r="AK39" s="84">
        <f t="shared" si="37"/>
        <v>56895.161633267882</v>
      </c>
      <c r="AL39" s="84">
        <f t="shared" si="38"/>
        <v>49047.55313212749</v>
      </c>
      <c r="AM39" s="84">
        <f t="shared" si="39"/>
        <v>41199.944630987091</v>
      </c>
      <c r="AN39" s="84">
        <f t="shared" si="40"/>
        <v>35314.238255131793</v>
      </c>
    </row>
    <row r="40" spans="1:40" x14ac:dyDescent="0.3">
      <c r="A40" s="24"/>
      <c r="B40" s="25" t="s">
        <v>125</v>
      </c>
      <c r="C40" s="26"/>
      <c r="D40" s="191">
        <f>Research_Window!S7</f>
        <v>0</v>
      </c>
      <c r="E40" s="82">
        <f>Window!G19</f>
        <v>247</v>
      </c>
      <c r="F40" s="32">
        <v>0.78</v>
      </c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>
        <f t="shared" si="24"/>
        <v>0</v>
      </c>
      <c r="Y40" s="84">
        <f t="shared" si="25"/>
        <v>0</v>
      </c>
      <c r="Z40" s="84">
        <f t="shared" si="26"/>
        <v>0</v>
      </c>
      <c r="AA40" s="84">
        <f t="shared" si="27"/>
        <v>0</v>
      </c>
      <c r="AB40" s="84">
        <f t="shared" si="28"/>
        <v>0</v>
      </c>
      <c r="AC40" s="84">
        <f t="shared" si="29"/>
        <v>0</v>
      </c>
      <c r="AD40" s="84">
        <f t="shared" si="30"/>
        <v>0</v>
      </c>
      <c r="AE40" s="84">
        <f t="shared" si="31"/>
        <v>0</v>
      </c>
      <c r="AF40" s="84">
        <f t="shared" si="32"/>
        <v>0</v>
      </c>
      <c r="AG40" s="84">
        <f t="shared" si="33"/>
        <v>0</v>
      </c>
      <c r="AH40" s="84">
        <f t="shared" si="34"/>
        <v>0</v>
      </c>
      <c r="AI40" s="84">
        <f t="shared" si="35"/>
        <v>0</v>
      </c>
      <c r="AJ40" s="84">
        <f t="shared" si="36"/>
        <v>0</v>
      </c>
      <c r="AK40" s="84">
        <f t="shared" si="37"/>
        <v>0</v>
      </c>
      <c r="AL40" s="84">
        <f t="shared" si="38"/>
        <v>0</v>
      </c>
      <c r="AM40" s="84">
        <f t="shared" si="39"/>
        <v>0</v>
      </c>
      <c r="AN40" s="84">
        <f t="shared" si="40"/>
        <v>0</v>
      </c>
    </row>
    <row r="41" spans="1:40" x14ac:dyDescent="0.3">
      <c r="A41" s="24"/>
      <c r="B41" s="25" t="s">
        <v>126</v>
      </c>
      <c r="C41" s="26"/>
      <c r="D41" s="191">
        <f>Research_Window!S8</f>
        <v>1232.3843532000008</v>
      </c>
      <c r="E41" s="82">
        <f>Window!G20</f>
        <v>215</v>
      </c>
      <c r="F41" s="32">
        <v>0.78</v>
      </c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>
        <f t="shared" si="24"/>
        <v>5451.2311003243931</v>
      </c>
      <c r="Y41" s="84">
        <f t="shared" si="25"/>
        <v>5451.2311003243931</v>
      </c>
      <c r="Z41" s="84">
        <f t="shared" si="26"/>
        <v>6056.9234448048819</v>
      </c>
      <c r="AA41" s="84">
        <f t="shared" si="27"/>
        <v>6662.6157892853698</v>
      </c>
      <c r="AB41" s="84">
        <f t="shared" si="28"/>
        <v>7268.3081337658577</v>
      </c>
      <c r="AC41" s="84">
        <f t="shared" si="29"/>
        <v>7874.0004782463466</v>
      </c>
      <c r="AD41" s="84">
        <f t="shared" si="30"/>
        <v>8479.6928227268345</v>
      </c>
      <c r="AE41" s="84">
        <f t="shared" si="31"/>
        <v>11508.154545129275</v>
      </c>
      <c r="AF41" s="84">
        <f t="shared" si="32"/>
        <v>17565.077989934154</v>
      </c>
      <c r="AG41" s="84">
        <f t="shared" si="33"/>
        <v>24227.693779219528</v>
      </c>
      <c r="AH41" s="84">
        <f t="shared" si="34"/>
        <v>30284.617224024409</v>
      </c>
      <c r="AI41" s="84">
        <f t="shared" si="35"/>
        <v>33918.771290907338</v>
      </c>
      <c r="AJ41" s="84">
        <f t="shared" si="36"/>
        <v>33313.078946426853</v>
      </c>
      <c r="AK41" s="84">
        <f t="shared" si="37"/>
        <v>24833.386123700016</v>
      </c>
      <c r="AL41" s="84">
        <f t="shared" si="38"/>
        <v>19987.847367856109</v>
      </c>
      <c r="AM41" s="84">
        <f t="shared" si="39"/>
        <v>16353.693300973182</v>
      </c>
      <c r="AN41" s="84">
        <f t="shared" si="40"/>
        <v>13930.923923051228</v>
      </c>
    </row>
    <row r="42" spans="1:40" x14ac:dyDescent="0.3">
      <c r="A42" s="24"/>
      <c r="B42" s="25" t="s">
        <v>127</v>
      </c>
      <c r="C42" s="26"/>
      <c r="D42" s="191">
        <f>Research_Window!S9</f>
        <v>0</v>
      </c>
      <c r="E42" s="82">
        <f>Window!G21</f>
        <v>55</v>
      </c>
      <c r="F42" s="32">
        <v>0.78</v>
      </c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>
        <f t="shared" si="24"/>
        <v>0</v>
      </c>
      <c r="Y42" s="84">
        <f t="shared" si="25"/>
        <v>0</v>
      </c>
      <c r="Z42" s="84">
        <f t="shared" si="26"/>
        <v>0</v>
      </c>
      <c r="AA42" s="84">
        <f t="shared" si="27"/>
        <v>0</v>
      </c>
      <c r="AB42" s="84">
        <f t="shared" si="28"/>
        <v>0</v>
      </c>
      <c r="AC42" s="84">
        <f t="shared" si="29"/>
        <v>0</v>
      </c>
      <c r="AD42" s="84">
        <f t="shared" si="30"/>
        <v>0</v>
      </c>
      <c r="AE42" s="84">
        <f t="shared" si="31"/>
        <v>0</v>
      </c>
      <c r="AF42" s="84">
        <f t="shared" si="32"/>
        <v>0</v>
      </c>
      <c r="AG42" s="84">
        <f t="shared" si="33"/>
        <v>0</v>
      </c>
      <c r="AH42" s="84">
        <f t="shared" si="34"/>
        <v>0</v>
      </c>
      <c r="AI42" s="84">
        <f t="shared" si="35"/>
        <v>0</v>
      </c>
      <c r="AJ42" s="84">
        <f t="shared" si="36"/>
        <v>0</v>
      </c>
      <c r="AK42" s="84">
        <f t="shared" si="37"/>
        <v>0</v>
      </c>
      <c r="AL42" s="84">
        <f t="shared" si="38"/>
        <v>0</v>
      </c>
      <c r="AM42" s="84">
        <f t="shared" si="39"/>
        <v>0</v>
      </c>
      <c r="AN42" s="84">
        <f t="shared" si="40"/>
        <v>0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24" t="s">
        <v>62</v>
      </c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3"/>
      <c r="X43" s="225" t="s">
        <v>208</v>
      </c>
      <c r="Y43" s="215"/>
      <c r="Z43" s="215"/>
      <c r="AA43" s="215"/>
      <c r="AB43" s="215"/>
      <c r="AC43" s="215"/>
      <c r="AD43" s="215"/>
      <c r="AE43" s="215"/>
      <c r="AF43" s="215"/>
      <c r="AG43" s="215"/>
      <c r="AH43" s="215"/>
      <c r="AI43" s="215"/>
      <c r="AJ43" s="224"/>
      <c r="AK43" s="224"/>
      <c r="AL43" s="224"/>
      <c r="AM43" s="224"/>
      <c r="AN43" s="226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4112.8563446409089</v>
      </c>
      <c r="F44" s="33">
        <f>$D$4</f>
        <v>26</v>
      </c>
      <c r="G44" s="32">
        <f>G25</f>
        <v>24</v>
      </c>
      <c r="H44" s="82">
        <f t="shared" ref="H44:W44" si="41">H25</f>
        <v>24</v>
      </c>
      <c r="I44" s="82">
        <f t="shared" si="41"/>
        <v>24</v>
      </c>
      <c r="J44" s="82">
        <f t="shared" si="41"/>
        <v>25</v>
      </c>
      <c r="K44" s="82">
        <f t="shared" si="41"/>
        <v>25</v>
      </c>
      <c r="L44" s="82">
        <f t="shared" si="41"/>
        <v>25</v>
      </c>
      <c r="M44" s="82">
        <f t="shared" si="41"/>
        <v>25</v>
      </c>
      <c r="N44" s="82">
        <f t="shared" si="41"/>
        <v>25</v>
      </c>
      <c r="O44" s="82">
        <f t="shared" si="41"/>
        <v>25</v>
      </c>
      <c r="P44" s="82">
        <f t="shared" si="41"/>
        <v>26</v>
      </c>
      <c r="Q44" s="82">
        <f t="shared" si="41"/>
        <v>26</v>
      </c>
      <c r="R44" s="82">
        <f t="shared" si="41"/>
        <v>26</v>
      </c>
      <c r="S44" s="82">
        <f t="shared" si="41"/>
        <v>25</v>
      </c>
      <c r="T44" s="82">
        <f t="shared" si="41"/>
        <v>25</v>
      </c>
      <c r="U44" s="82">
        <f t="shared" si="41"/>
        <v>25</v>
      </c>
      <c r="V44" s="82">
        <f t="shared" si="41"/>
        <v>24</v>
      </c>
      <c r="W44" s="82">
        <f t="shared" si="41"/>
        <v>24</v>
      </c>
      <c r="X44" s="34">
        <f>0.293071*$D$44*$E$44*1.8*(G44-$F$44)</f>
        <v>-4773.2213302498139</v>
      </c>
      <c r="Y44" s="103">
        <f t="shared" ref="Y44:AN44" si="42">0.293071*$D$44*$E$44*1.8*(H44-$F$44)</f>
        <v>-4773.2213302498139</v>
      </c>
      <c r="Z44" s="103">
        <f t="shared" si="42"/>
        <v>-4773.2213302498139</v>
      </c>
      <c r="AA44" s="103">
        <f t="shared" si="42"/>
        <v>-2386.610665124907</v>
      </c>
      <c r="AB44" s="103">
        <f t="shared" si="42"/>
        <v>-2386.610665124907</v>
      </c>
      <c r="AC44" s="103">
        <f t="shared" si="42"/>
        <v>-2386.610665124907</v>
      </c>
      <c r="AD44" s="103">
        <f t="shared" si="42"/>
        <v>-2386.610665124907</v>
      </c>
      <c r="AE44" s="103">
        <f t="shared" si="42"/>
        <v>-2386.610665124907</v>
      </c>
      <c r="AF44" s="103">
        <f t="shared" si="42"/>
        <v>-2386.610665124907</v>
      </c>
      <c r="AG44" s="103">
        <f t="shared" si="42"/>
        <v>0</v>
      </c>
      <c r="AH44" s="103">
        <f t="shared" si="42"/>
        <v>0</v>
      </c>
      <c r="AI44" s="103">
        <f t="shared" si="42"/>
        <v>0</v>
      </c>
      <c r="AJ44" s="103">
        <f t="shared" si="42"/>
        <v>-2386.610665124907</v>
      </c>
      <c r="AK44" s="103">
        <f t="shared" si="42"/>
        <v>-2386.610665124907</v>
      </c>
      <c r="AL44" s="103">
        <f t="shared" si="42"/>
        <v>-2386.610665124907</v>
      </c>
      <c r="AM44" s="103">
        <f t="shared" si="42"/>
        <v>-4773.2213302498139</v>
      </c>
      <c r="AN44" s="103">
        <f t="shared" si="42"/>
        <v>-4773.2213302498139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24" t="s">
        <v>107</v>
      </c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3"/>
      <c r="X47" s="225" t="s">
        <v>112</v>
      </c>
      <c r="Y47" s="215"/>
      <c r="Z47" s="215"/>
      <c r="AA47" s="215"/>
      <c r="AB47" s="215"/>
      <c r="AC47" s="215"/>
      <c r="AD47" s="215"/>
      <c r="AE47" s="215"/>
      <c r="AF47" s="215"/>
      <c r="AG47" s="215"/>
      <c r="AH47" s="215"/>
      <c r="AI47" s="215"/>
      <c r="AJ47" s="224"/>
      <c r="AK47" s="224"/>
      <c r="AL47" s="224"/>
      <c r="AM47" s="224"/>
      <c r="AN47" s="226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4112.8563446409089</v>
      </c>
      <c r="G48" s="32">
        <f>([1]!humidratio(G31,$D$8,3,$D$7,TRUE))-([1]!humidratio($D$4,$D$8,3,$D$5,TRUE))</f>
        <v>3.3836374338197337E-3</v>
      </c>
      <c r="H48" s="33">
        <f>([1]!humidratio(H31,$D$8,3,$D$7,TRUE))-([1]!humidratio($D$4,$D$8,3,$D$5,TRUE))</f>
        <v>3.3836374338197337E-3</v>
      </c>
      <c r="I48" s="33">
        <f>([1]!humidratio(I31,$D$8,3,$D$7,TRUE))-([1]!humidratio($D$4,$D$8,3,$D$5,TRUE))</f>
        <v>3.3836374338197337E-3</v>
      </c>
      <c r="J48" s="33">
        <f>([1]!humidratio(J31,$D$8,3,$D$7,TRUE))-([1]!humidratio($D$4,$D$8,3,$D$5,TRUE))</f>
        <v>4.2634677195536198E-3</v>
      </c>
      <c r="K48" s="33">
        <f>([1]!humidratio(K31,$D$8,3,$D$7,TRUE))-([1]!humidratio($D$4,$D$8,3,$D$5,TRUE))</f>
        <v>4.2634677195536198E-3</v>
      </c>
      <c r="L48" s="33">
        <f>([1]!humidratio(L31,$D$8,3,$D$7,TRUE))-([1]!humidratio($D$4,$D$8,3,$D$5,TRUE))</f>
        <v>4.2634677195536198E-3</v>
      </c>
      <c r="M48" s="33">
        <f>([1]!humidratio(M31,$D$8,3,$D$7,TRUE))-([1]!humidratio($D$4,$D$8,3,$D$5,TRUE))</f>
        <v>4.2634677195536198E-3</v>
      </c>
      <c r="N48" s="33">
        <f>([1]!humidratio(N31,$D$8,3,$D$7,TRUE))-([1]!humidratio($D$4,$D$8,3,$D$5,TRUE))</f>
        <v>4.2634677195536198E-3</v>
      </c>
      <c r="O48" s="33">
        <f>([1]!humidratio(O31,$D$8,3,$D$7,TRUE))-([1]!humidratio($D$4,$D$8,3,$D$5,TRUE))</f>
        <v>4.2634677195536198E-3</v>
      </c>
      <c r="P48" s="33">
        <f>([1]!humidratio(P31,$D$8,3,$D$7,TRUE))-([1]!humidratio($D$4,$D$8,3,$D$5,TRUE))</f>
        <v>5.1928995046263381E-3</v>
      </c>
      <c r="Q48" s="33">
        <f>([1]!humidratio(Q31,$D$8,3,$D$7,TRUE))-([1]!humidratio($D$4,$D$8,3,$D$5,TRUE))</f>
        <v>5.1928995046263381E-3</v>
      </c>
      <c r="R48" s="33">
        <f>([1]!humidratio(R31,$D$8,3,$D$7,TRUE))-([1]!humidratio($D$4,$D$8,3,$D$5,TRUE))</f>
        <v>5.1928995046263381E-3</v>
      </c>
      <c r="S48" s="33">
        <f>([1]!humidratio(S31,$D$8,3,$D$7,TRUE))-([1]!humidratio($D$4,$D$8,3,$D$5,TRUE))</f>
        <v>4.2634677195536198E-3</v>
      </c>
      <c r="T48" s="33">
        <f>([1]!humidratio(T31,$D$8,3,$D$7,TRUE))-([1]!humidratio($D$4,$D$8,3,$D$5,TRUE))</f>
        <v>4.2634677195536198E-3</v>
      </c>
      <c r="U48" s="33">
        <f>([1]!humidratio(U31,$D$8,3,$D$7,TRUE))-([1]!humidratio($D$4,$D$8,3,$D$5,TRUE))</f>
        <v>4.2634677195536198E-3</v>
      </c>
      <c r="V48" s="33">
        <f>([1]!humidratio(V31,$D$8,3,$D$7,TRUE))-([1]!humidratio($D$4,$D$8,3,$D$5,TRUE))</f>
        <v>3.3836374338197337E-3</v>
      </c>
      <c r="W48" s="33">
        <f>([1]!humidratio(W31,$D$8,3,$D$7,TRUE))-([1]!humidratio($D$4,$D$8,3,$D$5,TRUE))</f>
        <v>3.3836374338197337E-3</v>
      </c>
      <c r="X48" s="34">
        <f>IF(0.293071*$E$48*$F$48*G48&gt;=0,0.293071*$E$48*$F$48*G48,-1*(0.293071*$E$48*$F$48*G48))</f>
        <v>19739.928233593451</v>
      </c>
      <c r="Y48" s="103">
        <f t="shared" ref="Y48:AN48" si="43">IF(0.293071*$E$48*$F$48*H48&gt;=0,0.293071*$E$48*$F$48*H48,-1*(0.293071*$E$48*$F$48*H48))</f>
        <v>19739.928233593451</v>
      </c>
      <c r="Z48" s="103">
        <f t="shared" si="43"/>
        <v>19739.928233593451</v>
      </c>
      <c r="AA48" s="103">
        <f t="shared" si="43"/>
        <v>24872.802850872617</v>
      </c>
      <c r="AB48" s="103">
        <f t="shared" si="43"/>
        <v>24872.802850872617</v>
      </c>
      <c r="AC48" s="103">
        <f t="shared" si="43"/>
        <v>24872.802850872617</v>
      </c>
      <c r="AD48" s="103">
        <f t="shared" si="43"/>
        <v>24872.802850872617</v>
      </c>
      <c r="AE48" s="103">
        <f t="shared" si="43"/>
        <v>24872.802850872617</v>
      </c>
      <c r="AF48" s="103">
        <f t="shared" si="43"/>
        <v>24872.802850872617</v>
      </c>
      <c r="AG48" s="103">
        <f t="shared" si="43"/>
        <v>30295.049499398599</v>
      </c>
      <c r="AH48" s="103">
        <f t="shared" si="43"/>
        <v>30295.049499398599</v>
      </c>
      <c r="AI48" s="103">
        <f t="shared" si="43"/>
        <v>30295.049499398599</v>
      </c>
      <c r="AJ48" s="103">
        <f t="shared" si="43"/>
        <v>24872.802850872617</v>
      </c>
      <c r="AK48" s="103">
        <f t="shared" si="43"/>
        <v>24872.802850872617</v>
      </c>
      <c r="AL48" s="103">
        <f t="shared" si="43"/>
        <v>24872.802850872617</v>
      </c>
      <c r="AM48" s="103">
        <f t="shared" si="43"/>
        <v>19739.928233593451</v>
      </c>
      <c r="AN48" s="103">
        <f t="shared" si="43"/>
        <v>19739.928233593451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24" t="s">
        <v>79</v>
      </c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3"/>
      <c r="X52" s="225" t="s">
        <v>114</v>
      </c>
      <c r="Y52" s="215"/>
      <c r="Z52" s="215"/>
      <c r="AA52" s="215"/>
      <c r="AB52" s="215"/>
      <c r="AC52" s="215"/>
      <c r="AD52" s="215"/>
      <c r="AE52" s="215"/>
      <c r="AF52" s="215"/>
      <c r="AG52" s="215"/>
      <c r="AH52" s="215"/>
      <c r="AI52" s="215"/>
      <c r="AJ52" s="224"/>
      <c r="AK52" s="224"/>
      <c r="AL52" s="224"/>
      <c r="AM52" s="224"/>
      <c r="AN52" s="226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822.57126892818178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26733.566240165906</v>
      </c>
      <c r="Y53" s="61">
        <f t="shared" ref="Y53:AN53" si="44">$D$53*$E$53*$F$53*H53</f>
        <v>26733.566240165906</v>
      </c>
      <c r="Z53" s="61">
        <f t="shared" si="44"/>
        <v>26733.566240165906</v>
      </c>
      <c r="AA53" s="61">
        <f t="shared" si="44"/>
        <v>26733.566240165906</v>
      </c>
      <c r="AB53" s="61">
        <f t="shared" si="44"/>
        <v>26733.566240165906</v>
      </c>
      <c r="AC53" s="61">
        <f t="shared" si="44"/>
        <v>26733.566240165906</v>
      </c>
      <c r="AD53" s="61">
        <f t="shared" si="44"/>
        <v>26733.566240165906</v>
      </c>
      <c r="AE53" s="61">
        <f t="shared" si="44"/>
        <v>26733.566240165906</v>
      </c>
      <c r="AF53" s="61">
        <f t="shared" si="44"/>
        <v>26733.566240165906</v>
      </c>
      <c r="AG53" s="61">
        <f t="shared" si="44"/>
        <v>26733.566240165906</v>
      </c>
      <c r="AH53" s="61">
        <f t="shared" si="44"/>
        <v>26733.566240165906</v>
      </c>
      <c r="AI53" s="61">
        <f t="shared" si="44"/>
        <v>26733.566240165906</v>
      </c>
      <c r="AJ53" s="61">
        <f t="shared" si="44"/>
        <v>26733.566240165906</v>
      </c>
      <c r="AK53" s="61">
        <f t="shared" si="44"/>
        <v>26733.566240165906</v>
      </c>
      <c r="AL53" s="61">
        <f t="shared" si="44"/>
        <v>26733.566240165906</v>
      </c>
      <c r="AM53" s="61">
        <f t="shared" si="44"/>
        <v>26733.566240165906</v>
      </c>
      <c r="AN53" s="61">
        <f t="shared" si="44"/>
        <v>26733.566240165906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24" t="s">
        <v>79</v>
      </c>
      <c r="H54" s="222"/>
      <c r="I54" s="222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2"/>
      <c r="V54" s="222"/>
      <c r="W54" s="223"/>
      <c r="X54" s="225" t="s">
        <v>85</v>
      </c>
      <c r="Y54" s="215"/>
      <c r="Z54" s="215"/>
      <c r="AA54" s="215"/>
      <c r="AB54" s="215"/>
      <c r="AC54" s="215"/>
      <c r="AD54" s="215"/>
      <c r="AE54" s="215"/>
      <c r="AF54" s="215"/>
      <c r="AG54" s="215"/>
      <c r="AH54" s="215"/>
      <c r="AI54" s="215"/>
      <c r="AJ54" s="224"/>
      <c r="AK54" s="224"/>
      <c r="AL54" s="224"/>
      <c r="AM54" s="224"/>
      <c r="AN54" s="226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2729.2659090909092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550.87503109090915</v>
      </c>
      <c r="Y55" s="103">
        <f t="shared" ref="Y55:AN55" si="45">$C$55*$D$55*$E$55*$F$55*H55</f>
        <v>265.93967018181826</v>
      </c>
      <c r="Z55" s="103">
        <f t="shared" si="45"/>
        <v>246.94397945454548</v>
      </c>
      <c r="AA55" s="103">
        <f t="shared" si="45"/>
        <v>237.44613409090911</v>
      </c>
      <c r="AB55" s="103">
        <f t="shared" si="45"/>
        <v>218.4504433636364</v>
      </c>
      <c r="AC55" s="103">
        <f t="shared" si="45"/>
        <v>208.95259800000002</v>
      </c>
      <c r="AD55" s="103">
        <f t="shared" si="45"/>
        <v>189.95690727272731</v>
      </c>
      <c r="AE55" s="103">
        <f t="shared" si="45"/>
        <v>180.45906190909093</v>
      </c>
      <c r="AF55" s="103">
        <f t="shared" si="45"/>
        <v>170.96121654545456</v>
      </c>
      <c r="AG55" s="103">
        <f t="shared" si="45"/>
        <v>161.46337118181822</v>
      </c>
      <c r="AH55" s="103">
        <f t="shared" si="45"/>
        <v>151.96552581818185</v>
      </c>
      <c r="AI55" s="103">
        <f t="shared" si="45"/>
        <v>522.38149500000009</v>
      </c>
      <c r="AJ55" s="103">
        <f t="shared" si="45"/>
        <v>550.87503109090915</v>
      </c>
      <c r="AK55" s="103">
        <f t="shared" si="45"/>
        <v>569.87072181818189</v>
      </c>
      <c r="AL55" s="103">
        <f t="shared" si="45"/>
        <v>598.36425790909095</v>
      </c>
      <c r="AM55" s="103">
        <f t="shared" si="45"/>
        <v>617.3599486363637</v>
      </c>
      <c r="AN55" s="103">
        <f t="shared" si="45"/>
        <v>636.35563936363644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29" t="s">
        <v>115</v>
      </c>
      <c r="Y57" s="215"/>
      <c r="Z57" s="215"/>
      <c r="AA57" s="215"/>
      <c r="AB57" s="215"/>
      <c r="AC57" s="215"/>
      <c r="AD57" s="215"/>
      <c r="AE57" s="215"/>
      <c r="AF57" s="215"/>
      <c r="AG57" s="215"/>
      <c r="AH57" s="215"/>
      <c r="AI57" s="215"/>
      <c r="AJ57" s="224"/>
      <c r="AK57" s="224"/>
      <c r="AL57" s="224"/>
      <c r="AM57" s="224"/>
      <c r="AN57" s="226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822.57126892818178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22620.709895525</v>
      </c>
      <c r="Y58" s="61">
        <f t="shared" ref="Y58:AN58" si="46">$I$58*$J$58*$K$58</f>
        <v>22620.709895525</v>
      </c>
      <c r="Z58" s="61">
        <f t="shared" si="46"/>
        <v>22620.709895525</v>
      </c>
      <c r="AA58" s="61">
        <f t="shared" si="46"/>
        <v>22620.709895525</v>
      </c>
      <c r="AB58" s="61">
        <f t="shared" si="46"/>
        <v>22620.709895525</v>
      </c>
      <c r="AC58" s="61">
        <f t="shared" si="46"/>
        <v>22620.709895525</v>
      </c>
      <c r="AD58" s="61">
        <f t="shared" si="46"/>
        <v>22620.709895525</v>
      </c>
      <c r="AE58" s="61">
        <f t="shared" si="46"/>
        <v>22620.709895525</v>
      </c>
      <c r="AF58" s="61">
        <f t="shared" si="46"/>
        <v>22620.709895525</v>
      </c>
      <c r="AG58" s="61">
        <f t="shared" si="46"/>
        <v>22620.709895525</v>
      </c>
      <c r="AH58" s="61">
        <f t="shared" si="46"/>
        <v>22620.709895525</v>
      </c>
      <c r="AI58" s="61">
        <f t="shared" si="46"/>
        <v>22620.709895525</v>
      </c>
      <c r="AJ58" s="61">
        <f t="shared" si="46"/>
        <v>22620.709895525</v>
      </c>
      <c r="AK58" s="61">
        <f t="shared" si="46"/>
        <v>22620.709895525</v>
      </c>
      <c r="AL58" s="61">
        <f t="shared" si="46"/>
        <v>22620.709895525</v>
      </c>
      <c r="AM58" s="61">
        <f t="shared" si="46"/>
        <v>22620.709895525</v>
      </c>
      <c r="AN58" s="61">
        <f t="shared" si="46"/>
        <v>22620.709895525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>
        <f>SUM(X15:X23,X25:X26,X31,X35:X42,X44)</f>
        <v>33656.680215323009</v>
      </c>
      <c r="Y60" s="52">
        <f t="shared" ref="Y60:AN60" si="47">SUM(Y15:Y23,Y25:Y26,Y31,Y35:Y42,Y44)</f>
        <v>56922.329234378041</v>
      </c>
      <c r="Z60" s="52">
        <f t="shared" si="47"/>
        <v>76097.162483492371</v>
      </c>
      <c r="AA60" s="52">
        <f t="shared" si="47"/>
        <v>107169.63572578746</v>
      </c>
      <c r="AB60" s="52">
        <f t="shared" si="47"/>
        <v>130195.42452700865</v>
      </c>
      <c r="AC60" s="52">
        <f t="shared" si="47"/>
        <v>148990.1969219952</v>
      </c>
      <c r="AD60" s="52">
        <f t="shared" si="47"/>
        <v>163747.30336506435</v>
      </c>
      <c r="AE60" s="52">
        <f t="shared" si="47"/>
        <v>173997.39403923997</v>
      </c>
      <c r="AF60" s="52">
        <f t="shared" si="47"/>
        <v>178266.87738541162</v>
      </c>
      <c r="AG60" s="52">
        <f t="shared" si="47"/>
        <v>181883.61427389662</v>
      </c>
      <c r="AH60" s="52">
        <f t="shared" si="47"/>
        <v>172662.75207111711</v>
      </c>
      <c r="AI60" s="52">
        <f t="shared" si="47"/>
        <v>162295.59361601347</v>
      </c>
      <c r="AJ60" s="52">
        <f t="shared" si="47"/>
        <v>141216.89607639654</v>
      </c>
      <c r="AK60" s="52">
        <f t="shared" si="47"/>
        <v>111003.05250111637</v>
      </c>
      <c r="AL60" s="52">
        <f t="shared" si="47"/>
        <v>92707.160800220881</v>
      </c>
      <c r="AM60" s="52">
        <f t="shared" si="47"/>
        <v>68230.231701134806</v>
      </c>
      <c r="AN60" s="129">
        <f t="shared" si="47"/>
        <v>56107.713505107851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27284.441271256816</v>
      </c>
      <c r="Y62" s="52">
        <f t="shared" ref="Y62:AN62" si="48">SUM(Y53,Y55)</f>
        <v>26999.505910347725</v>
      </c>
      <c r="Z62" s="52">
        <f t="shared" si="48"/>
        <v>26980.510219620453</v>
      </c>
      <c r="AA62" s="52">
        <f t="shared" si="48"/>
        <v>26971.012374256814</v>
      </c>
      <c r="AB62" s="52">
        <f t="shared" si="48"/>
        <v>26952.016683529542</v>
      </c>
      <c r="AC62" s="52">
        <f t="shared" si="48"/>
        <v>26942.518838165906</v>
      </c>
      <c r="AD62" s="52">
        <f t="shared" si="48"/>
        <v>26923.523147438635</v>
      </c>
      <c r="AE62" s="52">
        <f t="shared" si="48"/>
        <v>26914.025302074999</v>
      </c>
      <c r="AF62" s="52">
        <f t="shared" si="48"/>
        <v>26904.527456711359</v>
      </c>
      <c r="AG62" s="52">
        <f t="shared" si="48"/>
        <v>26895.029611347723</v>
      </c>
      <c r="AH62" s="52">
        <f t="shared" si="48"/>
        <v>26885.531765984088</v>
      </c>
      <c r="AI62" s="52">
        <f t="shared" si="48"/>
        <v>27255.947735165908</v>
      </c>
      <c r="AJ62" s="52">
        <f t="shared" si="48"/>
        <v>27284.441271256816</v>
      </c>
      <c r="AK62" s="52">
        <f t="shared" si="48"/>
        <v>27303.436961984087</v>
      </c>
      <c r="AL62" s="52">
        <f t="shared" si="48"/>
        <v>27331.930498074998</v>
      </c>
      <c r="AM62" s="52">
        <f t="shared" si="48"/>
        <v>27350.92618880227</v>
      </c>
      <c r="AN62" s="129">
        <f t="shared" si="48"/>
        <v>27369.921879529542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>
        <f>X60+X62</f>
        <v>60941.121486579825</v>
      </c>
      <c r="Y64" s="52">
        <f t="shared" ref="Y64:AN64" si="49">Y60+Y62</f>
        <v>83921.835144725774</v>
      </c>
      <c r="Z64" s="52">
        <f t="shared" si="49"/>
        <v>103077.67270311282</v>
      </c>
      <c r="AA64" s="52">
        <f t="shared" si="49"/>
        <v>134140.64810004429</v>
      </c>
      <c r="AB64" s="52">
        <f t="shared" si="49"/>
        <v>157147.44121053821</v>
      </c>
      <c r="AC64" s="52">
        <f t="shared" si="49"/>
        <v>175932.71576016111</v>
      </c>
      <c r="AD64" s="52">
        <f t="shared" si="49"/>
        <v>190670.82651250297</v>
      </c>
      <c r="AE64" s="52">
        <f t="shared" si="49"/>
        <v>200911.41934131496</v>
      </c>
      <c r="AF64" s="52">
        <f t="shared" si="49"/>
        <v>205171.40484212298</v>
      </c>
      <c r="AG64" s="52">
        <f t="shared" si="49"/>
        <v>208778.64388524432</v>
      </c>
      <c r="AH64" s="52">
        <f t="shared" si="49"/>
        <v>199548.28383710119</v>
      </c>
      <c r="AI64" s="52">
        <f t="shared" si="49"/>
        <v>189551.54135117939</v>
      </c>
      <c r="AJ64" s="52">
        <f t="shared" si="49"/>
        <v>168501.33734765335</v>
      </c>
      <c r="AK64" s="52">
        <f t="shared" si="49"/>
        <v>138306.48946310044</v>
      </c>
      <c r="AL64" s="52">
        <f t="shared" si="49"/>
        <v>120039.09129829588</v>
      </c>
      <c r="AM64" s="52">
        <f t="shared" si="49"/>
        <v>95581.15788993708</v>
      </c>
      <c r="AN64" s="129">
        <f t="shared" si="49"/>
        <v>83477.635384637397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>
        <f>X48</f>
        <v>19739.928233593451</v>
      </c>
      <c r="Y66" s="52">
        <f t="shared" ref="Y66:AN66" si="50">Y48</f>
        <v>19739.928233593451</v>
      </c>
      <c r="Z66" s="52">
        <f t="shared" si="50"/>
        <v>19739.928233593451</v>
      </c>
      <c r="AA66" s="52">
        <f t="shared" si="50"/>
        <v>24872.802850872617</v>
      </c>
      <c r="AB66" s="52">
        <f t="shared" si="50"/>
        <v>24872.802850872617</v>
      </c>
      <c r="AC66" s="52">
        <f t="shared" si="50"/>
        <v>24872.802850872617</v>
      </c>
      <c r="AD66" s="52">
        <f t="shared" si="50"/>
        <v>24872.802850872617</v>
      </c>
      <c r="AE66" s="52">
        <f t="shared" si="50"/>
        <v>24872.802850872617</v>
      </c>
      <c r="AF66" s="52">
        <f t="shared" si="50"/>
        <v>24872.802850872617</v>
      </c>
      <c r="AG66" s="52">
        <f t="shared" si="50"/>
        <v>30295.049499398599</v>
      </c>
      <c r="AH66" s="52">
        <f t="shared" si="50"/>
        <v>30295.049499398599</v>
      </c>
      <c r="AI66" s="52">
        <f t="shared" si="50"/>
        <v>30295.049499398599</v>
      </c>
      <c r="AJ66" s="52">
        <f t="shared" si="50"/>
        <v>24872.802850872617</v>
      </c>
      <c r="AK66" s="52">
        <f t="shared" si="50"/>
        <v>24872.802850872617</v>
      </c>
      <c r="AL66" s="52">
        <f t="shared" si="50"/>
        <v>24872.802850872617</v>
      </c>
      <c r="AM66" s="52">
        <f t="shared" si="50"/>
        <v>19739.928233593451</v>
      </c>
      <c r="AN66" s="129">
        <f t="shared" si="50"/>
        <v>19739.928233593451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22620.709895525</v>
      </c>
      <c r="Y68" s="52">
        <f t="shared" ref="Y68:AN68" si="51">Y58</f>
        <v>22620.709895525</v>
      </c>
      <c r="Z68" s="52">
        <f t="shared" si="51"/>
        <v>22620.709895525</v>
      </c>
      <c r="AA68" s="52">
        <f t="shared" si="51"/>
        <v>22620.709895525</v>
      </c>
      <c r="AB68" s="52">
        <f t="shared" si="51"/>
        <v>22620.709895525</v>
      </c>
      <c r="AC68" s="52">
        <f t="shared" si="51"/>
        <v>22620.709895525</v>
      </c>
      <c r="AD68" s="52">
        <f t="shared" si="51"/>
        <v>22620.709895525</v>
      </c>
      <c r="AE68" s="52">
        <f t="shared" si="51"/>
        <v>22620.709895525</v>
      </c>
      <c r="AF68" s="52">
        <f t="shared" si="51"/>
        <v>22620.709895525</v>
      </c>
      <c r="AG68" s="52">
        <f t="shared" si="51"/>
        <v>22620.709895525</v>
      </c>
      <c r="AH68" s="52">
        <f t="shared" si="51"/>
        <v>22620.709895525</v>
      </c>
      <c r="AI68" s="52">
        <f t="shared" si="51"/>
        <v>22620.709895525</v>
      </c>
      <c r="AJ68" s="52">
        <f t="shared" si="51"/>
        <v>22620.709895525</v>
      </c>
      <c r="AK68" s="52">
        <f t="shared" si="51"/>
        <v>22620.709895525</v>
      </c>
      <c r="AL68" s="52">
        <f t="shared" si="51"/>
        <v>22620.709895525</v>
      </c>
      <c r="AM68" s="52">
        <f t="shared" si="51"/>
        <v>22620.709895525</v>
      </c>
      <c r="AN68" s="129">
        <f t="shared" si="51"/>
        <v>22620.709895525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>
        <f>X66+X68</f>
        <v>42360.638129118452</v>
      </c>
      <c r="Y70" s="52">
        <f t="shared" ref="Y70:AN70" si="52">Y66+Y68</f>
        <v>42360.638129118452</v>
      </c>
      <c r="Z70" s="52">
        <f t="shared" si="52"/>
        <v>42360.638129118452</v>
      </c>
      <c r="AA70" s="52">
        <f t="shared" si="52"/>
        <v>47493.512746397617</v>
      </c>
      <c r="AB70" s="52">
        <f t="shared" si="52"/>
        <v>47493.512746397617</v>
      </c>
      <c r="AC70" s="52">
        <f t="shared" si="52"/>
        <v>47493.512746397617</v>
      </c>
      <c r="AD70" s="52">
        <f t="shared" si="52"/>
        <v>47493.512746397617</v>
      </c>
      <c r="AE70" s="52">
        <f t="shared" si="52"/>
        <v>47493.512746397617</v>
      </c>
      <c r="AF70" s="52">
        <f t="shared" si="52"/>
        <v>47493.512746397617</v>
      </c>
      <c r="AG70" s="52">
        <f t="shared" si="52"/>
        <v>52915.759394923603</v>
      </c>
      <c r="AH70" s="52">
        <f t="shared" si="52"/>
        <v>52915.759394923603</v>
      </c>
      <c r="AI70" s="52">
        <f t="shared" si="52"/>
        <v>52915.759394923603</v>
      </c>
      <c r="AJ70" s="52">
        <f t="shared" si="52"/>
        <v>47493.512746397617</v>
      </c>
      <c r="AK70" s="52">
        <f t="shared" si="52"/>
        <v>47493.512746397617</v>
      </c>
      <c r="AL70" s="52">
        <f t="shared" si="52"/>
        <v>47493.512746397617</v>
      </c>
      <c r="AM70" s="52">
        <f t="shared" si="52"/>
        <v>42360.638129118452</v>
      </c>
      <c r="AN70" s="129">
        <f t="shared" si="52"/>
        <v>42360.638129118452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>
        <f>X64+X70</f>
        <v>103301.75961569828</v>
      </c>
      <c r="Y72" s="52">
        <f t="shared" ref="Y72:AN72" si="53">Y64+Y70</f>
        <v>126282.47327384423</v>
      </c>
      <c r="Z72" s="52">
        <f t="shared" si="53"/>
        <v>145438.31083223128</v>
      </c>
      <c r="AA72" s="52">
        <f t="shared" si="53"/>
        <v>181634.1608464419</v>
      </c>
      <c r="AB72" s="52">
        <f t="shared" si="53"/>
        <v>204640.95395693582</v>
      </c>
      <c r="AC72" s="52">
        <f t="shared" si="53"/>
        <v>223426.22850655872</v>
      </c>
      <c r="AD72" s="52">
        <f t="shared" si="53"/>
        <v>238164.33925890058</v>
      </c>
      <c r="AE72" s="52">
        <f t="shared" si="53"/>
        <v>248404.93208771257</v>
      </c>
      <c r="AF72" s="52">
        <f t="shared" si="53"/>
        <v>252664.91758852059</v>
      </c>
      <c r="AG72" s="52">
        <f t="shared" si="53"/>
        <v>261694.40328016793</v>
      </c>
      <c r="AH72" s="52">
        <f t="shared" si="53"/>
        <v>252464.04323202479</v>
      </c>
      <c r="AI72" s="52">
        <f t="shared" si="53"/>
        <v>242467.30074610299</v>
      </c>
      <c r="AJ72" s="52">
        <f t="shared" si="53"/>
        <v>215994.85009405095</v>
      </c>
      <c r="AK72" s="52">
        <f t="shared" si="53"/>
        <v>185800.00220949805</v>
      </c>
      <c r="AL72" s="52">
        <f t="shared" si="53"/>
        <v>167532.60404469349</v>
      </c>
      <c r="AM72" s="52">
        <f t="shared" si="53"/>
        <v>137941.79601905553</v>
      </c>
      <c r="AN72" s="129">
        <f t="shared" si="53"/>
        <v>125838.27351375585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>
        <f>X64/X72</f>
        <v>0.58993304386384227</v>
      </c>
      <c r="Y74" s="52">
        <f t="shared" ref="Y74:AN74" si="54">Y64/Y72</f>
        <v>0.66455647382468364</v>
      </c>
      <c r="Z74" s="52">
        <f t="shared" si="54"/>
        <v>0.70873810424006445</v>
      </c>
      <c r="AA74" s="52">
        <f t="shared" si="54"/>
        <v>0.73852103302005057</v>
      </c>
      <c r="AB74" s="52">
        <f t="shared" si="54"/>
        <v>0.76791784914962802</v>
      </c>
      <c r="AC74" s="52">
        <f t="shared" si="54"/>
        <v>0.78743089804694333</v>
      </c>
      <c r="AD74" s="52">
        <f t="shared" si="54"/>
        <v>0.80058512162574857</v>
      </c>
      <c r="AE74" s="52">
        <f t="shared" si="54"/>
        <v>0.80880607986629072</v>
      </c>
      <c r="AF74" s="52">
        <f t="shared" si="54"/>
        <v>0.81202965097139623</v>
      </c>
      <c r="AG74" s="52">
        <f t="shared" si="54"/>
        <v>0.79779560154264206</v>
      </c>
      <c r="AH74" s="52">
        <f t="shared" si="54"/>
        <v>0.79040278877934367</v>
      </c>
      <c r="AI74" s="52">
        <f t="shared" si="54"/>
        <v>0.78176125509668715</v>
      </c>
      <c r="AJ74" s="52">
        <f t="shared" si="54"/>
        <v>0.78011738369818795</v>
      </c>
      <c r="AK74" s="52">
        <f t="shared" si="54"/>
        <v>0.74438368040035607</v>
      </c>
      <c r="AL74" s="52">
        <f t="shared" si="54"/>
        <v>0.71651182158114413</v>
      </c>
      <c r="AM74" s="52">
        <f t="shared" si="54"/>
        <v>0.69290933312723668</v>
      </c>
      <c r="AN74" s="129">
        <f t="shared" si="54"/>
        <v>0.66337238308909374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209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>
        <f>IF(X72&gt;0,X72,0)</f>
        <v>103301.75961569828</v>
      </c>
      <c r="Y76" s="131">
        <f t="shared" ref="Y76:AN76" si="55">IF(Y72&gt;0,Y72,0)</f>
        <v>126282.47327384423</v>
      </c>
      <c r="Z76" s="131">
        <f t="shared" si="55"/>
        <v>145438.31083223128</v>
      </c>
      <c r="AA76" s="131">
        <f t="shared" si="55"/>
        <v>181634.1608464419</v>
      </c>
      <c r="AB76" s="131">
        <f t="shared" si="55"/>
        <v>204640.95395693582</v>
      </c>
      <c r="AC76" s="131">
        <f t="shared" si="55"/>
        <v>223426.22850655872</v>
      </c>
      <c r="AD76" s="131">
        <f t="shared" si="55"/>
        <v>238164.33925890058</v>
      </c>
      <c r="AE76" s="131">
        <f t="shared" si="55"/>
        <v>248404.93208771257</v>
      </c>
      <c r="AF76" s="131">
        <f t="shared" si="55"/>
        <v>252664.91758852059</v>
      </c>
      <c r="AG76" s="131">
        <f t="shared" si="55"/>
        <v>261694.40328016793</v>
      </c>
      <c r="AH76" s="131">
        <f t="shared" si="55"/>
        <v>252464.04323202479</v>
      </c>
      <c r="AI76" s="131">
        <f t="shared" si="55"/>
        <v>242467.30074610299</v>
      </c>
      <c r="AJ76" s="131">
        <f t="shared" si="55"/>
        <v>215994.85009405095</v>
      </c>
      <c r="AK76" s="131">
        <f t="shared" si="55"/>
        <v>185800.00220949805</v>
      </c>
      <c r="AL76" s="131">
        <f t="shared" si="55"/>
        <v>167532.60404469349</v>
      </c>
      <c r="AM76" s="131">
        <f t="shared" si="55"/>
        <v>137941.79601905553</v>
      </c>
      <c r="AN76" s="81">
        <f t="shared" si="55"/>
        <v>125838.27351375585</v>
      </c>
    </row>
    <row r="78" spans="1:40" ht="15" thickBot="1" x14ac:dyDescent="0.35"/>
    <row r="79" spans="1:40" x14ac:dyDescent="0.3">
      <c r="B79" s="227" t="s">
        <v>210</v>
      </c>
      <c r="C79" s="218">
        <f>SUM(X76:AN76)</f>
        <v>3313691.3491061931</v>
      </c>
      <c r="D79" s="219"/>
      <c r="E79" s="133" t="s">
        <v>211</v>
      </c>
    </row>
    <row r="80" spans="1:40" x14ac:dyDescent="0.3">
      <c r="B80" s="228"/>
      <c r="C80" s="220">
        <f>C79/1000</f>
        <v>3313.6913491061932</v>
      </c>
      <c r="D80" s="220"/>
      <c r="E80" s="136" t="s">
        <v>212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222</v>
      </c>
      <c r="C81" s="211">
        <f>MAX(X76:AN76)/1000</f>
        <v>261.69440328016793</v>
      </c>
      <c r="D81" s="212"/>
      <c r="E81" s="137" t="s">
        <v>212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1C61B-F929-4901-AAAF-8DCD2959B04F}">
  <sheetPr codeName="Sheet15"/>
  <dimension ref="A1:T541"/>
  <sheetViews>
    <sheetView topLeftCell="E518" workbookViewId="0">
      <selection activeCell="F542" sqref="F542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</cols>
  <sheetData>
    <row r="1" spans="1:20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</row>
    <row r="2" spans="1:20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323.36681110222628</v>
      </c>
      <c r="I2">
        <v>46</v>
      </c>
      <c r="J2">
        <v>1183837.4474965436</v>
      </c>
      <c r="K2">
        <v>48799.350563636355</v>
      </c>
      <c r="L2">
        <v>213090740.54937786</v>
      </c>
      <c r="M2">
        <v>5574856.1022727257</v>
      </c>
      <c r="N2">
        <v>1775756171.2448156</v>
      </c>
      <c r="O2">
        <v>85744000</v>
      </c>
      <c r="P2">
        <v>23.837023468181812</v>
      </c>
      <c r="Q2">
        <v>17698.36984007333</v>
      </c>
      <c r="R2">
        <v>213139539.8999415</v>
      </c>
      <c r="S2">
        <v>1867.0750273470883</v>
      </c>
      <c r="T2">
        <v>17722.206863541513</v>
      </c>
    </row>
    <row r="3" spans="1:20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154</v>
      </c>
      <c r="G3" t="s">
        <v>220</v>
      </c>
      <c r="H3">
        <v>323.36681110222628</v>
      </c>
      <c r="I3">
        <v>23</v>
      </c>
      <c r="J3">
        <v>1183837.4474965436</v>
      </c>
      <c r="K3">
        <v>48799.350563636355</v>
      </c>
      <c r="L3">
        <v>213090740.54937786</v>
      </c>
      <c r="M3">
        <v>5574856.1022727257</v>
      </c>
      <c r="N3">
        <v>1775756171.2448156</v>
      </c>
      <c r="O3">
        <v>89700000</v>
      </c>
      <c r="P3">
        <v>23.837023468181812</v>
      </c>
      <c r="Q3">
        <v>17698.36984007333</v>
      </c>
      <c r="R3">
        <v>213139539.8999415</v>
      </c>
      <c r="S3">
        <v>1871.0310273470884</v>
      </c>
      <c r="T3">
        <v>17722.206863541513</v>
      </c>
    </row>
    <row r="4" spans="1:20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154</v>
      </c>
      <c r="G4" t="s">
        <v>218</v>
      </c>
      <c r="H4">
        <v>323.36681110222628</v>
      </c>
      <c r="I4">
        <v>23</v>
      </c>
      <c r="J4">
        <v>1183837.4474965436</v>
      </c>
      <c r="K4">
        <v>48799.350563636355</v>
      </c>
      <c r="L4">
        <v>213090740.54937786</v>
      </c>
      <c r="M4">
        <v>5574856.1022727257</v>
      </c>
      <c r="N4">
        <v>1775756171.2448156</v>
      </c>
      <c r="O4">
        <v>86162600</v>
      </c>
      <c r="P4">
        <v>23.837023468181812</v>
      </c>
      <c r="Q4">
        <v>17698.36984007333</v>
      </c>
      <c r="R4">
        <v>213139539.8999415</v>
      </c>
      <c r="S4">
        <v>1867.4936273470882</v>
      </c>
      <c r="T4">
        <v>17722.206863541513</v>
      </c>
    </row>
    <row r="5" spans="1:20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323.32823925838818</v>
      </c>
      <c r="I5">
        <v>46</v>
      </c>
      <c r="J5">
        <v>1184878.6269202274</v>
      </c>
      <c r="K5">
        <v>49618.130336363625</v>
      </c>
      <c r="L5">
        <v>213278152.84564093</v>
      </c>
      <c r="M5">
        <v>5602148.7613636348</v>
      </c>
      <c r="N5">
        <v>1777317940.3803411</v>
      </c>
      <c r="O5">
        <v>85744000</v>
      </c>
      <c r="P5">
        <v>23.564096877272721</v>
      </c>
      <c r="Q5">
        <v>17713.935472457397</v>
      </c>
      <c r="R5">
        <v>213327770.9759773</v>
      </c>
      <c r="S5">
        <v>1868.6640891417048</v>
      </c>
      <c r="T5">
        <v>17737.499569334668</v>
      </c>
    </row>
    <row r="6" spans="1:20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323.32823925838818</v>
      </c>
      <c r="I6">
        <v>23</v>
      </c>
      <c r="J6">
        <v>1184878.6269202274</v>
      </c>
      <c r="K6">
        <v>49618.130336363625</v>
      </c>
      <c r="L6">
        <v>213278152.84564093</v>
      </c>
      <c r="M6">
        <v>5602148.7613636348</v>
      </c>
      <c r="N6">
        <v>1777317940.3803411</v>
      </c>
      <c r="O6">
        <v>89700000</v>
      </c>
      <c r="P6">
        <v>23.564096877272721</v>
      </c>
      <c r="Q6">
        <v>17713.935472457397</v>
      </c>
      <c r="R6">
        <v>213327770.9759773</v>
      </c>
      <c r="S6">
        <v>1872.6200891417047</v>
      </c>
      <c r="T6">
        <v>17737.499569334668</v>
      </c>
    </row>
    <row r="7" spans="1:20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218</v>
      </c>
      <c r="H7">
        <v>323.32823925838818</v>
      </c>
      <c r="I7">
        <v>23</v>
      </c>
      <c r="J7">
        <v>1184878.6269202274</v>
      </c>
      <c r="K7">
        <v>49618.130336363625</v>
      </c>
      <c r="L7">
        <v>213278152.84564093</v>
      </c>
      <c r="M7">
        <v>5602148.7613636348</v>
      </c>
      <c r="N7">
        <v>1777317940.3803411</v>
      </c>
      <c r="O7">
        <v>86162600</v>
      </c>
      <c r="P7">
        <v>23.564096877272721</v>
      </c>
      <c r="Q7">
        <v>17713.935472457397</v>
      </c>
      <c r="R7">
        <v>213327770.9759773</v>
      </c>
      <c r="S7">
        <v>1869.0826891417048</v>
      </c>
      <c r="T7">
        <v>17737.499569334668</v>
      </c>
    </row>
    <row r="8" spans="1:20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280</v>
      </c>
      <c r="G8" t="s">
        <v>219</v>
      </c>
      <c r="H8">
        <v>323.43017913138891</v>
      </c>
      <c r="I8">
        <v>46</v>
      </c>
      <c r="J8">
        <v>1182126.9384433487</v>
      </c>
      <c r="K8">
        <v>50982.763290909075</v>
      </c>
      <c r="L8">
        <v>212782848.91980278</v>
      </c>
      <c r="M8">
        <v>5563939.0386363622</v>
      </c>
      <c r="N8">
        <v>1773190407.6650231</v>
      </c>
      <c r="O8">
        <v>85744000</v>
      </c>
      <c r="P8">
        <v>23.837023468181812</v>
      </c>
      <c r="Q8">
        <v>17672.797729728063</v>
      </c>
      <c r="R8">
        <v>212833831.6830937</v>
      </c>
      <c r="S8">
        <v>1864.4983467036595</v>
      </c>
      <c r="T8">
        <v>17696.634753196246</v>
      </c>
    </row>
    <row r="9" spans="1:20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280</v>
      </c>
      <c r="G9" t="s">
        <v>220</v>
      </c>
      <c r="H9">
        <v>323.43017913138891</v>
      </c>
      <c r="I9">
        <v>23</v>
      </c>
      <c r="J9">
        <v>1182126.9384433487</v>
      </c>
      <c r="K9">
        <v>50982.763290909075</v>
      </c>
      <c r="L9">
        <v>212782848.91980278</v>
      </c>
      <c r="M9">
        <v>5563939.0386363622</v>
      </c>
      <c r="N9">
        <v>1773190407.6650231</v>
      </c>
      <c r="O9">
        <v>89700000</v>
      </c>
      <c r="P9">
        <v>23.837023468181812</v>
      </c>
      <c r="Q9">
        <v>17672.797729728063</v>
      </c>
      <c r="R9">
        <v>212833831.6830937</v>
      </c>
      <c r="S9">
        <v>1868.4543467036594</v>
      </c>
      <c r="T9">
        <v>17696.634753196246</v>
      </c>
    </row>
    <row r="10" spans="1:20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280</v>
      </c>
      <c r="G10" t="s">
        <v>218</v>
      </c>
      <c r="H10">
        <v>323.43017913138891</v>
      </c>
      <c r="I10">
        <v>23</v>
      </c>
      <c r="J10">
        <v>1182126.9384433487</v>
      </c>
      <c r="K10">
        <v>50982.763290909075</v>
      </c>
      <c r="L10">
        <v>212782848.91980278</v>
      </c>
      <c r="M10">
        <v>5563939.0386363622</v>
      </c>
      <c r="N10">
        <v>1773190407.6650231</v>
      </c>
      <c r="O10">
        <v>86162600</v>
      </c>
      <c r="P10">
        <v>23.837023468181812</v>
      </c>
      <c r="Q10">
        <v>17672.797729728063</v>
      </c>
      <c r="R10">
        <v>212833831.6830937</v>
      </c>
      <c r="S10">
        <v>1864.9169467036595</v>
      </c>
      <c r="T10">
        <v>17696.634753196246</v>
      </c>
    </row>
    <row r="11" spans="1:20" x14ac:dyDescent="0.3">
      <c r="A11">
        <v>10</v>
      </c>
      <c r="B11" t="s">
        <v>139</v>
      </c>
      <c r="C11" t="s">
        <v>147</v>
      </c>
      <c r="D11" t="s">
        <v>151</v>
      </c>
      <c r="E11" t="s">
        <v>280</v>
      </c>
      <c r="F11" t="s">
        <v>154</v>
      </c>
      <c r="G11" t="s">
        <v>219</v>
      </c>
      <c r="H11">
        <v>345.2090170020445</v>
      </c>
      <c r="I11">
        <v>50</v>
      </c>
      <c r="J11">
        <v>1204980.7028075678</v>
      </c>
      <c r="K11">
        <v>59716.414199999999</v>
      </c>
      <c r="L11">
        <v>216896526.50536218</v>
      </c>
      <c r="M11">
        <v>6732064.8477272717</v>
      </c>
      <c r="N11">
        <v>1807471054.2113516</v>
      </c>
      <c r="O11">
        <v>93200000</v>
      </c>
      <c r="P11">
        <v>30.387261649999996</v>
      </c>
      <c r="Q11">
        <v>18014.461506973137</v>
      </c>
      <c r="R11">
        <v>216956242.91956219</v>
      </c>
      <c r="S11">
        <v>1907.403119059079</v>
      </c>
      <c r="T11">
        <v>18044.848768623138</v>
      </c>
    </row>
    <row r="12" spans="1:20" x14ac:dyDescent="0.3">
      <c r="A12">
        <v>11</v>
      </c>
      <c r="B12" t="s">
        <v>139</v>
      </c>
      <c r="C12" t="s">
        <v>147</v>
      </c>
      <c r="D12" t="s">
        <v>151</v>
      </c>
      <c r="E12" t="s">
        <v>280</v>
      </c>
      <c r="F12" t="s">
        <v>154</v>
      </c>
      <c r="G12" t="s">
        <v>220</v>
      </c>
      <c r="H12">
        <v>345.2090170020445</v>
      </c>
      <c r="I12">
        <v>25</v>
      </c>
      <c r="J12">
        <v>1204980.7028075678</v>
      </c>
      <c r="K12">
        <v>59716.414199999999</v>
      </c>
      <c r="L12">
        <v>216896526.50536218</v>
      </c>
      <c r="M12">
        <v>6732064.8477272717</v>
      </c>
      <c r="N12">
        <v>1807471054.2113516</v>
      </c>
      <c r="O12">
        <v>97500000</v>
      </c>
      <c r="P12">
        <v>30.387261649999996</v>
      </c>
      <c r="Q12">
        <v>18014.461506973137</v>
      </c>
      <c r="R12">
        <v>216956242.91956219</v>
      </c>
      <c r="S12">
        <v>1911.703119059079</v>
      </c>
      <c r="T12">
        <v>18044.848768623138</v>
      </c>
    </row>
    <row r="13" spans="1:20" x14ac:dyDescent="0.3">
      <c r="A13">
        <v>12</v>
      </c>
      <c r="B13" t="s">
        <v>139</v>
      </c>
      <c r="C13" t="s">
        <v>147</v>
      </c>
      <c r="D13" t="s">
        <v>151</v>
      </c>
      <c r="E13" t="s">
        <v>280</v>
      </c>
      <c r="F13" t="s">
        <v>154</v>
      </c>
      <c r="G13" t="s">
        <v>218</v>
      </c>
      <c r="H13">
        <v>345.2090170020445</v>
      </c>
      <c r="I13">
        <v>25</v>
      </c>
      <c r="J13">
        <v>1204980.7028075678</v>
      </c>
      <c r="K13">
        <v>59716.414199999999</v>
      </c>
      <c r="L13">
        <v>216896526.50536218</v>
      </c>
      <c r="M13">
        <v>6732064.8477272717</v>
      </c>
      <c r="N13">
        <v>1807471054.2113516</v>
      </c>
      <c r="O13">
        <v>93655000</v>
      </c>
      <c r="P13">
        <v>30.387261649999996</v>
      </c>
      <c r="Q13">
        <v>18014.461506973137</v>
      </c>
      <c r="R13">
        <v>216956242.91956219</v>
      </c>
      <c r="S13">
        <v>1907.8581190590789</v>
      </c>
      <c r="T13">
        <v>18044.848768623138</v>
      </c>
    </row>
    <row r="14" spans="1:20" x14ac:dyDescent="0.3">
      <c r="A14">
        <v>13</v>
      </c>
      <c r="B14" t="s">
        <v>139</v>
      </c>
      <c r="C14" t="s">
        <v>147</v>
      </c>
      <c r="D14" t="s">
        <v>151</v>
      </c>
      <c r="E14" t="s">
        <v>280</v>
      </c>
      <c r="F14" t="s">
        <v>155</v>
      </c>
      <c r="G14" t="s">
        <v>219</v>
      </c>
      <c r="H14">
        <v>345.17044515820629</v>
      </c>
      <c r="I14">
        <v>50</v>
      </c>
      <c r="J14">
        <v>1206021.8822312516</v>
      </c>
      <c r="K14">
        <v>60535.193972727269</v>
      </c>
      <c r="L14">
        <v>217083938.80162528</v>
      </c>
      <c r="M14">
        <v>6759357.5068181809</v>
      </c>
      <c r="N14">
        <v>1809032823.3468773</v>
      </c>
      <c r="O14">
        <v>93200000</v>
      </c>
      <c r="P14">
        <v>30.114335059090905</v>
      </c>
      <c r="Q14">
        <v>18030.027139357207</v>
      </c>
      <c r="R14">
        <v>217144473.99559802</v>
      </c>
      <c r="S14">
        <v>1908.9921808536956</v>
      </c>
      <c r="T14">
        <v>18060.141474416298</v>
      </c>
    </row>
    <row r="15" spans="1:20" x14ac:dyDescent="0.3">
      <c r="A15">
        <v>14</v>
      </c>
      <c r="B15" t="s">
        <v>139</v>
      </c>
      <c r="C15" t="s">
        <v>147</v>
      </c>
      <c r="D15" t="s">
        <v>151</v>
      </c>
      <c r="E15" t="s">
        <v>280</v>
      </c>
      <c r="F15" t="s">
        <v>155</v>
      </c>
      <c r="G15" t="s">
        <v>220</v>
      </c>
      <c r="H15">
        <v>345.17044515820629</v>
      </c>
      <c r="I15">
        <v>25</v>
      </c>
      <c r="J15">
        <v>1206021.8822312516</v>
      </c>
      <c r="K15">
        <v>60535.193972727269</v>
      </c>
      <c r="L15">
        <v>217083938.80162528</v>
      </c>
      <c r="M15">
        <v>6759357.5068181809</v>
      </c>
      <c r="N15">
        <v>1809032823.3468773</v>
      </c>
      <c r="O15">
        <v>97500000</v>
      </c>
      <c r="P15">
        <v>30.114335059090905</v>
      </c>
      <c r="Q15">
        <v>18030.027139357207</v>
      </c>
      <c r="R15">
        <v>217144473.99559802</v>
      </c>
      <c r="S15">
        <v>1913.2921808536955</v>
      </c>
      <c r="T15">
        <v>18060.141474416298</v>
      </c>
    </row>
    <row r="16" spans="1:20" x14ac:dyDescent="0.3">
      <c r="A16">
        <v>15</v>
      </c>
      <c r="B16" t="s">
        <v>139</v>
      </c>
      <c r="C16" t="s">
        <v>147</v>
      </c>
      <c r="D16" t="s">
        <v>151</v>
      </c>
      <c r="E16" t="s">
        <v>280</v>
      </c>
      <c r="F16" t="s">
        <v>155</v>
      </c>
      <c r="G16" t="s">
        <v>218</v>
      </c>
      <c r="H16">
        <v>345.17044515820629</v>
      </c>
      <c r="I16">
        <v>25</v>
      </c>
      <c r="J16">
        <v>1206021.8822312516</v>
      </c>
      <c r="K16">
        <v>60535.193972727269</v>
      </c>
      <c r="L16">
        <v>217083938.80162528</v>
      </c>
      <c r="M16">
        <v>6759357.5068181809</v>
      </c>
      <c r="N16">
        <v>1809032823.3468773</v>
      </c>
      <c r="O16">
        <v>93655000</v>
      </c>
      <c r="P16">
        <v>30.114335059090905</v>
      </c>
      <c r="Q16">
        <v>18030.027139357207</v>
      </c>
      <c r="R16">
        <v>217144473.99559802</v>
      </c>
      <c r="S16">
        <v>1909.4471808536957</v>
      </c>
      <c r="T16">
        <v>18060.141474416298</v>
      </c>
    </row>
    <row r="17" spans="1:20" x14ac:dyDescent="0.3">
      <c r="A17">
        <v>16</v>
      </c>
      <c r="B17" t="s">
        <v>139</v>
      </c>
      <c r="C17" t="s">
        <v>147</v>
      </c>
      <c r="D17" t="s">
        <v>151</v>
      </c>
      <c r="E17" t="s">
        <v>280</v>
      </c>
      <c r="F17" t="s">
        <v>280</v>
      </c>
      <c r="G17" t="s">
        <v>219</v>
      </c>
      <c r="H17">
        <v>345.27238503120714</v>
      </c>
      <c r="I17">
        <v>50</v>
      </c>
      <c r="J17">
        <v>1203270.1937543727</v>
      </c>
      <c r="K17">
        <v>61899.826927272719</v>
      </c>
      <c r="L17">
        <v>216588634.87578708</v>
      </c>
      <c r="M17">
        <v>6721147.7840909082</v>
      </c>
      <c r="N17">
        <v>1804905290.6315589</v>
      </c>
      <c r="O17">
        <v>93200000</v>
      </c>
      <c r="P17">
        <v>30.387261649999996</v>
      </c>
      <c r="Q17">
        <v>17988.88939662787</v>
      </c>
      <c r="R17">
        <v>216650534.70271435</v>
      </c>
      <c r="S17">
        <v>1904.8264384156498</v>
      </c>
      <c r="T17">
        <v>18019.276658277871</v>
      </c>
    </row>
    <row r="18" spans="1:20" x14ac:dyDescent="0.3">
      <c r="A18">
        <v>17</v>
      </c>
      <c r="B18" t="s">
        <v>139</v>
      </c>
      <c r="C18" t="s">
        <v>147</v>
      </c>
      <c r="D18" t="s">
        <v>151</v>
      </c>
      <c r="E18" t="s">
        <v>280</v>
      </c>
      <c r="F18" t="s">
        <v>280</v>
      </c>
      <c r="G18" t="s">
        <v>220</v>
      </c>
      <c r="H18">
        <v>345.27238503120714</v>
      </c>
      <c r="I18">
        <v>25</v>
      </c>
      <c r="J18">
        <v>1203270.1937543727</v>
      </c>
      <c r="K18">
        <v>61899.826927272719</v>
      </c>
      <c r="L18">
        <v>216588634.87578708</v>
      </c>
      <c r="M18">
        <v>6721147.7840909082</v>
      </c>
      <c r="N18">
        <v>1804905290.6315589</v>
      </c>
      <c r="O18">
        <v>97500000</v>
      </c>
      <c r="P18">
        <v>30.387261649999996</v>
      </c>
      <c r="Q18">
        <v>17988.88939662787</v>
      </c>
      <c r="R18">
        <v>216650534.70271435</v>
      </c>
      <c r="S18">
        <v>1909.12643841565</v>
      </c>
      <c r="T18">
        <v>18019.276658277871</v>
      </c>
    </row>
    <row r="19" spans="1:20" x14ac:dyDescent="0.3">
      <c r="A19">
        <v>18</v>
      </c>
      <c r="B19" t="s">
        <v>139</v>
      </c>
      <c r="C19" t="s">
        <v>147</v>
      </c>
      <c r="D19" t="s">
        <v>151</v>
      </c>
      <c r="E19" t="s">
        <v>280</v>
      </c>
      <c r="F19" t="s">
        <v>280</v>
      </c>
      <c r="G19" t="s">
        <v>218</v>
      </c>
      <c r="H19">
        <v>345.27238503120714</v>
      </c>
      <c r="I19">
        <v>25</v>
      </c>
      <c r="J19">
        <v>1203270.1937543727</v>
      </c>
      <c r="K19">
        <v>61899.826927272719</v>
      </c>
      <c r="L19">
        <v>216588634.87578708</v>
      </c>
      <c r="M19">
        <v>6721147.7840909082</v>
      </c>
      <c r="N19">
        <v>1804905290.6315589</v>
      </c>
      <c r="O19">
        <v>93655000</v>
      </c>
      <c r="P19">
        <v>30.387261649999996</v>
      </c>
      <c r="Q19">
        <v>17988.88939662787</v>
      </c>
      <c r="R19">
        <v>216650534.70271435</v>
      </c>
      <c r="S19">
        <v>1905.28143841565</v>
      </c>
      <c r="T19">
        <v>18019.276658277871</v>
      </c>
    </row>
    <row r="20" spans="1:20" x14ac:dyDescent="0.3">
      <c r="A20">
        <v>19</v>
      </c>
      <c r="B20" t="s">
        <v>139</v>
      </c>
      <c r="C20" t="s">
        <v>147</v>
      </c>
      <c r="D20" t="s">
        <v>280</v>
      </c>
      <c r="E20" t="s">
        <v>152</v>
      </c>
      <c r="F20" t="s">
        <v>154</v>
      </c>
      <c r="G20" t="s">
        <v>219</v>
      </c>
      <c r="H20">
        <v>323.83127344063621</v>
      </c>
      <c r="I20">
        <v>47</v>
      </c>
      <c r="J20">
        <v>1184287.0470401244</v>
      </c>
      <c r="K20">
        <v>48799.350563636355</v>
      </c>
      <c r="L20">
        <v>213171668.46722239</v>
      </c>
      <c r="M20">
        <v>5579461.1772727259</v>
      </c>
      <c r="N20">
        <v>1776430570.5601866</v>
      </c>
      <c r="O20">
        <v>87608000</v>
      </c>
      <c r="P20">
        <v>23.827813318181811</v>
      </c>
      <c r="Q20">
        <v>17705.09135324986</v>
      </c>
      <c r="R20">
        <v>213220467.81778604</v>
      </c>
      <c r="S20">
        <v>1869.6180317374594</v>
      </c>
      <c r="T20">
        <v>17728.919166568041</v>
      </c>
    </row>
    <row r="21" spans="1:20" x14ac:dyDescent="0.3">
      <c r="A21">
        <v>20</v>
      </c>
      <c r="B21" t="s">
        <v>139</v>
      </c>
      <c r="C21" t="s">
        <v>147</v>
      </c>
      <c r="D21" t="s">
        <v>280</v>
      </c>
      <c r="E21" t="s">
        <v>152</v>
      </c>
      <c r="F21" t="s">
        <v>154</v>
      </c>
      <c r="G21" t="s">
        <v>220</v>
      </c>
      <c r="H21">
        <v>323.83127344063621</v>
      </c>
      <c r="I21">
        <v>24</v>
      </c>
      <c r="J21">
        <v>1184287.0470401244</v>
      </c>
      <c r="K21">
        <v>48799.350563636355</v>
      </c>
      <c r="L21">
        <v>213171668.46722239</v>
      </c>
      <c r="M21">
        <v>5579461.1772727259</v>
      </c>
      <c r="N21">
        <v>1776430570.5601866</v>
      </c>
      <c r="O21">
        <v>93600000</v>
      </c>
      <c r="P21">
        <v>23.827813318181811</v>
      </c>
      <c r="Q21">
        <v>17705.09135324986</v>
      </c>
      <c r="R21">
        <v>213220467.81778604</v>
      </c>
      <c r="S21">
        <v>1875.6100317374594</v>
      </c>
      <c r="T21">
        <v>17728.919166568041</v>
      </c>
    </row>
    <row r="22" spans="1:20" x14ac:dyDescent="0.3">
      <c r="A22">
        <v>21</v>
      </c>
      <c r="B22" t="s">
        <v>139</v>
      </c>
      <c r="C22" t="s">
        <v>147</v>
      </c>
      <c r="D22" t="s">
        <v>280</v>
      </c>
      <c r="E22" t="s">
        <v>152</v>
      </c>
      <c r="F22" t="s">
        <v>154</v>
      </c>
      <c r="G22" t="s">
        <v>218</v>
      </c>
      <c r="H22">
        <v>323.83127344063621</v>
      </c>
      <c r="I22">
        <v>24</v>
      </c>
      <c r="J22">
        <v>1184287.0470401244</v>
      </c>
      <c r="K22">
        <v>48799.350563636355</v>
      </c>
      <c r="L22">
        <v>213171668.46722239</v>
      </c>
      <c r="M22">
        <v>5579461.1772727259</v>
      </c>
      <c r="N22">
        <v>1776430570.5601866</v>
      </c>
      <c r="O22">
        <v>89908800</v>
      </c>
      <c r="P22">
        <v>23.827813318181811</v>
      </c>
      <c r="Q22">
        <v>17705.09135324986</v>
      </c>
      <c r="R22">
        <v>213220467.81778604</v>
      </c>
      <c r="S22">
        <v>1871.9188317374594</v>
      </c>
      <c r="T22">
        <v>17728.919166568041</v>
      </c>
    </row>
    <row r="23" spans="1:20" x14ac:dyDescent="0.3">
      <c r="A23">
        <v>22</v>
      </c>
      <c r="B23" t="s">
        <v>139</v>
      </c>
      <c r="C23" t="s">
        <v>147</v>
      </c>
      <c r="D23" t="s">
        <v>280</v>
      </c>
      <c r="E23" t="s">
        <v>152</v>
      </c>
      <c r="F23" t="s">
        <v>155</v>
      </c>
      <c r="G23" t="s">
        <v>219</v>
      </c>
      <c r="H23">
        <v>323.79270159679817</v>
      </c>
      <c r="I23">
        <v>47</v>
      </c>
      <c r="J23">
        <v>1185328.2264638087</v>
      </c>
      <c r="K23">
        <v>49618.130336363625</v>
      </c>
      <c r="L23">
        <v>213359080.76348558</v>
      </c>
      <c r="M23">
        <v>5606753.836363635</v>
      </c>
      <c r="N23">
        <v>1777992339.695713</v>
      </c>
      <c r="O23">
        <v>87608000</v>
      </c>
      <c r="P23">
        <v>23.554886727272724</v>
      </c>
      <c r="Q23">
        <v>17720.656985633941</v>
      </c>
      <c r="R23">
        <v>213408698.89382195</v>
      </c>
      <c r="S23">
        <v>1871.2070935320767</v>
      </c>
      <c r="T23">
        <v>17744.211872361215</v>
      </c>
    </row>
    <row r="24" spans="1:20" x14ac:dyDescent="0.3">
      <c r="A24">
        <v>23</v>
      </c>
      <c r="B24" t="s">
        <v>139</v>
      </c>
      <c r="C24" t="s">
        <v>147</v>
      </c>
      <c r="D24" t="s">
        <v>280</v>
      </c>
      <c r="E24" t="s">
        <v>152</v>
      </c>
      <c r="F24" t="s">
        <v>155</v>
      </c>
      <c r="G24" t="s">
        <v>220</v>
      </c>
      <c r="H24">
        <v>323.79270159679817</v>
      </c>
      <c r="I24">
        <v>24</v>
      </c>
      <c r="J24">
        <v>1185328.2264638087</v>
      </c>
      <c r="K24">
        <v>49618.130336363625</v>
      </c>
      <c r="L24">
        <v>213359080.76348558</v>
      </c>
      <c r="M24">
        <v>5606753.836363635</v>
      </c>
      <c r="N24">
        <v>1777992339.695713</v>
      </c>
      <c r="O24">
        <v>93600000</v>
      </c>
      <c r="P24">
        <v>23.554886727272724</v>
      </c>
      <c r="Q24">
        <v>17720.656985633941</v>
      </c>
      <c r="R24">
        <v>213408698.89382195</v>
      </c>
      <c r="S24">
        <v>1877.1990935320766</v>
      </c>
      <c r="T24">
        <v>17744.211872361215</v>
      </c>
    </row>
    <row r="25" spans="1:20" x14ac:dyDescent="0.3">
      <c r="A25">
        <v>24</v>
      </c>
      <c r="B25" t="s">
        <v>139</v>
      </c>
      <c r="C25" t="s">
        <v>147</v>
      </c>
      <c r="D25" t="s">
        <v>280</v>
      </c>
      <c r="E25" t="s">
        <v>152</v>
      </c>
      <c r="F25" t="s">
        <v>155</v>
      </c>
      <c r="G25" t="s">
        <v>218</v>
      </c>
      <c r="H25">
        <v>323.79270159679817</v>
      </c>
      <c r="I25">
        <v>24</v>
      </c>
      <c r="J25">
        <v>1185328.2264638087</v>
      </c>
      <c r="K25">
        <v>49618.130336363625</v>
      </c>
      <c r="L25">
        <v>213359080.76348558</v>
      </c>
      <c r="M25">
        <v>5606753.836363635</v>
      </c>
      <c r="N25">
        <v>1777992339.695713</v>
      </c>
      <c r="O25">
        <v>89908800</v>
      </c>
      <c r="P25">
        <v>23.554886727272724</v>
      </c>
      <c r="Q25">
        <v>17720.656985633941</v>
      </c>
      <c r="R25">
        <v>213408698.89382195</v>
      </c>
      <c r="S25">
        <v>1873.5078935320767</v>
      </c>
      <c r="T25">
        <v>17744.211872361215</v>
      </c>
    </row>
    <row r="26" spans="1:20" x14ac:dyDescent="0.3">
      <c r="A26">
        <v>25</v>
      </c>
      <c r="B26" t="s">
        <v>139</v>
      </c>
      <c r="C26" t="s">
        <v>147</v>
      </c>
      <c r="D26" t="s">
        <v>280</v>
      </c>
      <c r="E26" t="s">
        <v>152</v>
      </c>
      <c r="F26" t="s">
        <v>280</v>
      </c>
      <c r="G26" t="s">
        <v>219</v>
      </c>
      <c r="H26">
        <v>323.8946414697989</v>
      </c>
      <c r="I26">
        <v>47</v>
      </c>
      <c r="J26">
        <v>1182576.5379869298</v>
      </c>
      <c r="K26">
        <v>50982.763290909075</v>
      </c>
      <c r="L26">
        <v>212863776.83764735</v>
      </c>
      <c r="M26">
        <v>5568544.1136363624</v>
      </c>
      <c r="N26">
        <v>1773864806.9803946</v>
      </c>
      <c r="O26">
        <v>87608000</v>
      </c>
      <c r="P26">
        <v>23.827813318181811</v>
      </c>
      <c r="Q26">
        <v>17679.5192429046</v>
      </c>
      <c r="R26">
        <v>212914759.60093826</v>
      </c>
      <c r="S26">
        <v>1867.0413510940309</v>
      </c>
      <c r="T26">
        <v>17703.347056222781</v>
      </c>
    </row>
    <row r="27" spans="1:20" x14ac:dyDescent="0.3">
      <c r="A27">
        <v>26</v>
      </c>
      <c r="B27" t="s">
        <v>139</v>
      </c>
      <c r="C27" t="s">
        <v>147</v>
      </c>
      <c r="D27" t="s">
        <v>280</v>
      </c>
      <c r="E27" t="s">
        <v>152</v>
      </c>
      <c r="F27" t="s">
        <v>280</v>
      </c>
      <c r="G27" t="s">
        <v>220</v>
      </c>
      <c r="H27">
        <v>323.8946414697989</v>
      </c>
      <c r="I27">
        <v>24</v>
      </c>
      <c r="J27">
        <v>1182576.5379869298</v>
      </c>
      <c r="K27">
        <v>50982.763290909075</v>
      </c>
      <c r="L27">
        <v>212863776.83764735</v>
      </c>
      <c r="M27">
        <v>5568544.1136363624</v>
      </c>
      <c r="N27">
        <v>1773864806.9803946</v>
      </c>
      <c r="O27">
        <v>93600000</v>
      </c>
      <c r="P27">
        <v>23.827813318181811</v>
      </c>
      <c r="Q27">
        <v>17679.5192429046</v>
      </c>
      <c r="R27">
        <v>212914759.60093826</v>
      </c>
      <c r="S27">
        <v>1873.0333510940309</v>
      </c>
      <c r="T27">
        <v>17703.347056222781</v>
      </c>
    </row>
    <row r="28" spans="1:20" x14ac:dyDescent="0.3">
      <c r="A28">
        <v>27</v>
      </c>
      <c r="B28" t="s">
        <v>139</v>
      </c>
      <c r="C28" t="s">
        <v>147</v>
      </c>
      <c r="D28" t="s">
        <v>280</v>
      </c>
      <c r="E28" t="s">
        <v>152</v>
      </c>
      <c r="F28" t="s">
        <v>280</v>
      </c>
      <c r="G28" t="s">
        <v>218</v>
      </c>
      <c r="H28">
        <v>323.8946414697989</v>
      </c>
      <c r="I28">
        <v>24</v>
      </c>
      <c r="J28">
        <v>1182576.5379869298</v>
      </c>
      <c r="K28">
        <v>50982.763290909075</v>
      </c>
      <c r="L28">
        <v>212863776.83764735</v>
      </c>
      <c r="M28">
        <v>5568544.1136363624</v>
      </c>
      <c r="N28">
        <v>1773864806.9803946</v>
      </c>
      <c r="O28">
        <v>89908800</v>
      </c>
      <c r="P28">
        <v>23.827813318181811</v>
      </c>
      <c r="Q28">
        <v>17679.5192429046</v>
      </c>
      <c r="R28">
        <v>212914759.60093826</v>
      </c>
      <c r="S28">
        <v>1869.3421510940309</v>
      </c>
      <c r="T28">
        <v>17703.347056222781</v>
      </c>
    </row>
    <row r="29" spans="1:20" x14ac:dyDescent="0.3">
      <c r="A29">
        <v>28</v>
      </c>
      <c r="B29" t="s">
        <v>139</v>
      </c>
      <c r="C29" t="s">
        <v>147</v>
      </c>
      <c r="D29" t="s">
        <v>280</v>
      </c>
      <c r="E29" t="s">
        <v>280</v>
      </c>
      <c r="F29" t="s">
        <v>154</v>
      </c>
      <c r="G29" t="s">
        <v>219</v>
      </c>
      <c r="H29">
        <v>345.67347934045443</v>
      </c>
      <c r="I29">
        <v>50</v>
      </c>
      <c r="J29">
        <v>1205430.3023511488</v>
      </c>
      <c r="K29">
        <v>59716.414199999999</v>
      </c>
      <c r="L29">
        <v>216977454.42320678</v>
      </c>
      <c r="M29">
        <v>6736669.9227272719</v>
      </c>
      <c r="N29">
        <v>1808145453.5267231</v>
      </c>
      <c r="O29">
        <v>93200000</v>
      </c>
      <c r="P29">
        <v>30.378051499999998</v>
      </c>
      <c r="Q29">
        <v>18021.183020149674</v>
      </c>
      <c r="R29">
        <v>217037170.83740678</v>
      </c>
      <c r="S29">
        <v>1908.0821234494506</v>
      </c>
      <c r="T29">
        <v>18051.561071649674</v>
      </c>
    </row>
    <row r="30" spans="1:20" x14ac:dyDescent="0.3">
      <c r="A30">
        <v>29</v>
      </c>
      <c r="B30" t="s">
        <v>139</v>
      </c>
      <c r="C30" t="s">
        <v>147</v>
      </c>
      <c r="D30" t="s">
        <v>280</v>
      </c>
      <c r="E30" t="s">
        <v>280</v>
      </c>
      <c r="F30" t="s">
        <v>154</v>
      </c>
      <c r="G30" t="s">
        <v>220</v>
      </c>
      <c r="H30">
        <v>345.67347934045443</v>
      </c>
      <c r="I30">
        <v>25</v>
      </c>
      <c r="J30">
        <v>1205430.3023511488</v>
      </c>
      <c r="K30">
        <v>59716.414199999999</v>
      </c>
      <c r="L30">
        <v>216977454.42320678</v>
      </c>
      <c r="M30">
        <v>6736669.9227272719</v>
      </c>
      <c r="N30">
        <v>1808145453.5267231</v>
      </c>
      <c r="O30">
        <v>97500000</v>
      </c>
      <c r="P30">
        <v>30.378051499999998</v>
      </c>
      <c r="Q30">
        <v>18021.183020149674</v>
      </c>
      <c r="R30">
        <v>217037170.83740678</v>
      </c>
      <c r="S30">
        <v>1912.3821234494505</v>
      </c>
      <c r="T30">
        <v>18051.561071649674</v>
      </c>
    </row>
    <row r="31" spans="1:20" x14ac:dyDescent="0.3">
      <c r="A31">
        <v>30</v>
      </c>
      <c r="B31" t="s">
        <v>139</v>
      </c>
      <c r="C31" t="s">
        <v>147</v>
      </c>
      <c r="D31" t="s">
        <v>280</v>
      </c>
      <c r="E31" t="s">
        <v>280</v>
      </c>
      <c r="F31" t="s">
        <v>154</v>
      </c>
      <c r="G31" t="s">
        <v>218</v>
      </c>
      <c r="H31">
        <v>345.67347934045443</v>
      </c>
      <c r="I31">
        <v>25</v>
      </c>
      <c r="J31">
        <v>1205430.3023511488</v>
      </c>
      <c r="K31">
        <v>59716.414199999999</v>
      </c>
      <c r="L31">
        <v>216977454.42320678</v>
      </c>
      <c r="M31">
        <v>6736669.9227272719</v>
      </c>
      <c r="N31">
        <v>1808145453.5267231</v>
      </c>
      <c r="O31">
        <v>93655000</v>
      </c>
      <c r="P31">
        <v>30.378051499999998</v>
      </c>
      <c r="Q31">
        <v>18021.183020149674</v>
      </c>
      <c r="R31">
        <v>217037170.83740678</v>
      </c>
      <c r="S31">
        <v>1908.5371234494505</v>
      </c>
      <c r="T31">
        <v>18051.561071649674</v>
      </c>
    </row>
    <row r="32" spans="1:20" x14ac:dyDescent="0.3">
      <c r="A32">
        <v>31</v>
      </c>
      <c r="B32" t="s">
        <v>139</v>
      </c>
      <c r="C32" t="s">
        <v>147</v>
      </c>
      <c r="D32" t="s">
        <v>280</v>
      </c>
      <c r="E32" t="s">
        <v>280</v>
      </c>
      <c r="F32" t="s">
        <v>155</v>
      </c>
      <c r="G32" t="s">
        <v>219</v>
      </c>
      <c r="H32">
        <v>345.63490749661628</v>
      </c>
      <c r="I32">
        <v>50</v>
      </c>
      <c r="J32">
        <v>1206471.4817748326</v>
      </c>
      <c r="K32">
        <v>60535.193972727269</v>
      </c>
      <c r="L32">
        <v>217164866.71946988</v>
      </c>
      <c r="M32">
        <v>6763962.5818181811</v>
      </c>
      <c r="N32">
        <v>1809707222.6622488</v>
      </c>
      <c r="O32">
        <v>93200000</v>
      </c>
      <c r="P32">
        <v>30.105124909090907</v>
      </c>
      <c r="Q32">
        <v>18036.748652533748</v>
      </c>
      <c r="R32">
        <v>217225401.91344261</v>
      </c>
      <c r="S32">
        <v>1909.6711852440669</v>
      </c>
      <c r="T32">
        <v>18066.853777442841</v>
      </c>
    </row>
    <row r="33" spans="1:20" x14ac:dyDescent="0.3">
      <c r="A33">
        <v>32</v>
      </c>
      <c r="B33" t="s">
        <v>139</v>
      </c>
      <c r="C33" t="s">
        <v>147</v>
      </c>
      <c r="D33" t="s">
        <v>280</v>
      </c>
      <c r="E33" t="s">
        <v>280</v>
      </c>
      <c r="F33" t="s">
        <v>155</v>
      </c>
      <c r="G33" t="s">
        <v>220</v>
      </c>
      <c r="H33">
        <v>345.63490749661628</v>
      </c>
      <c r="I33">
        <v>25</v>
      </c>
      <c r="J33">
        <v>1206471.4817748326</v>
      </c>
      <c r="K33">
        <v>60535.193972727269</v>
      </c>
      <c r="L33">
        <v>217164866.71946988</v>
      </c>
      <c r="M33">
        <v>6763962.5818181811</v>
      </c>
      <c r="N33">
        <v>1809707222.6622488</v>
      </c>
      <c r="O33">
        <v>97500000</v>
      </c>
      <c r="P33">
        <v>30.105124909090907</v>
      </c>
      <c r="Q33">
        <v>18036.748652533748</v>
      </c>
      <c r="R33">
        <v>217225401.91344261</v>
      </c>
      <c r="S33">
        <v>1913.9711852440669</v>
      </c>
      <c r="T33">
        <v>18066.853777442841</v>
      </c>
    </row>
    <row r="34" spans="1:20" x14ac:dyDescent="0.3">
      <c r="A34">
        <v>33</v>
      </c>
      <c r="B34" t="s">
        <v>139</v>
      </c>
      <c r="C34" t="s">
        <v>147</v>
      </c>
      <c r="D34" t="s">
        <v>280</v>
      </c>
      <c r="E34" t="s">
        <v>280</v>
      </c>
      <c r="F34" t="s">
        <v>155</v>
      </c>
      <c r="G34" t="s">
        <v>218</v>
      </c>
      <c r="H34">
        <v>345.63490749661628</v>
      </c>
      <c r="I34">
        <v>25</v>
      </c>
      <c r="J34">
        <v>1206471.4817748326</v>
      </c>
      <c r="K34">
        <v>60535.193972727269</v>
      </c>
      <c r="L34">
        <v>217164866.71946988</v>
      </c>
      <c r="M34">
        <v>6763962.5818181811</v>
      </c>
      <c r="N34">
        <v>1809707222.6622488</v>
      </c>
      <c r="O34">
        <v>93655000</v>
      </c>
      <c r="P34">
        <v>30.105124909090907</v>
      </c>
      <c r="Q34">
        <v>18036.748652533748</v>
      </c>
      <c r="R34">
        <v>217225401.91344261</v>
      </c>
      <c r="S34">
        <v>1910.1261852440668</v>
      </c>
      <c r="T34">
        <v>18066.853777442841</v>
      </c>
    </row>
    <row r="35" spans="1:20" x14ac:dyDescent="0.3">
      <c r="A35">
        <v>34</v>
      </c>
      <c r="B35" t="s">
        <v>139</v>
      </c>
      <c r="C35" t="s">
        <v>147</v>
      </c>
      <c r="D35" t="s">
        <v>280</v>
      </c>
      <c r="E35" t="s">
        <v>280</v>
      </c>
      <c r="F35" t="s">
        <v>280</v>
      </c>
      <c r="G35" t="s">
        <v>219</v>
      </c>
      <c r="H35">
        <v>345.73684736961707</v>
      </c>
      <c r="I35">
        <v>50</v>
      </c>
      <c r="J35">
        <v>1203719.7932979534</v>
      </c>
      <c r="K35">
        <v>61899.826927272719</v>
      </c>
      <c r="L35">
        <v>216669562.79363161</v>
      </c>
      <c r="M35">
        <v>6725752.8590909084</v>
      </c>
      <c r="N35">
        <v>1805579689.9469302</v>
      </c>
      <c r="O35">
        <v>93200000</v>
      </c>
      <c r="P35">
        <v>30.378051499999998</v>
      </c>
      <c r="Q35">
        <v>17995.610909804403</v>
      </c>
      <c r="R35">
        <v>216731462.62055889</v>
      </c>
      <c r="S35">
        <v>1905.5054428060209</v>
      </c>
      <c r="T35">
        <v>18025.988961304403</v>
      </c>
    </row>
    <row r="36" spans="1:20" x14ac:dyDescent="0.3">
      <c r="A36">
        <v>35</v>
      </c>
      <c r="B36" t="s">
        <v>139</v>
      </c>
      <c r="C36" t="s">
        <v>147</v>
      </c>
      <c r="D36" t="s">
        <v>280</v>
      </c>
      <c r="E36" t="s">
        <v>280</v>
      </c>
      <c r="F36" t="s">
        <v>280</v>
      </c>
      <c r="G36" t="s">
        <v>220</v>
      </c>
      <c r="H36">
        <v>345.73684736961707</v>
      </c>
      <c r="I36">
        <v>25</v>
      </c>
      <c r="J36">
        <v>1203719.7932979534</v>
      </c>
      <c r="K36">
        <v>61899.826927272719</v>
      </c>
      <c r="L36">
        <v>216669562.79363161</v>
      </c>
      <c r="M36">
        <v>6725752.8590909084</v>
      </c>
      <c r="N36">
        <v>1805579689.9469302</v>
      </c>
      <c r="O36">
        <v>97500000</v>
      </c>
      <c r="P36">
        <v>30.378051499999998</v>
      </c>
      <c r="Q36">
        <v>17995.610909804403</v>
      </c>
      <c r="R36">
        <v>216731462.62055889</v>
      </c>
      <c r="S36">
        <v>1909.8054428060209</v>
      </c>
      <c r="T36">
        <v>18025.988961304403</v>
      </c>
    </row>
    <row r="37" spans="1:20" x14ac:dyDescent="0.3">
      <c r="A37">
        <v>36</v>
      </c>
      <c r="B37" t="s">
        <v>139</v>
      </c>
      <c r="C37" t="s">
        <v>147</v>
      </c>
      <c r="D37" t="s">
        <v>280</v>
      </c>
      <c r="E37" t="s">
        <v>280</v>
      </c>
      <c r="F37" t="s">
        <v>280</v>
      </c>
      <c r="G37" t="s">
        <v>218</v>
      </c>
      <c r="H37">
        <v>345.73684736961707</v>
      </c>
      <c r="I37">
        <v>25</v>
      </c>
      <c r="J37">
        <v>1203719.7932979534</v>
      </c>
      <c r="K37">
        <v>61899.826927272719</v>
      </c>
      <c r="L37">
        <v>216669562.79363161</v>
      </c>
      <c r="M37">
        <v>6725752.8590909084</v>
      </c>
      <c r="N37">
        <v>1805579689.9469302</v>
      </c>
      <c r="O37">
        <v>93655000</v>
      </c>
      <c r="P37">
        <v>30.378051499999998</v>
      </c>
      <c r="Q37">
        <v>17995.610909804403</v>
      </c>
      <c r="R37">
        <v>216731462.62055889</v>
      </c>
      <c r="S37">
        <v>1905.9604428060209</v>
      </c>
      <c r="T37">
        <v>18025.988961304403</v>
      </c>
    </row>
    <row r="38" spans="1:20" x14ac:dyDescent="0.3">
      <c r="A38">
        <v>37</v>
      </c>
      <c r="B38" t="s">
        <v>139</v>
      </c>
      <c r="C38" t="s">
        <v>148</v>
      </c>
      <c r="D38" t="s">
        <v>151</v>
      </c>
      <c r="E38" t="s">
        <v>152</v>
      </c>
      <c r="F38" t="s">
        <v>154</v>
      </c>
      <c r="G38" t="s">
        <v>219</v>
      </c>
      <c r="H38">
        <v>371.75852859880405</v>
      </c>
      <c r="I38">
        <v>53</v>
      </c>
      <c r="J38">
        <v>1362596.4253298084</v>
      </c>
      <c r="K38">
        <v>47576.869763636365</v>
      </c>
      <c r="L38">
        <v>245267356.55936551</v>
      </c>
      <c r="M38">
        <v>5330359.9422727264</v>
      </c>
      <c r="N38">
        <v>2043894637.9947124</v>
      </c>
      <c r="O38">
        <v>98792000</v>
      </c>
      <c r="P38">
        <v>22.614542668181812</v>
      </c>
      <c r="Q38">
        <v>20370.816558680635</v>
      </c>
      <c r="R38">
        <v>245314933.42912915</v>
      </c>
      <c r="S38">
        <v>2148.0169979369848</v>
      </c>
      <c r="T38">
        <v>20393.431101348819</v>
      </c>
    </row>
    <row r="39" spans="1:20" x14ac:dyDescent="0.3">
      <c r="A39">
        <v>38</v>
      </c>
      <c r="B39" t="s">
        <v>139</v>
      </c>
      <c r="C39" t="s">
        <v>148</v>
      </c>
      <c r="D39" t="s">
        <v>151</v>
      </c>
      <c r="E39" t="s">
        <v>152</v>
      </c>
      <c r="F39" t="s">
        <v>154</v>
      </c>
      <c r="G39" t="s">
        <v>220</v>
      </c>
      <c r="H39">
        <v>371.75852859880405</v>
      </c>
      <c r="I39">
        <v>27</v>
      </c>
      <c r="J39">
        <v>1362596.4253298084</v>
      </c>
      <c r="K39">
        <v>47576.869763636365</v>
      </c>
      <c r="L39">
        <v>245267356.55936551</v>
      </c>
      <c r="M39">
        <v>5330359.9422727264</v>
      </c>
      <c r="N39">
        <v>2043894637.9947124</v>
      </c>
      <c r="O39">
        <v>105300000</v>
      </c>
      <c r="P39">
        <v>22.614542668181812</v>
      </c>
      <c r="Q39">
        <v>20370.816558680635</v>
      </c>
      <c r="R39">
        <v>245314933.42912915</v>
      </c>
      <c r="S39">
        <v>2154.5249979369851</v>
      </c>
      <c r="T39">
        <v>20393.431101348819</v>
      </c>
    </row>
    <row r="40" spans="1:20" x14ac:dyDescent="0.3">
      <c r="A40">
        <v>39</v>
      </c>
      <c r="B40" t="s">
        <v>139</v>
      </c>
      <c r="C40" t="s">
        <v>148</v>
      </c>
      <c r="D40" t="s">
        <v>151</v>
      </c>
      <c r="E40" t="s">
        <v>152</v>
      </c>
      <c r="F40" t="s">
        <v>154</v>
      </c>
      <c r="G40" t="s">
        <v>218</v>
      </c>
      <c r="H40">
        <v>371.75852859880405</v>
      </c>
      <c r="I40">
        <v>27</v>
      </c>
      <c r="J40">
        <v>1362596.4253298084</v>
      </c>
      <c r="K40">
        <v>47576.869763636365</v>
      </c>
      <c r="L40">
        <v>245267356.55936551</v>
      </c>
      <c r="M40">
        <v>5330359.9422727264</v>
      </c>
      <c r="N40">
        <v>2043894637.9947124</v>
      </c>
      <c r="O40">
        <v>101147400</v>
      </c>
      <c r="P40">
        <v>22.614542668181812</v>
      </c>
      <c r="Q40">
        <v>20370.816558680635</v>
      </c>
      <c r="R40">
        <v>245314933.42912915</v>
      </c>
      <c r="S40">
        <v>2150.3723979369852</v>
      </c>
      <c r="T40">
        <v>20393.431101348819</v>
      </c>
    </row>
    <row r="41" spans="1:20" x14ac:dyDescent="0.3">
      <c r="A41">
        <v>40</v>
      </c>
      <c r="B41" t="s">
        <v>139</v>
      </c>
      <c r="C41" t="s">
        <v>148</v>
      </c>
      <c r="D41" t="s">
        <v>151</v>
      </c>
      <c r="E41" t="s">
        <v>152</v>
      </c>
      <c r="F41" t="s">
        <v>155</v>
      </c>
      <c r="G41" t="s">
        <v>219</v>
      </c>
      <c r="H41">
        <v>371.71995675496584</v>
      </c>
      <c r="I41">
        <v>53</v>
      </c>
      <c r="J41">
        <v>1363637.6047534924</v>
      </c>
      <c r="K41">
        <v>48395.649536363635</v>
      </c>
      <c r="L41">
        <v>245454768.85562864</v>
      </c>
      <c r="M41">
        <v>5357652.6013636356</v>
      </c>
      <c r="N41">
        <v>2045456407.1302388</v>
      </c>
      <c r="O41">
        <v>98792000</v>
      </c>
      <c r="P41">
        <v>22.341616077272725</v>
      </c>
      <c r="Q41">
        <v>20386.382191064713</v>
      </c>
      <c r="R41">
        <v>245503164.50516501</v>
      </c>
      <c r="S41">
        <v>2149.6060597316027</v>
      </c>
      <c r="T41">
        <v>20408.723807141985</v>
      </c>
    </row>
    <row r="42" spans="1:20" x14ac:dyDescent="0.3">
      <c r="A42">
        <v>41</v>
      </c>
      <c r="B42" t="s">
        <v>139</v>
      </c>
      <c r="C42" t="s">
        <v>148</v>
      </c>
      <c r="D42" t="s">
        <v>151</v>
      </c>
      <c r="E42" t="s">
        <v>152</v>
      </c>
      <c r="F42" t="s">
        <v>155</v>
      </c>
      <c r="G42" t="s">
        <v>220</v>
      </c>
      <c r="H42">
        <v>371.71995675496584</v>
      </c>
      <c r="I42">
        <v>27</v>
      </c>
      <c r="J42">
        <v>1363637.6047534924</v>
      </c>
      <c r="K42">
        <v>48395.649536363635</v>
      </c>
      <c r="L42">
        <v>245454768.85562864</v>
      </c>
      <c r="M42">
        <v>5357652.6013636356</v>
      </c>
      <c r="N42">
        <v>2045456407.1302388</v>
      </c>
      <c r="O42">
        <v>105300000</v>
      </c>
      <c r="P42">
        <v>22.341616077272725</v>
      </c>
      <c r="Q42">
        <v>20386.382191064713</v>
      </c>
      <c r="R42">
        <v>245503164.50516501</v>
      </c>
      <c r="S42">
        <v>2156.1140597316025</v>
      </c>
      <c r="T42">
        <v>20408.723807141985</v>
      </c>
    </row>
    <row r="43" spans="1:20" x14ac:dyDescent="0.3">
      <c r="A43">
        <v>42</v>
      </c>
      <c r="B43" t="s">
        <v>139</v>
      </c>
      <c r="C43" t="s">
        <v>148</v>
      </c>
      <c r="D43" t="s">
        <v>151</v>
      </c>
      <c r="E43" t="s">
        <v>152</v>
      </c>
      <c r="F43" t="s">
        <v>155</v>
      </c>
      <c r="G43" t="s">
        <v>218</v>
      </c>
      <c r="H43">
        <v>371.71995675496584</v>
      </c>
      <c r="I43">
        <v>27</v>
      </c>
      <c r="J43">
        <v>1363637.6047534924</v>
      </c>
      <c r="K43">
        <v>48395.649536363635</v>
      </c>
      <c r="L43">
        <v>245454768.85562864</v>
      </c>
      <c r="M43">
        <v>5357652.6013636356</v>
      </c>
      <c r="N43">
        <v>2045456407.1302388</v>
      </c>
      <c r="O43">
        <v>101147400</v>
      </c>
      <c r="P43">
        <v>22.341616077272725</v>
      </c>
      <c r="Q43">
        <v>20386.382191064713</v>
      </c>
      <c r="R43">
        <v>245503164.50516501</v>
      </c>
      <c r="S43">
        <v>2151.9614597316026</v>
      </c>
      <c r="T43">
        <v>20408.723807141985</v>
      </c>
    </row>
    <row r="44" spans="1:20" x14ac:dyDescent="0.3">
      <c r="A44">
        <v>43</v>
      </c>
      <c r="B44" t="s">
        <v>139</v>
      </c>
      <c r="C44" t="s">
        <v>148</v>
      </c>
      <c r="D44" t="s">
        <v>151</v>
      </c>
      <c r="E44" t="s">
        <v>152</v>
      </c>
      <c r="F44" t="s">
        <v>280</v>
      </c>
      <c r="G44" t="s">
        <v>219</v>
      </c>
      <c r="H44">
        <v>371.82189662796668</v>
      </c>
      <c r="I44">
        <v>53</v>
      </c>
      <c r="J44">
        <v>1360885.9162766133</v>
      </c>
      <c r="K44">
        <v>49760.282490909085</v>
      </c>
      <c r="L44">
        <v>244959464.92979038</v>
      </c>
      <c r="M44">
        <v>5319442.878636363</v>
      </c>
      <c r="N44">
        <v>2041328874.4149199</v>
      </c>
      <c r="O44">
        <v>98792000</v>
      </c>
      <c r="P44">
        <v>22.614542668181812</v>
      </c>
      <c r="Q44">
        <v>20345.244448335365</v>
      </c>
      <c r="R44">
        <v>245009225.21228129</v>
      </c>
      <c r="S44">
        <v>2145.4403172935563</v>
      </c>
      <c r="T44">
        <v>20367.858991003548</v>
      </c>
    </row>
    <row r="45" spans="1:20" x14ac:dyDescent="0.3">
      <c r="A45">
        <v>44</v>
      </c>
      <c r="B45" t="s">
        <v>139</v>
      </c>
      <c r="C45" t="s">
        <v>148</v>
      </c>
      <c r="D45" t="s">
        <v>151</v>
      </c>
      <c r="E45" t="s">
        <v>152</v>
      </c>
      <c r="F45" t="s">
        <v>280</v>
      </c>
      <c r="G45" t="s">
        <v>220</v>
      </c>
      <c r="H45">
        <v>371.82189662796668</v>
      </c>
      <c r="I45">
        <v>27</v>
      </c>
      <c r="J45">
        <v>1360885.9162766133</v>
      </c>
      <c r="K45">
        <v>49760.282490909085</v>
      </c>
      <c r="L45">
        <v>244959464.92979038</v>
      </c>
      <c r="M45">
        <v>5319442.878636363</v>
      </c>
      <c r="N45">
        <v>2041328874.4149199</v>
      </c>
      <c r="O45">
        <v>105300000</v>
      </c>
      <c r="P45">
        <v>22.614542668181812</v>
      </c>
      <c r="Q45">
        <v>20345.244448335365</v>
      </c>
      <c r="R45">
        <v>245009225.21228129</v>
      </c>
      <c r="S45">
        <v>2151.9483172935561</v>
      </c>
      <c r="T45">
        <v>20367.858991003548</v>
      </c>
    </row>
    <row r="46" spans="1:20" x14ac:dyDescent="0.3">
      <c r="A46">
        <v>45</v>
      </c>
      <c r="B46" t="s">
        <v>139</v>
      </c>
      <c r="C46" t="s">
        <v>148</v>
      </c>
      <c r="D46" t="s">
        <v>151</v>
      </c>
      <c r="E46" t="s">
        <v>152</v>
      </c>
      <c r="F46" t="s">
        <v>280</v>
      </c>
      <c r="G46" t="s">
        <v>218</v>
      </c>
      <c r="H46">
        <v>371.82189662796668</v>
      </c>
      <c r="I46">
        <v>27</v>
      </c>
      <c r="J46">
        <v>1360885.9162766133</v>
      </c>
      <c r="K46">
        <v>49760.282490909085</v>
      </c>
      <c r="L46">
        <v>244959464.92979038</v>
      </c>
      <c r="M46">
        <v>5319442.878636363</v>
      </c>
      <c r="N46">
        <v>2041328874.4149199</v>
      </c>
      <c r="O46">
        <v>101147400</v>
      </c>
      <c r="P46">
        <v>22.614542668181812</v>
      </c>
      <c r="Q46">
        <v>20345.244448335365</v>
      </c>
      <c r="R46">
        <v>245009225.21228129</v>
      </c>
      <c r="S46">
        <v>2147.7957172935562</v>
      </c>
      <c r="T46">
        <v>20367.858991003548</v>
      </c>
    </row>
    <row r="47" spans="1:20" x14ac:dyDescent="0.3">
      <c r="A47">
        <v>46</v>
      </c>
      <c r="B47" t="s">
        <v>139</v>
      </c>
      <c r="C47" t="s">
        <v>148</v>
      </c>
      <c r="D47" t="s">
        <v>151</v>
      </c>
      <c r="E47" t="s">
        <v>280</v>
      </c>
      <c r="F47" t="s">
        <v>154</v>
      </c>
      <c r="G47" t="s">
        <v>219</v>
      </c>
      <c r="H47">
        <v>393.6007344986221</v>
      </c>
      <c r="I47">
        <v>56</v>
      </c>
      <c r="J47">
        <v>1383739.6806408325</v>
      </c>
      <c r="K47">
        <v>58493.933399999994</v>
      </c>
      <c r="L47">
        <v>249073142.51534986</v>
      </c>
      <c r="M47">
        <v>6487568.6877272716</v>
      </c>
      <c r="N47">
        <v>2075609520.9612486</v>
      </c>
      <c r="O47">
        <v>104384000</v>
      </c>
      <c r="P47">
        <v>29.164780849999996</v>
      </c>
      <c r="Q47">
        <v>20686.908225580446</v>
      </c>
      <c r="R47">
        <v>249131636.44874987</v>
      </c>
      <c r="S47">
        <v>2186.4810896489757</v>
      </c>
      <c r="T47">
        <v>20716.073006430444</v>
      </c>
    </row>
    <row r="48" spans="1:20" x14ac:dyDescent="0.3">
      <c r="A48">
        <v>47</v>
      </c>
      <c r="B48" t="s">
        <v>139</v>
      </c>
      <c r="C48" t="s">
        <v>148</v>
      </c>
      <c r="D48" t="s">
        <v>151</v>
      </c>
      <c r="E48" t="s">
        <v>280</v>
      </c>
      <c r="F48" t="s">
        <v>154</v>
      </c>
      <c r="G48" t="s">
        <v>220</v>
      </c>
      <c r="H48">
        <v>393.6007344986221</v>
      </c>
      <c r="I48">
        <v>28</v>
      </c>
      <c r="J48">
        <v>1383739.6806408325</v>
      </c>
      <c r="K48">
        <v>58493.933399999994</v>
      </c>
      <c r="L48">
        <v>249073142.51534986</v>
      </c>
      <c r="M48">
        <v>6487568.6877272716</v>
      </c>
      <c r="N48">
        <v>2075609520.9612486</v>
      </c>
      <c r="O48">
        <v>109200000</v>
      </c>
      <c r="P48">
        <v>29.164780849999996</v>
      </c>
      <c r="Q48">
        <v>20686.908225580446</v>
      </c>
      <c r="R48">
        <v>249131636.44874987</v>
      </c>
      <c r="S48">
        <v>2191.297089648976</v>
      </c>
      <c r="T48">
        <v>20716.073006430444</v>
      </c>
    </row>
    <row r="49" spans="1:20" x14ac:dyDescent="0.3">
      <c r="A49">
        <v>48</v>
      </c>
      <c r="B49" t="s">
        <v>139</v>
      </c>
      <c r="C49" t="s">
        <v>148</v>
      </c>
      <c r="D49" t="s">
        <v>151</v>
      </c>
      <c r="E49" t="s">
        <v>280</v>
      </c>
      <c r="F49" t="s">
        <v>154</v>
      </c>
      <c r="G49" t="s">
        <v>218</v>
      </c>
      <c r="H49">
        <v>393.6007344986221</v>
      </c>
      <c r="I49">
        <v>28</v>
      </c>
      <c r="J49">
        <v>1383739.6806408325</v>
      </c>
      <c r="K49">
        <v>58493.933399999994</v>
      </c>
      <c r="L49">
        <v>249073142.51534986</v>
      </c>
      <c r="M49">
        <v>6487568.6877272716</v>
      </c>
      <c r="N49">
        <v>2075609520.9612486</v>
      </c>
      <c r="O49">
        <v>104893600</v>
      </c>
      <c r="P49">
        <v>29.164780849999996</v>
      </c>
      <c r="Q49">
        <v>20686.908225580446</v>
      </c>
      <c r="R49">
        <v>249131636.44874987</v>
      </c>
      <c r="S49">
        <v>2186.9906896489761</v>
      </c>
      <c r="T49">
        <v>20716.073006430444</v>
      </c>
    </row>
    <row r="50" spans="1:20" x14ac:dyDescent="0.3">
      <c r="A50">
        <v>49</v>
      </c>
      <c r="B50" t="s">
        <v>139</v>
      </c>
      <c r="C50" t="s">
        <v>148</v>
      </c>
      <c r="D50" t="s">
        <v>151</v>
      </c>
      <c r="E50" t="s">
        <v>280</v>
      </c>
      <c r="F50" t="s">
        <v>155</v>
      </c>
      <c r="G50" t="s">
        <v>219</v>
      </c>
      <c r="H50">
        <v>393.56216265478406</v>
      </c>
      <c r="I50">
        <v>56</v>
      </c>
      <c r="J50">
        <v>1384780.8600645165</v>
      </c>
      <c r="K50">
        <v>59312.713172727264</v>
      </c>
      <c r="L50">
        <v>249260554.81161299</v>
      </c>
      <c r="M50">
        <v>6514861.3468181808</v>
      </c>
      <c r="N50">
        <v>2077171290.0967751</v>
      </c>
      <c r="O50">
        <v>104384000</v>
      </c>
      <c r="P50">
        <v>28.891854259090906</v>
      </c>
      <c r="Q50">
        <v>20702.473857964524</v>
      </c>
      <c r="R50">
        <v>249319867.52478573</v>
      </c>
      <c r="S50">
        <v>2188.0701514435932</v>
      </c>
      <c r="T50">
        <v>20731.365712223615</v>
      </c>
    </row>
    <row r="51" spans="1:20" x14ac:dyDescent="0.3">
      <c r="A51">
        <v>50</v>
      </c>
      <c r="B51" t="s">
        <v>139</v>
      </c>
      <c r="C51" t="s">
        <v>148</v>
      </c>
      <c r="D51" t="s">
        <v>151</v>
      </c>
      <c r="E51" t="s">
        <v>280</v>
      </c>
      <c r="F51" t="s">
        <v>155</v>
      </c>
      <c r="G51" t="s">
        <v>220</v>
      </c>
      <c r="H51">
        <v>393.56216265478406</v>
      </c>
      <c r="I51">
        <v>28</v>
      </c>
      <c r="J51">
        <v>1384780.8600645165</v>
      </c>
      <c r="K51">
        <v>59312.713172727264</v>
      </c>
      <c r="L51">
        <v>249260554.81161299</v>
      </c>
      <c r="M51">
        <v>6514861.3468181808</v>
      </c>
      <c r="N51">
        <v>2077171290.0967751</v>
      </c>
      <c r="O51">
        <v>109200000</v>
      </c>
      <c r="P51">
        <v>28.891854259090906</v>
      </c>
      <c r="Q51">
        <v>20702.473857964524</v>
      </c>
      <c r="R51">
        <v>249319867.52478573</v>
      </c>
      <c r="S51">
        <v>2192.886151443593</v>
      </c>
      <c r="T51">
        <v>20731.365712223615</v>
      </c>
    </row>
    <row r="52" spans="1:20" x14ac:dyDescent="0.3">
      <c r="A52">
        <v>51</v>
      </c>
      <c r="B52" t="s">
        <v>139</v>
      </c>
      <c r="C52" t="s">
        <v>148</v>
      </c>
      <c r="D52" t="s">
        <v>151</v>
      </c>
      <c r="E52" t="s">
        <v>280</v>
      </c>
      <c r="F52" t="s">
        <v>155</v>
      </c>
      <c r="G52" t="s">
        <v>218</v>
      </c>
      <c r="H52">
        <v>393.56216265478406</v>
      </c>
      <c r="I52">
        <v>28</v>
      </c>
      <c r="J52">
        <v>1384780.8600645165</v>
      </c>
      <c r="K52">
        <v>59312.713172727264</v>
      </c>
      <c r="L52">
        <v>249260554.81161299</v>
      </c>
      <c r="M52">
        <v>6514861.3468181808</v>
      </c>
      <c r="N52">
        <v>2077171290.0967751</v>
      </c>
      <c r="O52">
        <v>104893600</v>
      </c>
      <c r="P52">
        <v>28.891854259090906</v>
      </c>
      <c r="Q52">
        <v>20702.473857964524</v>
      </c>
      <c r="R52">
        <v>249319867.52478573</v>
      </c>
      <c r="S52">
        <v>2188.5797514435931</v>
      </c>
      <c r="T52">
        <v>20731.365712223615</v>
      </c>
    </row>
    <row r="53" spans="1:20" x14ac:dyDescent="0.3">
      <c r="A53">
        <v>52</v>
      </c>
      <c r="B53" t="s">
        <v>139</v>
      </c>
      <c r="C53" t="s">
        <v>148</v>
      </c>
      <c r="D53" t="s">
        <v>151</v>
      </c>
      <c r="E53" t="s">
        <v>280</v>
      </c>
      <c r="F53" t="s">
        <v>280</v>
      </c>
      <c r="G53" t="s">
        <v>219</v>
      </c>
      <c r="H53">
        <v>393.66410252778479</v>
      </c>
      <c r="I53">
        <v>56</v>
      </c>
      <c r="J53">
        <v>1382029.1715876376</v>
      </c>
      <c r="K53">
        <v>60677.346127272715</v>
      </c>
      <c r="L53">
        <v>248765250.88577479</v>
      </c>
      <c r="M53">
        <v>6476651.6240909081</v>
      </c>
      <c r="N53">
        <v>2073043757.3814564</v>
      </c>
      <c r="O53">
        <v>104384000</v>
      </c>
      <c r="P53">
        <v>29.164780849999996</v>
      </c>
      <c r="Q53">
        <v>20661.336115235183</v>
      </c>
      <c r="R53">
        <v>248825928.23190206</v>
      </c>
      <c r="S53">
        <v>2183.9044090055477</v>
      </c>
      <c r="T53">
        <v>20690.500896085181</v>
      </c>
    </row>
    <row r="54" spans="1:20" x14ac:dyDescent="0.3">
      <c r="A54">
        <v>53</v>
      </c>
      <c r="B54" t="s">
        <v>139</v>
      </c>
      <c r="C54" t="s">
        <v>148</v>
      </c>
      <c r="D54" t="s">
        <v>151</v>
      </c>
      <c r="E54" t="s">
        <v>280</v>
      </c>
      <c r="F54" t="s">
        <v>280</v>
      </c>
      <c r="G54" t="s">
        <v>220</v>
      </c>
      <c r="H54">
        <v>393.66410252778479</v>
      </c>
      <c r="I54">
        <v>28</v>
      </c>
      <c r="J54">
        <v>1382029.1715876376</v>
      </c>
      <c r="K54">
        <v>60677.346127272715</v>
      </c>
      <c r="L54">
        <v>248765250.88577479</v>
      </c>
      <c r="M54">
        <v>6476651.6240909081</v>
      </c>
      <c r="N54">
        <v>2073043757.3814564</v>
      </c>
      <c r="O54">
        <v>109200000</v>
      </c>
      <c r="P54">
        <v>29.164780849999996</v>
      </c>
      <c r="Q54">
        <v>20661.336115235183</v>
      </c>
      <c r="R54">
        <v>248825928.23190206</v>
      </c>
      <c r="S54">
        <v>2188.7204090055475</v>
      </c>
      <c r="T54">
        <v>20690.500896085181</v>
      </c>
    </row>
    <row r="55" spans="1:20" x14ac:dyDescent="0.3">
      <c r="A55">
        <v>54</v>
      </c>
      <c r="B55" t="s">
        <v>139</v>
      </c>
      <c r="C55" t="s">
        <v>148</v>
      </c>
      <c r="D55" t="s">
        <v>151</v>
      </c>
      <c r="E55" t="s">
        <v>280</v>
      </c>
      <c r="F55" t="s">
        <v>280</v>
      </c>
      <c r="G55" t="s">
        <v>218</v>
      </c>
      <c r="H55">
        <v>393.66410252778479</v>
      </c>
      <c r="I55">
        <v>28</v>
      </c>
      <c r="J55">
        <v>1382029.1715876376</v>
      </c>
      <c r="K55">
        <v>60677.346127272715</v>
      </c>
      <c r="L55">
        <v>248765250.88577479</v>
      </c>
      <c r="M55">
        <v>6476651.6240909081</v>
      </c>
      <c r="N55">
        <v>2073043757.3814564</v>
      </c>
      <c r="O55">
        <v>104893600</v>
      </c>
      <c r="P55">
        <v>29.164780849999996</v>
      </c>
      <c r="Q55">
        <v>20661.336115235183</v>
      </c>
      <c r="R55">
        <v>248825928.23190206</v>
      </c>
      <c r="S55">
        <v>2184.4140090055475</v>
      </c>
      <c r="T55">
        <v>20690.500896085181</v>
      </c>
    </row>
    <row r="56" spans="1:20" x14ac:dyDescent="0.3">
      <c r="A56">
        <v>55</v>
      </c>
      <c r="B56" t="s">
        <v>139</v>
      </c>
      <c r="C56" t="s">
        <v>148</v>
      </c>
      <c r="D56" t="s">
        <v>280</v>
      </c>
      <c r="E56" t="s">
        <v>152</v>
      </c>
      <c r="F56" t="s">
        <v>154</v>
      </c>
      <c r="G56" t="s">
        <v>219</v>
      </c>
      <c r="H56">
        <v>372.22299093721398</v>
      </c>
      <c r="I56">
        <v>53</v>
      </c>
      <c r="J56">
        <v>1363046.0248733892</v>
      </c>
      <c r="K56">
        <v>47576.869763636365</v>
      </c>
      <c r="L56">
        <v>245348284.47721007</v>
      </c>
      <c r="M56">
        <v>5334965.0172727266</v>
      </c>
      <c r="N56">
        <v>2044569037.3100839</v>
      </c>
      <c r="O56">
        <v>98792000</v>
      </c>
      <c r="P56">
        <v>22.605332518181815</v>
      </c>
      <c r="Q56">
        <v>20377.538071857169</v>
      </c>
      <c r="R56">
        <v>245395861.34697372</v>
      </c>
      <c r="S56">
        <v>2148.6960023273564</v>
      </c>
      <c r="T56">
        <v>20400.143404375351</v>
      </c>
    </row>
    <row r="57" spans="1:20" x14ac:dyDescent="0.3">
      <c r="A57">
        <v>56</v>
      </c>
      <c r="B57" t="s">
        <v>139</v>
      </c>
      <c r="C57" t="s">
        <v>148</v>
      </c>
      <c r="D57" t="s">
        <v>280</v>
      </c>
      <c r="E57" t="s">
        <v>152</v>
      </c>
      <c r="F57" t="s">
        <v>154</v>
      </c>
      <c r="G57" t="s">
        <v>220</v>
      </c>
      <c r="H57">
        <v>372.22299093721398</v>
      </c>
      <c r="I57">
        <v>27</v>
      </c>
      <c r="J57">
        <v>1363046.0248733892</v>
      </c>
      <c r="K57">
        <v>47576.869763636365</v>
      </c>
      <c r="L57">
        <v>245348284.47721007</v>
      </c>
      <c r="M57">
        <v>5334965.0172727266</v>
      </c>
      <c r="N57">
        <v>2044569037.3100839</v>
      </c>
      <c r="O57">
        <v>105300000</v>
      </c>
      <c r="P57">
        <v>22.605332518181815</v>
      </c>
      <c r="Q57">
        <v>20377.538071857169</v>
      </c>
      <c r="R57">
        <v>245395861.34697372</v>
      </c>
      <c r="S57">
        <v>2155.2040023273562</v>
      </c>
      <c r="T57">
        <v>20400.143404375351</v>
      </c>
    </row>
    <row r="58" spans="1:20" x14ac:dyDescent="0.3">
      <c r="A58">
        <v>57</v>
      </c>
      <c r="B58" t="s">
        <v>139</v>
      </c>
      <c r="C58" t="s">
        <v>148</v>
      </c>
      <c r="D58" t="s">
        <v>280</v>
      </c>
      <c r="E58" t="s">
        <v>152</v>
      </c>
      <c r="F58" t="s">
        <v>154</v>
      </c>
      <c r="G58" t="s">
        <v>218</v>
      </c>
      <c r="H58">
        <v>372.22299093721398</v>
      </c>
      <c r="I58">
        <v>27</v>
      </c>
      <c r="J58">
        <v>1363046.0248733892</v>
      </c>
      <c r="K58">
        <v>47576.869763636365</v>
      </c>
      <c r="L58">
        <v>245348284.47721007</v>
      </c>
      <c r="M58">
        <v>5334965.0172727266</v>
      </c>
      <c r="N58">
        <v>2044569037.3100839</v>
      </c>
      <c r="O58">
        <v>101147400</v>
      </c>
      <c r="P58">
        <v>22.605332518181815</v>
      </c>
      <c r="Q58">
        <v>20377.538071857169</v>
      </c>
      <c r="R58">
        <v>245395861.34697372</v>
      </c>
      <c r="S58">
        <v>2151.0514023273563</v>
      </c>
      <c r="T58">
        <v>20400.143404375351</v>
      </c>
    </row>
    <row r="59" spans="1:20" x14ac:dyDescent="0.3">
      <c r="A59">
        <v>58</v>
      </c>
      <c r="B59" t="s">
        <v>139</v>
      </c>
      <c r="C59" t="s">
        <v>148</v>
      </c>
      <c r="D59" t="s">
        <v>280</v>
      </c>
      <c r="E59" t="s">
        <v>152</v>
      </c>
      <c r="F59" t="s">
        <v>155</v>
      </c>
      <c r="G59" t="s">
        <v>219</v>
      </c>
      <c r="H59">
        <v>372.18441909337594</v>
      </c>
      <c r="I59">
        <v>53</v>
      </c>
      <c r="J59">
        <v>1364087.2042970732</v>
      </c>
      <c r="K59">
        <v>48395.649536363635</v>
      </c>
      <c r="L59">
        <v>245535696.77347317</v>
      </c>
      <c r="M59">
        <v>5362257.6763636358</v>
      </c>
      <c r="N59">
        <v>2046130806.4456098</v>
      </c>
      <c r="O59">
        <v>98792000</v>
      </c>
      <c r="P59">
        <v>22.332405927272724</v>
      </c>
      <c r="Q59">
        <v>20393.103704241243</v>
      </c>
      <c r="R59">
        <v>245584092.42300954</v>
      </c>
      <c r="S59">
        <v>2150.2850641219734</v>
      </c>
      <c r="T59">
        <v>20415.436110168517</v>
      </c>
    </row>
    <row r="60" spans="1:20" x14ac:dyDescent="0.3">
      <c r="A60">
        <v>59</v>
      </c>
      <c r="B60" t="s">
        <v>139</v>
      </c>
      <c r="C60" t="s">
        <v>148</v>
      </c>
      <c r="D60" t="s">
        <v>280</v>
      </c>
      <c r="E60" t="s">
        <v>152</v>
      </c>
      <c r="F60" t="s">
        <v>155</v>
      </c>
      <c r="G60" t="s">
        <v>220</v>
      </c>
      <c r="H60">
        <v>372.18441909337594</v>
      </c>
      <c r="I60">
        <v>27</v>
      </c>
      <c r="J60">
        <v>1364087.2042970732</v>
      </c>
      <c r="K60">
        <v>48395.649536363635</v>
      </c>
      <c r="L60">
        <v>245535696.77347317</v>
      </c>
      <c r="M60">
        <v>5362257.6763636358</v>
      </c>
      <c r="N60">
        <v>2046130806.4456098</v>
      </c>
      <c r="O60">
        <v>105300000</v>
      </c>
      <c r="P60">
        <v>22.332405927272724</v>
      </c>
      <c r="Q60">
        <v>20393.103704241243</v>
      </c>
      <c r="R60">
        <v>245584092.42300954</v>
      </c>
      <c r="S60">
        <v>2156.7930641219737</v>
      </c>
      <c r="T60">
        <v>20415.436110168517</v>
      </c>
    </row>
    <row r="61" spans="1:20" x14ac:dyDescent="0.3">
      <c r="A61">
        <v>60</v>
      </c>
      <c r="B61" t="s">
        <v>139</v>
      </c>
      <c r="C61" t="s">
        <v>148</v>
      </c>
      <c r="D61" t="s">
        <v>280</v>
      </c>
      <c r="E61" t="s">
        <v>152</v>
      </c>
      <c r="F61" t="s">
        <v>155</v>
      </c>
      <c r="G61" t="s">
        <v>218</v>
      </c>
      <c r="H61">
        <v>372.18441909337594</v>
      </c>
      <c r="I61">
        <v>27</v>
      </c>
      <c r="J61">
        <v>1364087.2042970732</v>
      </c>
      <c r="K61">
        <v>48395.649536363635</v>
      </c>
      <c r="L61">
        <v>245535696.77347317</v>
      </c>
      <c r="M61">
        <v>5362257.6763636358</v>
      </c>
      <c r="N61">
        <v>2046130806.4456098</v>
      </c>
      <c r="O61">
        <v>101147400</v>
      </c>
      <c r="P61">
        <v>22.332405927272724</v>
      </c>
      <c r="Q61">
        <v>20393.103704241243</v>
      </c>
      <c r="R61">
        <v>245584092.42300954</v>
      </c>
      <c r="S61">
        <v>2152.6404641219733</v>
      </c>
      <c r="T61">
        <v>20415.436110168517</v>
      </c>
    </row>
    <row r="62" spans="1:20" x14ac:dyDescent="0.3">
      <c r="A62">
        <v>61</v>
      </c>
      <c r="B62" t="s">
        <v>139</v>
      </c>
      <c r="C62" t="s">
        <v>148</v>
      </c>
      <c r="D62" t="s">
        <v>280</v>
      </c>
      <c r="E62" t="s">
        <v>152</v>
      </c>
      <c r="F62" t="s">
        <v>280</v>
      </c>
      <c r="G62" t="s">
        <v>219</v>
      </c>
      <c r="H62">
        <v>372.28635896637661</v>
      </c>
      <c r="I62">
        <v>53</v>
      </c>
      <c r="J62">
        <v>1361335.5158201945</v>
      </c>
      <c r="K62">
        <v>49760.282490909085</v>
      </c>
      <c r="L62">
        <v>245040392.847635</v>
      </c>
      <c r="M62">
        <v>5324047.9536363631</v>
      </c>
      <c r="N62">
        <v>2042003273.7302918</v>
      </c>
      <c r="O62">
        <v>98792000</v>
      </c>
      <c r="P62">
        <v>22.605332518181815</v>
      </c>
      <c r="Q62">
        <v>20351.965961511905</v>
      </c>
      <c r="R62">
        <v>245090153.13012591</v>
      </c>
      <c r="S62">
        <v>2146.1193216839283</v>
      </c>
      <c r="T62">
        <v>20374.571294030087</v>
      </c>
    </row>
    <row r="63" spans="1:20" x14ac:dyDescent="0.3">
      <c r="A63">
        <v>62</v>
      </c>
      <c r="B63" t="s">
        <v>139</v>
      </c>
      <c r="C63" t="s">
        <v>148</v>
      </c>
      <c r="D63" t="s">
        <v>280</v>
      </c>
      <c r="E63" t="s">
        <v>152</v>
      </c>
      <c r="F63" t="s">
        <v>280</v>
      </c>
      <c r="G63" t="s">
        <v>220</v>
      </c>
      <c r="H63">
        <v>372.28635896637661</v>
      </c>
      <c r="I63">
        <v>27</v>
      </c>
      <c r="J63">
        <v>1361335.5158201945</v>
      </c>
      <c r="K63">
        <v>49760.282490909085</v>
      </c>
      <c r="L63">
        <v>245040392.847635</v>
      </c>
      <c r="M63">
        <v>5324047.9536363631</v>
      </c>
      <c r="N63">
        <v>2042003273.7302918</v>
      </c>
      <c r="O63">
        <v>105300000</v>
      </c>
      <c r="P63">
        <v>22.605332518181815</v>
      </c>
      <c r="Q63">
        <v>20351.965961511905</v>
      </c>
      <c r="R63">
        <v>245090153.13012591</v>
      </c>
      <c r="S63">
        <v>2152.6273216839286</v>
      </c>
      <c r="T63">
        <v>20374.571294030087</v>
      </c>
    </row>
    <row r="64" spans="1:20" x14ac:dyDescent="0.3">
      <c r="A64">
        <v>63</v>
      </c>
      <c r="B64" t="s">
        <v>139</v>
      </c>
      <c r="C64" t="s">
        <v>148</v>
      </c>
      <c r="D64" t="s">
        <v>280</v>
      </c>
      <c r="E64" t="s">
        <v>152</v>
      </c>
      <c r="F64" t="s">
        <v>280</v>
      </c>
      <c r="G64" t="s">
        <v>218</v>
      </c>
      <c r="H64">
        <v>372.28635896637661</v>
      </c>
      <c r="I64">
        <v>27</v>
      </c>
      <c r="J64">
        <v>1361335.5158201945</v>
      </c>
      <c r="K64">
        <v>49760.282490909085</v>
      </c>
      <c r="L64">
        <v>245040392.847635</v>
      </c>
      <c r="M64">
        <v>5324047.9536363631</v>
      </c>
      <c r="N64">
        <v>2042003273.7302918</v>
      </c>
      <c r="O64">
        <v>101147400</v>
      </c>
      <c r="P64">
        <v>22.605332518181815</v>
      </c>
      <c r="Q64">
        <v>20351.965961511905</v>
      </c>
      <c r="R64">
        <v>245090153.13012591</v>
      </c>
      <c r="S64">
        <v>2148.4747216839287</v>
      </c>
      <c r="T64">
        <v>20374.571294030087</v>
      </c>
    </row>
    <row r="65" spans="1:20" x14ac:dyDescent="0.3">
      <c r="A65">
        <v>64</v>
      </c>
      <c r="B65" t="s">
        <v>139</v>
      </c>
      <c r="C65" t="s">
        <v>148</v>
      </c>
      <c r="D65" t="s">
        <v>280</v>
      </c>
      <c r="E65" t="s">
        <v>280</v>
      </c>
      <c r="F65" t="s">
        <v>154</v>
      </c>
      <c r="G65" t="s">
        <v>219</v>
      </c>
      <c r="H65">
        <v>394.06519683703209</v>
      </c>
      <c r="I65">
        <v>57</v>
      </c>
      <c r="J65">
        <v>1384189.2801844135</v>
      </c>
      <c r="K65">
        <v>58493.933399999994</v>
      </c>
      <c r="L65">
        <v>249154070.43319443</v>
      </c>
      <c r="M65">
        <v>6492173.7627272718</v>
      </c>
      <c r="N65">
        <v>2076283920.2766201</v>
      </c>
      <c r="O65">
        <v>106248000</v>
      </c>
      <c r="P65">
        <v>29.155570699999995</v>
      </c>
      <c r="Q65">
        <v>20693.629738756979</v>
      </c>
      <c r="R65">
        <v>249212564.36659443</v>
      </c>
      <c r="S65">
        <v>2189.0240940393478</v>
      </c>
      <c r="T65">
        <v>20722.78530945698</v>
      </c>
    </row>
    <row r="66" spans="1:20" x14ac:dyDescent="0.3">
      <c r="A66">
        <v>65</v>
      </c>
      <c r="B66" t="s">
        <v>139</v>
      </c>
      <c r="C66" t="s">
        <v>148</v>
      </c>
      <c r="D66" t="s">
        <v>280</v>
      </c>
      <c r="E66" t="s">
        <v>280</v>
      </c>
      <c r="F66" t="s">
        <v>154</v>
      </c>
      <c r="G66" t="s">
        <v>220</v>
      </c>
      <c r="H66">
        <v>394.06519683703209</v>
      </c>
      <c r="I66">
        <v>29</v>
      </c>
      <c r="J66">
        <v>1384189.2801844135</v>
      </c>
      <c r="K66">
        <v>58493.933399999994</v>
      </c>
      <c r="L66">
        <v>249154070.43319443</v>
      </c>
      <c r="M66">
        <v>6492173.7627272718</v>
      </c>
      <c r="N66">
        <v>2076283920.2766201</v>
      </c>
      <c r="O66">
        <v>113100000</v>
      </c>
      <c r="P66">
        <v>29.155570699999995</v>
      </c>
      <c r="Q66">
        <v>20693.629738756979</v>
      </c>
      <c r="R66">
        <v>249212564.36659443</v>
      </c>
      <c r="S66">
        <v>2195.8760940393477</v>
      </c>
      <c r="T66">
        <v>20722.78530945698</v>
      </c>
    </row>
    <row r="67" spans="1:20" x14ac:dyDescent="0.3">
      <c r="A67">
        <v>66</v>
      </c>
      <c r="B67" t="s">
        <v>139</v>
      </c>
      <c r="C67" t="s">
        <v>148</v>
      </c>
      <c r="D67" t="s">
        <v>280</v>
      </c>
      <c r="E67" t="s">
        <v>280</v>
      </c>
      <c r="F67" t="s">
        <v>154</v>
      </c>
      <c r="G67" t="s">
        <v>218</v>
      </c>
      <c r="H67">
        <v>394.06519683703209</v>
      </c>
      <c r="I67">
        <v>29</v>
      </c>
      <c r="J67">
        <v>1384189.2801844135</v>
      </c>
      <c r="K67">
        <v>58493.933399999994</v>
      </c>
      <c r="L67">
        <v>249154070.43319443</v>
      </c>
      <c r="M67">
        <v>6492173.7627272718</v>
      </c>
      <c r="N67">
        <v>2076283920.2766201</v>
      </c>
      <c r="O67">
        <v>108639800</v>
      </c>
      <c r="P67">
        <v>29.155570699999995</v>
      </c>
      <c r="Q67">
        <v>20693.629738756979</v>
      </c>
      <c r="R67">
        <v>249212564.36659443</v>
      </c>
      <c r="S67">
        <v>2191.4158940393477</v>
      </c>
      <c r="T67">
        <v>20722.78530945698</v>
      </c>
    </row>
    <row r="68" spans="1:20" x14ac:dyDescent="0.3">
      <c r="A68">
        <v>67</v>
      </c>
      <c r="B68" t="s">
        <v>139</v>
      </c>
      <c r="C68" t="s">
        <v>148</v>
      </c>
      <c r="D68" t="s">
        <v>280</v>
      </c>
      <c r="E68" t="s">
        <v>280</v>
      </c>
      <c r="F68" t="s">
        <v>155</v>
      </c>
      <c r="G68" t="s">
        <v>219</v>
      </c>
      <c r="H68">
        <v>394.02662499319399</v>
      </c>
      <c r="I68">
        <v>57</v>
      </c>
      <c r="J68">
        <v>1385230.4596080973</v>
      </c>
      <c r="K68">
        <v>59312.713172727264</v>
      </c>
      <c r="L68">
        <v>249341482.72945753</v>
      </c>
      <c r="M68">
        <v>6519466.4218181809</v>
      </c>
      <c r="N68">
        <v>2077845689.4121461</v>
      </c>
      <c r="O68">
        <v>106248000</v>
      </c>
      <c r="P68">
        <v>28.882644109090908</v>
      </c>
      <c r="Q68">
        <v>20709.195371141053</v>
      </c>
      <c r="R68">
        <v>249400795.44263026</v>
      </c>
      <c r="S68">
        <v>2190.6131558339644</v>
      </c>
      <c r="T68">
        <v>20738.078015250143</v>
      </c>
    </row>
    <row r="69" spans="1:20" x14ac:dyDescent="0.3">
      <c r="A69">
        <v>68</v>
      </c>
      <c r="B69" t="s">
        <v>139</v>
      </c>
      <c r="C69" t="s">
        <v>148</v>
      </c>
      <c r="D69" t="s">
        <v>280</v>
      </c>
      <c r="E69" t="s">
        <v>280</v>
      </c>
      <c r="F69" t="s">
        <v>155</v>
      </c>
      <c r="G69" t="s">
        <v>220</v>
      </c>
      <c r="H69">
        <v>394.02662499319399</v>
      </c>
      <c r="I69">
        <v>29</v>
      </c>
      <c r="J69">
        <v>1385230.4596080973</v>
      </c>
      <c r="K69">
        <v>59312.713172727264</v>
      </c>
      <c r="L69">
        <v>249341482.72945753</v>
      </c>
      <c r="M69">
        <v>6519466.4218181809</v>
      </c>
      <c r="N69">
        <v>2077845689.4121461</v>
      </c>
      <c r="O69">
        <v>113100000</v>
      </c>
      <c r="P69">
        <v>28.882644109090908</v>
      </c>
      <c r="Q69">
        <v>20709.195371141053</v>
      </c>
      <c r="R69">
        <v>249400795.44263026</v>
      </c>
      <c r="S69">
        <v>2197.4651558339642</v>
      </c>
      <c r="T69">
        <v>20738.078015250143</v>
      </c>
    </row>
    <row r="70" spans="1:20" x14ac:dyDescent="0.3">
      <c r="A70">
        <v>69</v>
      </c>
      <c r="B70" t="s">
        <v>139</v>
      </c>
      <c r="C70" t="s">
        <v>148</v>
      </c>
      <c r="D70" t="s">
        <v>280</v>
      </c>
      <c r="E70" t="s">
        <v>280</v>
      </c>
      <c r="F70" t="s">
        <v>155</v>
      </c>
      <c r="G70" t="s">
        <v>218</v>
      </c>
      <c r="H70">
        <v>394.02662499319399</v>
      </c>
      <c r="I70">
        <v>29</v>
      </c>
      <c r="J70">
        <v>1385230.4596080973</v>
      </c>
      <c r="K70">
        <v>59312.713172727264</v>
      </c>
      <c r="L70">
        <v>249341482.72945753</v>
      </c>
      <c r="M70">
        <v>6519466.4218181809</v>
      </c>
      <c r="N70">
        <v>2077845689.4121461</v>
      </c>
      <c r="O70">
        <v>108639800</v>
      </c>
      <c r="P70">
        <v>28.882644109090908</v>
      </c>
      <c r="Q70">
        <v>20709.195371141053</v>
      </c>
      <c r="R70">
        <v>249400795.44263026</v>
      </c>
      <c r="S70">
        <v>2193.0049558339642</v>
      </c>
      <c r="T70">
        <v>20738.078015250143</v>
      </c>
    </row>
    <row r="71" spans="1:20" x14ac:dyDescent="0.3">
      <c r="A71">
        <v>70</v>
      </c>
      <c r="B71" t="s">
        <v>139</v>
      </c>
      <c r="C71" t="s">
        <v>148</v>
      </c>
      <c r="D71" t="s">
        <v>280</v>
      </c>
      <c r="E71" t="s">
        <v>280</v>
      </c>
      <c r="F71" t="s">
        <v>280</v>
      </c>
      <c r="G71" t="s">
        <v>219</v>
      </c>
      <c r="H71">
        <v>394.12856486619484</v>
      </c>
      <c r="I71">
        <v>57</v>
      </c>
      <c r="J71">
        <v>1382478.7711312184</v>
      </c>
      <c r="K71">
        <v>60677.346127272715</v>
      </c>
      <c r="L71">
        <v>248846178.80361933</v>
      </c>
      <c r="M71">
        <v>6481256.6990909083</v>
      </c>
      <c r="N71">
        <v>2073718156.6968277</v>
      </c>
      <c r="O71">
        <v>106248000</v>
      </c>
      <c r="P71">
        <v>29.155570699999995</v>
      </c>
      <c r="Q71">
        <v>20668.057628411712</v>
      </c>
      <c r="R71">
        <v>248906856.1497466</v>
      </c>
      <c r="S71">
        <v>2186.4474133959188</v>
      </c>
      <c r="T71">
        <v>20697.213199111713</v>
      </c>
    </row>
    <row r="72" spans="1:20" x14ac:dyDescent="0.3">
      <c r="A72">
        <v>71</v>
      </c>
      <c r="B72" t="s">
        <v>139</v>
      </c>
      <c r="C72" t="s">
        <v>148</v>
      </c>
      <c r="D72" t="s">
        <v>280</v>
      </c>
      <c r="E72" t="s">
        <v>280</v>
      </c>
      <c r="F72" t="s">
        <v>280</v>
      </c>
      <c r="G72" t="s">
        <v>220</v>
      </c>
      <c r="H72">
        <v>394.12856486619484</v>
      </c>
      <c r="I72">
        <v>29</v>
      </c>
      <c r="J72">
        <v>1382478.7711312184</v>
      </c>
      <c r="K72">
        <v>60677.346127272715</v>
      </c>
      <c r="L72">
        <v>248846178.80361933</v>
      </c>
      <c r="M72">
        <v>6481256.6990909083</v>
      </c>
      <c r="N72">
        <v>2073718156.6968277</v>
      </c>
      <c r="O72">
        <v>113100000</v>
      </c>
      <c r="P72">
        <v>29.155570699999995</v>
      </c>
      <c r="Q72">
        <v>20668.057628411712</v>
      </c>
      <c r="R72">
        <v>248906856.1497466</v>
      </c>
      <c r="S72">
        <v>2193.2994133959187</v>
      </c>
      <c r="T72">
        <v>20697.213199111713</v>
      </c>
    </row>
    <row r="73" spans="1:20" x14ac:dyDescent="0.3">
      <c r="A73">
        <v>72</v>
      </c>
      <c r="B73" t="s">
        <v>139</v>
      </c>
      <c r="C73" t="s">
        <v>148</v>
      </c>
      <c r="D73" t="s">
        <v>280</v>
      </c>
      <c r="E73" t="s">
        <v>280</v>
      </c>
      <c r="F73" t="s">
        <v>280</v>
      </c>
      <c r="G73" t="s">
        <v>218</v>
      </c>
      <c r="H73">
        <v>394.12856486619484</v>
      </c>
      <c r="I73">
        <v>29</v>
      </c>
      <c r="J73">
        <v>1382478.7711312184</v>
      </c>
      <c r="K73">
        <v>60677.346127272715</v>
      </c>
      <c r="L73">
        <v>248846178.80361933</v>
      </c>
      <c r="M73">
        <v>6481256.6990909083</v>
      </c>
      <c r="N73">
        <v>2073718156.6968277</v>
      </c>
      <c r="O73">
        <v>108639800</v>
      </c>
      <c r="P73">
        <v>29.155570699999995</v>
      </c>
      <c r="Q73">
        <v>20668.057628411712</v>
      </c>
      <c r="R73">
        <v>248906856.1497466</v>
      </c>
      <c r="S73">
        <v>2188.8392133959187</v>
      </c>
      <c r="T73">
        <v>20697.213199111713</v>
      </c>
    </row>
    <row r="74" spans="1:20" x14ac:dyDescent="0.3">
      <c r="A74">
        <v>73</v>
      </c>
      <c r="B74" t="s">
        <v>139</v>
      </c>
      <c r="C74" t="s">
        <v>280</v>
      </c>
      <c r="D74" t="s">
        <v>151</v>
      </c>
      <c r="E74" t="s">
        <v>152</v>
      </c>
      <c r="F74" t="s">
        <v>154</v>
      </c>
      <c r="G74" t="s">
        <v>219</v>
      </c>
      <c r="H74">
        <v>365.32692359669727</v>
      </c>
      <c r="I74">
        <v>52</v>
      </c>
      <c r="J74">
        <v>1277221.1545098228</v>
      </c>
      <c r="K74">
        <v>46965.629363636355</v>
      </c>
      <c r="L74">
        <v>229899807.81176811</v>
      </c>
      <c r="M74">
        <v>4963615.7022727262</v>
      </c>
      <c r="N74">
        <v>1915831731.7647343</v>
      </c>
      <c r="O74">
        <v>96928000</v>
      </c>
      <c r="P74">
        <v>20.169581068181813</v>
      </c>
      <c r="Q74">
        <v>19094.456259921852</v>
      </c>
      <c r="R74">
        <v>229946773.44113174</v>
      </c>
      <c r="S74">
        <v>2017.723347467007</v>
      </c>
      <c r="T74">
        <v>19114.625840990033</v>
      </c>
    </row>
    <row r="75" spans="1:20" x14ac:dyDescent="0.3">
      <c r="A75">
        <v>74</v>
      </c>
      <c r="B75" t="s">
        <v>139</v>
      </c>
      <c r="C75" t="s">
        <v>280</v>
      </c>
      <c r="D75" t="s">
        <v>151</v>
      </c>
      <c r="E75" t="s">
        <v>152</v>
      </c>
      <c r="F75" t="s">
        <v>154</v>
      </c>
      <c r="G75" t="s">
        <v>220</v>
      </c>
      <c r="H75">
        <v>365.32692359669727</v>
      </c>
      <c r="I75">
        <v>26</v>
      </c>
      <c r="J75">
        <v>1277221.1545098228</v>
      </c>
      <c r="K75">
        <v>46965.629363636355</v>
      </c>
      <c r="L75">
        <v>229899807.81176811</v>
      </c>
      <c r="M75">
        <v>4963615.7022727262</v>
      </c>
      <c r="N75">
        <v>1915831731.7647343</v>
      </c>
      <c r="O75">
        <v>101400000</v>
      </c>
      <c r="P75">
        <v>20.169581068181813</v>
      </c>
      <c r="Q75">
        <v>19094.456259921852</v>
      </c>
      <c r="R75">
        <v>229946773.44113174</v>
      </c>
      <c r="S75">
        <v>2022.195347467007</v>
      </c>
      <c r="T75">
        <v>19114.625840990033</v>
      </c>
    </row>
    <row r="76" spans="1:20" x14ac:dyDescent="0.3">
      <c r="A76">
        <v>75</v>
      </c>
      <c r="B76" t="s">
        <v>139</v>
      </c>
      <c r="C76" t="s">
        <v>280</v>
      </c>
      <c r="D76" t="s">
        <v>151</v>
      </c>
      <c r="E76" t="s">
        <v>152</v>
      </c>
      <c r="F76" t="s">
        <v>154</v>
      </c>
      <c r="G76" t="s">
        <v>218</v>
      </c>
      <c r="H76">
        <v>365.32692359669727</v>
      </c>
      <c r="I76">
        <v>26</v>
      </c>
      <c r="J76">
        <v>1277221.1545098228</v>
      </c>
      <c r="K76">
        <v>46965.629363636355</v>
      </c>
      <c r="L76">
        <v>229899807.81176811</v>
      </c>
      <c r="M76">
        <v>4963615.7022727262</v>
      </c>
      <c r="N76">
        <v>1915831731.7647343</v>
      </c>
      <c r="O76">
        <v>97401200</v>
      </c>
      <c r="P76">
        <v>20.169581068181813</v>
      </c>
      <c r="Q76">
        <v>19094.456259921852</v>
      </c>
      <c r="R76">
        <v>229946773.44113174</v>
      </c>
      <c r="S76">
        <v>2018.1965474670069</v>
      </c>
      <c r="T76">
        <v>19114.625840990033</v>
      </c>
    </row>
    <row r="77" spans="1:20" x14ac:dyDescent="0.3">
      <c r="A77">
        <v>76</v>
      </c>
      <c r="B77" t="s">
        <v>139</v>
      </c>
      <c r="C77" t="s">
        <v>280</v>
      </c>
      <c r="D77" t="s">
        <v>151</v>
      </c>
      <c r="E77" t="s">
        <v>152</v>
      </c>
      <c r="F77" t="s">
        <v>155</v>
      </c>
      <c r="G77" t="s">
        <v>219</v>
      </c>
      <c r="H77">
        <v>365.28835175285917</v>
      </c>
      <c r="I77">
        <v>52</v>
      </c>
      <c r="J77">
        <v>1278262.3339335066</v>
      </c>
      <c r="K77">
        <v>47784.409136363625</v>
      </c>
      <c r="L77">
        <v>230087220.10803118</v>
      </c>
      <c r="M77">
        <v>4990908.3613636354</v>
      </c>
      <c r="N77">
        <v>1917393500.90026</v>
      </c>
      <c r="O77">
        <v>96928000</v>
      </c>
      <c r="P77">
        <v>19.896654477272726</v>
      </c>
      <c r="Q77">
        <v>19110.021892305922</v>
      </c>
      <c r="R77">
        <v>230135004.51716754</v>
      </c>
      <c r="S77">
        <v>2019.3124092616235</v>
      </c>
      <c r="T77">
        <v>19129.918546783196</v>
      </c>
    </row>
    <row r="78" spans="1:20" x14ac:dyDescent="0.3">
      <c r="A78">
        <v>77</v>
      </c>
      <c r="B78" t="s">
        <v>139</v>
      </c>
      <c r="C78" t="s">
        <v>280</v>
      </c>
      <c r="D78" t="s">
        <v>151</v>
      </c>
      <c r="E78" t="s">
        <v>152</v>
      </c>
      <c r="F78" t="s">
        <v>155</v>
      </c>
      <c r="G78" t="s">
        <v>220</v>
      </c>
      <c r="H78">
        <v>365.28835175285917</v>
      </c>
      <c r="I78">
        <v>26</v>
      </c>
      <c r="J78">
        <v>1278262.3339335066</v>
      </c>
      <c r="K78">
        <v>47784.409136363625</v>
      </c>
      <c r="L78">
        <v>230087220.10803118</v>
      </c>
      <c r="M78">
        <v>4990908.3613636354</v>
      </c>
      <c r="N78">
        <v>1917393500.90026</v>
      </c>
      <c r="O78">
        <v>101400000</v>
      </c>
      <c r="P78">
        <v>19.896654477272726</v>
      </c>
      <c r="Q78">
        <v>19110.021892305922</v>
      </c>
      <c r="R78">
        <v>230135004.51716754</v>
      </c>
      <c r="S78">
        <v>2023.7844092616235</v>
      </c>
      <c r="T78">
        <v>19129.918546783196</v>
      </c>
    </row>
    <row r="79" spans="1:20" x14ac:dyDescent="0.3">
      <c r="A79">
        <v>78</v>
      </c>
      <c r="B79" t="s">
        <v>139</v>
      </c>
      <c r="C79" t="s">
        <v>280</v>
      </c>
      <c r="D79" t="s">
        <v>151</v>
      </c>
      <c r="E79" t="s">
        <v>152</v>
      </c>
      <c r="F79" t="s">
        <v>155</v>
      </c>
      <c r="G79" t="s">
        <v>218</v>
      </c>
      <c r="H79">
        <v>365.28835175285917</v>
      </c>
      <c r="I79">
        <v>26</v>
      </c>
      <c r="J79">
        <v>1278262.3339335066</v>
      </c>
      <c r="K79">
        <v>47784.409136363625</v>
      </c>
      <c r="L79">
        <v>230087220.10803118</v>
      </c>
      <c r="M79">
        <v>4990908.3613636354</v>
      </c>
      <c r="N79">
        <v>1917393500.90026</v>
      </c>
      <c r="O79">
        <v>97401200</v>
      </c>
      <c r="P79">
        <v>19.896654477272726</v>
      </c>
      <c r="Q79">
        <v>19110.021892305922</v>
      </c>
      <c r="R79">
        <v>230135004.51716754</v>
      </c>
      <c r="S79">
        <v>2019.7856092616237</v>
      </c>
      <c r="T79">
        <v>19129.918546783196</v>
      </c>
    </row>
    <row r="80" spans="1:20" x14ac:dyDescent="0.3">
      <c r="A80">
        <v>79</v>
      </c>
      <c r="B80" t="s">
        <v>139</v>
      </c>
      <c r="C80" t="s">
        <v>280</v>
      </c>
      <c r="D80" t="s">
        <v>151</v>
      </c>
      <c r="E80" t="s">
        <v>152</v>
      </c>
      <c r="F80" t="s">
        <v>280</v>
      </c>
      <c r="G80" t="s">
        <v>219</v>
      </c>
      <c r="H80">
        <v>365.39029162586002</v>
      </c>
      <c r="I80">
        <v>52</v>
      </c>
      <c r="J80">
        <v>1275510.6454566277</v>
      </c>
      <c r="K80">
        <v>49149.042090909075</v>
      </c>
      <c r="L80">
        <v>229591916.18219301</v>
      </c>
      <c r="M80">
        <v>4952698.6386363627</v>
      </c>
      <c r="N80">
        <v>1913265968.1849415</v>
      </c>
      <c r="O80">
        <v>96928000</v>
      </c>
      <c r="P80">
        <v>20.169581068181813</v>
      </c>
      <c r="Q80">
        <v>19068.884149576585</v>
      </c>
      <c r="R80">
        <v>229641065.22428393</v>
      </c>
      <c r="S80">
        <v>2015.1466668235778</v>
      </c>
      <c r="T80">
        <v>19089.053730644766</v>
      </c>
    </row>
    <row r="81" spans="1:20" x14ac:dyDescent="0.3">
      <c r="A81">
        <v>80</v>
      </c>
      <c r="B81" t="s">
        <v>139</v>
      </c>
      <c r="C81" t="s">
        <v>280</v>
      </c>
      <c r="D81" t="s">
        <v>151</v>
      </c>
      <c r="E81" t="s">
        <v>152</v>
      </c>
      <c r="F81" t="s">
        <v>280</v>
      </c>
      <c r="G81" t="s">
        <v>220</v>
      </c>
      <c r="H81">
        <v>365.39029162586002</v>
      </c>
      <c r="I81">
        <v>26</v>
      </c>
      <c r="J81">
        <v>1275510.6454566277</v>
      </c>
      <c r="K81">
        <v>49149.042090909075</v>
      </c>
      <c r="L81">
        <v>229591916.18219301</v>
      </c>
      <c r="M81">
        <v>4952698.6386363627</v>
      </c>
      <c r="N81">
        <v>1913265968.1849415</v>
      </c>
      <c r="O81">
        <v>101400000</v>
      </c>
      <c r="P81">
        <v>20.169581068181813</v>
      </c>
      <c r="Q81">
        <v>19068.884149576585</v>
      </c>
      <c r="R81">
        <v>229641065.22428393</v>
      </c>
      <c r="S81">
        <v>2019.6186668235778</v>
      </c>
      <c r="T81">
        <v>19089.053730644766</v>
      </c>
    </row>
    <row r="82" spans="1:20" x14ac:dyDescent="0.3">
      <c r="A82">
        <v>81</v>
      </c>
      <c r="B82" t="s">
        <v>139</v>
      </c>
      <c r="C82" t="s">
        <v>280</v>
      </c>
      <c r="D82" t="s">
        <v>151</v>
      </c>
      <c r="E82" t="s">
        <v>152</v>
      </c>
      <c r="F82" t="s">
        <v>280</v>
      </c>
      <c r="G82" t="s">
        <v>218</v>
      </c>
      <c r="H82">
        <v>365.39029162586002</v>
      </c>
      <c r="I82">
        <v>26</v>
      </c>
      <c r="J82">
        <v>1275510.6454566277</v>
      </c>
      <c r="K82">
        <v>49149.042090909075</v>
      </c>
      <c r="L82">
        <v>229591916.18219301</v>
      </c>
      <c r="M82">
        <v>4952698.6386363627</v>
      </c>
      <c r="N82">
        <v>1913265968.1849415</v>
      </c>
      <c r="O82">
        <v>97401200</v>
      </c>
      <c r="P82">
        <v>20.169581068181813</v>
      </c>
      <c r="Q82">
        <v>19068.884149576585</v>
      </c>
      <c r="R82">
        <v>229641065.22428393</v>
      </c>
      <c r="S82">
        <v>2015.6198668235779</v>
      </c>
      <c r="T82">
        <v>19089.053730644766</v>
      </c>
    </row>
    <row r="83" spans="1:20" x14ac:dyDescent="0.3">
      <c r="A83">
        <v>82</v>
      </c>
      <c r="B83" t="s">
        <v>139</v>
      </c>
      <c r="C83" t="s">
        <v>280</v>
      </c>
      <c r="D83" t="s">
        <v>151</v>
      </c>
      <c r="E83" t="s">
        <v>280</v>
      </c>
      <c r="F83" t="s">
        <v>154</v>
      </c>
      <c r="G83" t="s">
        <v>219</v>
      </c>
      <c r="H83">
        <v>387.1691294965155</v>
      </c>
      <c r="I83">
        <v>56</v>
      </c>
      <c r="J83">
        <v>1298364.409820847</v>
      </c>
      <c r="K83">
        <v>57882.692999999999</v>
      </c>
      <c r="L83">
        <v>233705593.76775244</v>
      </c>
      <c r="M83">
        <v>6120824.4477272723</v>
      </c>
      <c r="N83">
        <v>1947546614.7312703</v>
      </c>
      <c r="O83">
        <v>104384000</v>
      </c>
      <c r="P83">
        <v>26.71981925</v>
      </c>
      <c r="Q83">
        <v>19410.547926821659</v>
      </c>
      <c r="R83">
        <v>233763476.46075243</v>
      </c>
      <c r="S83">
        <v>2058.0514391789975</v>
      </c>
      <c r="T83">
        <v>19437.267746071659</v>
      </c>
    </row>
    <row r="84" spans="1:20" x14ac:dyDescent="0.3">
      <c r="A84">
        <v>83</v>
      </c>
      <c r="B84" t="s">
        <v>139</v>
      </c>
      <c r="C84" t="s">
        <v>280</v>
      </c>
      <c r="D84" t="s">
        <v>151</v>
      </c>
      <c r="E84" t="s">
        <v>280</v>
      </c>
      <c r="F84" t="s">
        <v>154</v>
      </c>
      <c r="G84" t="s">
        <v>220</v>
      </c>
      <c r="H84">
        <v>387.1691294965155</v>
      </c>
      <c r="I84">
        <v>28</v>
      </c>
      <c r="J84">
        <v>1298364.409820847</v>
      </c>
      <c r="K84">
        <v>57882.692999999999</v>
      </c>
      <c r="L84">
        <v>233705593.76775244</v>
      </c>
      <c r="M84">
        <v>6120824.4477272723</v>
      </c>
      <c r="N84">
        <v>1947546614.7312703</v>
      </c>
      <c r="O84">
        <v>109200000</v>
      </c>
      <c r="P84">
        <v>26.71981925</v>
      </c>
      <c r="Q84">
        <v>19410.547926821659</v>
      </c>
      <c r="R84">
        <v>233763476.46075243</v>
      </c>
      <c r="S84">
        <v>2062.8674391789973</v>
      </c>
      <c r="T84">
        <v>19437.267746071659</v>
      </c>
    </row>
    <row r="85" spans="1:20" x14ac:dyDescent="0.3">
      <c r="A85">
        <v>84</v>
      </c>
      <c r="B85" t="s">
        <v>139</v>
      </c>
      <c r="C85" t="s">
        <v>280</v>
      </c>
      <c r="D85" t="s">
        <v>151</v>
      </c>
      <c r="E85" t="s">
        <v>280</v>
      </c>
      <c r="F85" t="s">
        <v>154</v>
      </c>
      <c r="G85" t="s">
        <v>218</v>
      </c>
      <c r="H85">
        <v>387.1691294965155</v>
      </c>
      <c r="I85">
        <v>28</v>
      </c>
      <c r="J85">
        <v>1298364.409820847</v>
      </c>
      <c r="K85">
        <v>57882.692999999999</v>
      </c>
      <c r="L85">
        <v>233705593.76775244</v>
      </c>
      <c r="M85">
        <v>6120824.4477272723</v>
      </c>
      <c r="N85">
        <v>1947546614.7312703</v>
      </c>
      <c r="O85">
        <v>104893600</v>
      </c>
      <c r="P85">
        <v>26.71981925</v>
      </c>
      <c r="Q85">
        <v>19410.547926821659</v>
      </c>
      <c r="R85">
        <v>233763476.46075243</v>
      </c>
      <c r="S85">
        <v>2058.5610391789974</v>
      </c>
      <c r="T85">
        <v>19437.267746071659</v>
      </c>
    </row>
    <row r="86" spans="1:20" x14ac:dyDescent="0.3">
      <c r="A86">
        <v>85</v>
      </c>
      <c r="B86" t="s">
        <v>139</v>
      </c>
      <c r="C86" t="s">
        <v>280</v>
      </c>
      <c r="D86" t="s">
        <v>151</v>
      </c>
      <c r="E86" t="s">
        <v>280</v>
      </c>
      <c r="F86" t="s">
        <v>155</v>
      </c>
      <c r="G86" t="s">
        <v>219</v>
      </c>
      <c r="H86">
        <v>387.1305576526774</v>
      </c>
      <c r="I86">
        <v>56</v>
      </c>
      <c r="J86">
        <v>1299405.5892445305</v>
      </c>
      <c r="K86">
        <v>58701.472772727269</v>
      </c>
      <c r="L86">
        <v>233893006.06401551</v>
      </c>
      <c r="M86">
        <v>6148117.1068181815</v>
      </c>
      <c r="N86">
        <v>1949108383.8667958</v>
      </c>
      <c r="O86">
        <v>104384000</v>
      </c>
      <c r="P86">
        <v>26.44689265909091</v>
      </c>
      <c r="Q86">
        <v>19426.113559205729</v>
      </c>
      <c r="R86">
        <v>233951707.53678823</v>
      </c>
      <c r="S86">
        <v>2059.6405009736141</v>
      </c>
      <c r="T86">
        <v>19452.560451864822</v>
      </c>
    </row>
    <row r="87" spans="1:20" x14ac:dyDescent="0.3">
      <c r="A87">
        <v>86</v>
      </c>
      <c r="B87" t="s">
        <v>139</v>
      </c>
      <c r="C87" t="s">
        <v>280</v>
      </c>
      <c r="D87" t="s">
        <v>151</v>
      </c>
      <c r="E87" t="s">
        <v>280</v>
      </c>
      <c r="F87" t="s">
        <v>155</v>
      </c>
      <c r="G87" t="s">
        <v>220</v>
      </c>
      <c r="H87">
        <v>387.1305576526774</v>
      </c>
      <c r="I87">
        <v>28</v>
      </c>
      <c r="J87">
        <v>1299405.5892445305</v>
      </c>
      <c r="K87">
        <v>58701.472772727269</v>
      </c>
      <c r="L87">
        <v>233893006.06401551</v>
      </c>
      <c r="M87">
        <v>6148117.1068181815</v>
      </c>
      <c r="N87">
        <v>1949108383.8667958</v>
      </c>
      <c r="O87">
        <v>109200000</v>
      </c>
      <c r="P87">
        <v>26.44689265909091</v>
      </c>
      <c r="Q87">
        <v>19426.113559205729</v>
      </c>
      <c r="R87">
        <v>233951707.53678823</v>
      </c>
      <c r="S87">
        <v>2064.4565009736139</v>
      </c>
      <c r="T87">
        <v>19452.560451864822</v>
      </c>
    </row>
    <row r="88" spans="1:20" x14ac:dyDescent="0.3">
      <c r="A88">
        <v>87</v>
      </c>
      <c r="B88" t="s">
        <v>139</v>
      </c>
      <c r="C88" t="s">
        <v>280</v>
      </c>
      <c r="D88" t="s">
        <v>151</v>
      </c>
      <c r="E88" t="s">
        <v>280</v>
      </c>
      <c r="F88" t="s">
        <v>155</v>
      </c>
      <c r="G88" t="s">
        <v>218</v>
      </c>
      <c r="H88">
        <v>387.1305576526774</v>
      </c>
      <c r="I88">
        <v>28</v>
      </c>
      <c r="J88">
        <v>1299405.5892445305</v>
      </c>
      <c r="K88">
        <v>58701.472772727269</v>
      </c>
      <c r="L88">
        <v>233893006.06401551</v>
      </c>
      <c r="M88">
        <v>6148117.1068181815</v>
      </c>
      <c r="N88">
        <v>1949108383.8667958</v>
      </c>
      <c r="O88">
        <v>104893600</v>
      </c>
      <c r="P88">
        <v>26.44689265909091</v>
      </c>
      <c r="Q88">
        <v>19426.113559205729</v>
      </c>
      <c r="R88">
        <v>233951707.53678823</v>
      </c>
      <c r="S88">
        <v>2060.1501009736139</v>
      </c>
      <c r="T88">
        <v>19452.560451864822</v>
      </c>
    </row>
    <row r="89" spans="1:20" x14ac:dyDescent="0.3">
      <c r="A89">
        <v>88</v>
      </c>
      <c r="B89" t="s">
        <v>139</v>
      </c>
      <c r="C89" t="s">
        <v>280</v>
      </c>
      <c r="D89" t="s">
        <v>151</v>
      </c>
      <c r="E89" t="s">
        <v>280</v>
      </c>
      <c r="F89" t="s">
        <v>280</v>
      </c>
      <c r="G89" t="s">
        <v>219</v>
      </c>
      <c r="H89">
        <v>387.23249752567813</v>
      </c>
      <c r="I89">
        <v>56</v>
      </c>
      <c r="J89">
        <v>1296653.9007676519</v>
      </c>
      <c r="K89">
        <v>60066.105727272719</v>
      </c>
      <c r="L89">
        <v>233397702.13817734</v>
      </c>
      <c r="M89">
        <v>6109907.3840909088</v>
      </c>
      <c r="N89">
        <v>1944980851.1514778</v>
      </c>
      <c r="O89">
        <v>104384000</v>
      </c>
      <c r="P89">
        <v>26.71981925</v>
      </c>
      <c r="Q89">
        <v>19384.975816476395</v>
      </c>
      <c r="R89">
        <v>233457768.24390462</v>
      </c>
      <c r="S89">
        <v>2055.4747585355685</v>
      </c>
      <c r="T89">
        <v>19411.695635726395</v>
      </c>
    </row>
    <row r="90" spans="1:20" x14ac:dyDescent="0.3">
      <c r="A90">
        <v>89</v>
      </c>
      <c r="B90" t="s">
        <v>139</v>
      </c>
      <c r="C90" t="s">
        <v>280</v>
      </c>
      <c r="D90" t="s">
        <v>151</v>
      </c>
      <c r="E90" t="s">
        <v>280</v>
      </c>
      <c r="F90" t="s">
        <v>280</v>
      </c>
      <c r="G90" t="s">
        <v>220</v>
      </c>
      <c r="H90">
        <v>387.23249752567813</v>
      </c>
      <c r="I90">
        <v>28</v>
      </c>
      <c r="J90">
        <v>1296653.9007676519</v>
      </c>
      <c r="K90">
        <v>60066.105727272719</v>
      </c>
      <c r="L90">
        <v>233397702.13817734</v>
      </c>
      <c r="M90">
        <v>6109907.3840909088</v>
      </c>
      <c r="N90">
        <v>1944980851.1514778</v>
      </c>
      <c r="O90">
        <v>109200000</v>
      </c>
      <c r="P90">
        <v>26.71981925</v>
      </c>
      <c r="Q90">
        <v>19384.975816476395</v>
      </c>
      <c r="R90">
        <v>233457768.24390462</v>
      </c>
      <c r="S90">
        <v>2060.2907585355688</v>
      </c>
      <c r="T90">
        <v>19411.695635726395</v>
      </c>
    </row>
    <row r="91" spans="1:20" x14ac:dyDescent="0.3">
      <c r="A91">
        <v>90</v>
      </c>
      <c r="B91" t="s">
        <v>139</v>
      </c>
      <c r="C91" t="s">
        <v>280</v>
      </c>
      <c r="D91" t="s">
        <v>151</v>
      </c>
      <c r="E91" t="s">
        <v>280</v>
      </c>
      <c r="F91" t="s">
        <v>280</v>
      </c>
      <c r="G91" t="s">
        <v>218</v>
      </c>
      <c r="H91">
        <v>387.23249752567813</v>
      </c>
      <c r="I91">
        <v>28</v>
      </c>
      <c r="J91">
        <v>1296653.9007676519</v>
      </c>
      <c r="K91">
        <v>60066.105727272719</v>
      </c>
      <c r="L91">
        <v>233397702.13817734</v>
      </c>
      <c r="M91">
        <v>6109907.3840909088</v>
      </c>
      <c r="N91">
        <v>1944980851.1514778</v>
      </c>
      <c r="O91">
        <v>104893600</v>
      </c>
      <c r="P91">
        <v>26.71981925</v>
      </c>
      <c r="Q91">
        <v>19384.975816476395</v>
      </c>
      <c r="R91">
        <v>233457768.24390462</v>
      </c>
      <c r="S91">
        <v>2055.9843585355688</v>
      </c>
      <c r="T91">
        <v>19411.695635726395</v>
      </c>
    </row>
    <row r="92" spans="1:20" x14ac:dyDescent="0.3">
      <c r="A92">
        <v>91</v>
      </c>
      <c r="B92" t="s">
        <v>139</v>
      </c>
      <c r="C92" t="s">
        <v>280</v>
      </c>
      <c r="D92" t="s">
        <v>280</v>
      </c>
      <c r="E92" t="s">
        <v>152</v>
      </c>
      <c r="F92" t="s">
        <v>154</v>
      </c>
      <c r="G92" t="s">
        <v>219</v>
      </c>
      <c r="H92">
        <v>365.79138593510737</v>
      </c>
      <c r="I92">
        <v>53</v>
      </c>
      <c r="J92">
        <v>1277670.7540534039</v>
      </c>
      <c r="K92">
        <v>46965.629363636355</v>
      </c>
      <c r="L92">
        <v>229980735.72961271</v>
      </c>
      <c r="M92">
        <v>4968220.7772727264</v>
      </c>
      <c r="N92">
        <v>1916506131.0801058</v>
      </c>
      <c r="O92">
        <v>98792000</v>
      </c>
      <c r="P92">
        <v>20.160370918181815</v>
      </c>
      <c r="Q92">
        <v>19101.177773098389</v>
      </c>
      <c r="R92">
        <v>230027701.35897633</v>
      </c>
      <c r="S92">
        <v>2020.2663518573786</v>
      </c>
      <c r="T92">
        <v>19121.338144016572</v>
      </c>
    </row>
    <row r="93" spans="1:20" x14ac:dyDescent="0.3">
      <c r="A93">
        <v>92</v>
      </c>
      <c r="B93" t="s">
        <v>139</v>
      </c>
      <c r="C93" t="s">
        <v>280</v>
      </c>
      <c r="D93" t="s">
        <v>280</v>
      </c>
      <c r="E93" t="s">
        <v>152</v>
      </c>
      <c r="F93" t="s">
        <v>154</v>
      </c>
      <c r="G93" t="s">
        <v>220</v>
      </c>
      <c r="H93">
        <v>365.79138593510737</v>
      </c>
      <c r="I93">
        <v>27</v>
      </c>
      <c r="J93">
        <v>1277670.7540534039</v>
      </c>
      <c r="K93">
        <v>46965.629363636355</v>
      </c>
      <c r="L93">
        <v>229980735.72961271</v>
      </c>
      <c r="M93">
        <v>4968220.7772727264</v>
      </c>
      <c r="N93">
        <v>1916506131.0801058</v>
      </c>
      <c r="O93">
        <v>105300000</v>
      </c>
      <c r="P93">
        <v>20.160370918181815</v>
      </c>
      <c r="Q93">
        <v>19101.177773098389</v>
      </c>
      <c r="R93">
        <v>230027701.35897633</v>
      </c>
      <c r="S93">
        <v>2026.7743518573784</v>
      </c>
      <c r="T93">
        <v>19121.338144016572</v>
      </c>
    </row>
    <row r="94" spans="1:20" x14ac:dyDescent="0.3">
      <c r="A94">
        <v>93</v>
      </c>
      <c r="B94" t="s">
        <v>139</v>
      </c>
      <c r="C94" t="s">
        <v>280</v>
      </c>
      <c r="D94" t="s">
        <v>280</v>
      </c>
      <c r="E94" t="s">
        <v>152</v>
      </c>
      <c r="F94" t="s">
        <v>154</v>
      </c>
      <c r="G94" t="s">
        <v>218</v>
      </c>
      <c r="H94">
        <v>365.79138593510737</v>
      </c>
      <c r="I94">
        <v>27</v>
      </c>
      <c r="J94">
        <v>1277670.7540534039</v>
      </c>
      <c r="K94">
        <v>46965.629363636355</v>
      </c>
      <c r="L94">
        <v>229980735.72961271</v>
      </c>
      <c r="M94">
        <v>4968220.7772727264</v>
      </c>
      <c r="N94">
        <v>1916506131.0801058</v>
      </c>
      <c r="O94">
        <v>101147400</v>
      </c>
      <c r="P94">
        <v>20.160370918181815</v>
      </c>
      <c r="Q94">
        <v>19101.177773098389</v>
      </c>
      <c r="R94">
        <v>230027701.35897633</v>
      </c>
      <c r="S94">
        <v>2022.6217518573785</v>
      </c>
      <c r="T94">
        <v>19121.338144016572</v>
      </c>
    </row>
    <row r="95" spans="1:20" x14ac:dyDescent="0.3">
      <c r="A95">
        <v>94</v>
      </c>
      <c r="B95" t="s">
        <v>139</v>
      </c>
      <c r="C95" t="s">
        <v>280</v>
      </c>
      <c r="D95" t="s">
        <v>280</v>
      </c>
      <c r="E95" t="s">
        <v>152</v>
      </c>
      <c r="F95" t="s">
        <v>155</v>
      </c>
      <c r="G95" t="s">
        <v>219</v>
      </c>
      <c r="H95">
        <v>365.75281409126916</v>
      </c>
      <c r="I95">
        <v>52</v>
      </c>
      <c r="J95">
        <v>1278711.9334770876</v>
      </c>
      <c r="K95">
        <v>47784.409136363625</v>
      </c>
      <c r="L95">
        <v>230168148.02587578</v>
      </c>
      <c r="M95">
        <v>4995513.4363636356</v>
      </c>
      <c r="N95">
        <v>1918067900.2156315</v>
      </c>
      <c r="O95">
        <v>96928000</v>
      </c>
      <c r="P95">
        <v>19.887444327272725</v>
      </c>
      <c r="Q95">
        <v>19116.743405482459</v>
      </c>
      <c r="R95">
        <v>230215932.43501213</v>
      </c>
      <c r="S95">
        <v>2019.9914136519951</v>
      </c>
      <c r="T95">
        <v>19136.630849809731</v>
      </c>
    </row>
    <row r="96" spans="1:20" x14ac:dyDescent="0.3">
      <c r="A96">
        <v>95</v>
      </c>
      <c r="B96" t="s">
        <v>139</v>
      </c>
      <c r="C96" t="s">
        <v>280</v>
      </c>
      <c r="D96" t="s">
        <v>280</v>
      </c>
      <c r="E96" t="s">
        <v>152</v>
      </c>
      <c r="F96" t="s">
        <v>155</v>
      </c>
      <c r="G96" t="s">
        <v>220</v>
      </c>
      <c r="H96">
        <v>365.75281409126916</v>
      </c>
      <c r="I96">
        <v>27</v>
      </c>
      <c r="J96">
        <v>1278711.9334770876</v>
      </c>
      <c r="K96">
        <v>47784.409136363625</v>
      </c>
      <c r="L96">
        <v>230168148.02587578</v>
      </c>
      <c r="M96">
        <v>4995513.4363636356</v>
      </c>
      <c r="N96">
        <v>1918067900.2156315</v>
      </c>
      <c r="O96">
        <v>105300000</v>
      </c>
      <c r="P96">
        <v>19.887444327272725</v>
      </c>
      <c r="Q96">
        <v>19116.743405482459</v>
      </c>
      <c r="R96">
        <v>230215932.43501213</v>
      </c>
      <c r="S96">
        <v>2028.3634136519952</v>
      </c>
      <c r="T96">
        <v>19136.630849809731</v>
      </c>
    </row>
    <row r="97" spans="1:20" x14ac:dyDescent="0.3">
      <c r="A97">
        <v>96</v>
      </c>
      <c r="B97" t="s">
        <v>139</v>
      </c>
      <c r="C97" t="s">
        <v>280</v>
      </c>
      <c r="D97" t="s">
        <v>280</v>
      </c>
      <c r="E97" t="s">
        <v>152</v>
      </c>
      <c r="F97" t="s">
        <v>155</v>
      </c>
      <c r="G97" t="s">
        <v>218</v>
      </c>
      <c r="H97">
        <v>365.75281409126916</v>
      </c>
      <c r="I97">
        <v>27</v>
      </c>
      <c r="J97">
        <v>1278711.9334770876</v>
      </c>
      <c r="K97">
        <v>47784.409136363625</v>
      </c>
      <c r="L97">
        <v>230168148.02587578</v>
      </c>
      <c r="M97">
        <v>4995513.4363636356</v>
      </c>
      <c r="N97">
        <v>1918067900.2156315</v>
      </c>
      <c r="O97">
        <v>101147400</v>
      </c>
      <c r="P97">
        <v>19.887444327272725</v>
      </c>
      <c r="Q97">
        <v>19116.743405482459</v>
      </c>
      <c r="R97">
        <v>230215932.43501213</v>
      </c>
      <c r="S97">
        <v>2024.2108136519953</v>
      </c>
      <c r="T97">
        <v>19136.630849809731</v>
      </c>
    </row>
    <row r="98" spans="1:20" x14ac:dyDescent="0.3">
      <c r="A98">
        <v>97</v>
      </c>
      <c r="B98" t="s">
        <v>139</v>
      </c>
      <c r="C98" t="s">
        <v>280</v>
      </c>
      <c r="D98" t="s">
        <v>280</v>
      </c>
      <c r="E98" t="s">
        <v>152</v>
      </c>
      <c r="F98" t="s">
        <v>280</v>
      </c>
      <c r="G98" t="s">
        <v>219</v>
      </c>
      <c r="H98">
        <v>365.85475396427</v>
      </c>
      <c r="I98">
        <v>53</v>
      </c>
      <c r="J98">
        <v>1275960.2450002083</v>
      </c>
      <c r="K98">
        <v>49149.042090909075</v>
      </c>
      <c r="L98">
        <v>229672844.10003752</v>
      </c>
      <c r="M98">
        <v>4957303.7136363629</v>
      </c>
      <c r="N98">
        <v>1913940367.5003126</v>
      </c>
      <c r="O98">
        <v>98792000</v>
      </c>
      <c r="P98">
        <v>20.160370918181815</v>
      </c>
      <c r="Q98">
        <v>19075.605662753114</v>
      </c>
      <c r="R98">
        <v>229721993.14212844</v>
      </c>
      <c r="S98">
        <v>2017.6896712139489</v>
      </c>
      <c r="T98">
        <v>19095.766033671298</v>
      </c>
    </row>
    <row r="99" spans="1:20" x14ac:dyDescent="0.3">
      <c r="A99">
        <v>98</v>
      </c>
      <c r="B99" t="s">
        <v>139</v>
      </c>
      <c r="C99" t="s">
        <v>280</v>
      </c>
      <c r="D99" t="s">
        <v>280</v>
      </c>
      <c r="E99" t="s">
        <v>152</v>
      </c>
      <c r="F99" t="s">
        <v>280</v>
      </c>
      <c r="G99" t="s">
        <v>220</v>
      </c>
      <c r="H99">
        <v>365.85475396427</v>
      </c>
      <c r="I99">
        <v>27</v>
      </c>
      <c r="J99">
        <v>1275960.2450002083</v>
      </c>
      <c r="K99">
        <v>49149.042090909075</v>
      </c>
      <c r="L99">
        <v>229672844.10003752</v>
      </c>
      <c r="M99">
        <v>4957303.7136363629</v>
      </c>
      <c r="N99">
        <v>1913940367.5003126</v>
      </c>
      <c r="O99">
        <v>105300000</v>
      </c>
      <c r="P99">
        <v>20.160370918181815</v>
      </c>
      <c r="Q99">
        <v>19075.605662753114</v>
      </c>
      <c r="R99">
        <v>229721993.14212844</v>
      </c>
      <c r="S99">
        <v>2024.197671213949</v>
      </c>
      <c r="T99">
        <v>19095.766033671298</v>
      </c>
    </row>
    <row r="100" spans="1:20" x14ac:dyDescent="0.3">
      <c r="A100">
        <v>99</v>
      </c>
      <c r="B100" t="s">
        <v>139</v>
      </c>
      <c r="C100" t="s">
        <v>280</v>
      </c>
      <c r="D100" t="s">
        <v>280</v>
      </c>
      <c r="E100" t="s">
        <v>152</v>
      </c>
      <c r="F100" t="s">
        <v>280</v>
      </c>
      <c r="G100" t="s">
        <v>218</v>
      </c>
      <c r="H100">
        <v>365.85475396427</v>
      </c>
      <c r="I100">
        <v>27</v>
      </c>
      <c r="J100">
        <v>1275960.2450002083</v>
      </c>
      <c r="K100">
        <v>49149.042090909075</v>
      </c>
      <c r="L100">
        <v>229672844.10003752</v>
      </c>
      <c r="M100">
        <v>4957303.7136363629</v>
      </c>
      <c r="N100">
        <v>1913940367.5003126</v>
      </c>
      <c r="O100">
        <v>101147400</v>
      </c>
      <c r="P100">
        <v>20.160370918181815</v>
      </c>
      <c r="Q100">
        <v>19075.605662753114</v>
      </c>
      <c r="R100">
        <v>229721993.14212844</v>
      </c>
      <c r="S100">
        <v>2020.0450712139489</v>
      </c>
      <c r="T100">
        <v>19095.766033671298</v>
      </c>
    </row>
    <row r="101" spans="1:20" x14ac:dyDescent="0.3">
      <c r="A101">
        <v>100</v>
      </c>
      <c r="B101" t="s">
        <v>139</v>
      </c>
      <c r="C101" t="s">
        <v>280</v>
      </c>
      <c r="D101" t="s">
        <v>280</v>
      </c>
      <c r="E101" t="s">
        <v>280</v>
      </c>
      <c r="F101" t="s">
        <v>154</v>
      </c>
      <c r="G101" t="s">
        <v>219</v>
      </c>
      <c r="H101">
        <v>387.63359183492548</v>
      </c>
      <c r="I101">
        <v>56</v>
      </c>
      <c r="J101">
        <v>1298814.0093644275</v>
      </c>
      <c r="K101">
        <v>57882.692999999999</v>
      </c>
      <c r="L101">
        <v>233786521.68559694</v>
      </c>
      <c r="M101">
        <v>6125429.5227272725</v>
      </c>
      <c r="N101">
        <v>1948221014.0466411</v>
      </c>
      <c r="O101">
        <v>104384000</v>
      </c>
      <c r="P101">
        <v>26.710609100000003</v>
      </c>
      <c r="Q101">
        <v>19417.269439998192</v>
      </c>
      <c r="R101">
        <v>233844404.37859693</v>
      </c>
      <c r="S101">
        <v>2058.7304435693682</v>
      </c>
      <c r="T101">
        <v>19443.980049098191</v>
      </c>
    </row>
    <row r="102" spans="1:20" x14ac:dyDescent="0.3">
      <c r="A102">
        <v>101</v>
      </c>
      <c r="B102" t="s">
        <v>139</v>
      </c>
      <c r="C102" t="s">
        <v>280</v>
      </c>
      <c r="D102" t="s">
        <v>280</v>
      </c>
      <c r="E102" t="s">
        <v>280</v>
      </c>
      <c r="F102" t="s">
        <v>154</v>
      </c>
      <c r="G102" t="s">
        <v>220</v>
      </c>
      <c r="H102">
        <v>387.63359183492548</v>
      </c>
      <c r="I102">
        <v>28</v>
      </c>
      <c r="J102">
        <v>1298814.0093644275</v>
      </c>
      <c r="K102">
        <v>57882.692999999999</v>
      </c>
      <c r="L102">
        <v>233786521.68559694</v>
      </c>
      <c r="M102">
        <v>6125429.5227272725</v>
      </c>
      <c r="N102">
        <v>1948221014.0466411</v>
      </c>
      <c r="O102">
        <v>109200000</v>
      </c>
      <c r="P102">
        <v>26.710609100000003</v>
      </c>
      <c r="Q102">
        <v>19417.269439998192</v>
      </c>
      <c r="R102">
        <v>233844404.37859693</v>
      </c>
      <c r="S102">
        <v>2063.5464435693684</v>
      </c>
      <c r="T102">
        <v>19443.980049098191</v>
      </c>
    </row>
    <row r="103" spans="1:20" x14ac:dyDescent="0.3">
      <c r="A103">
        <v>102</v>
      </c>
      <c r="B103" t="s">
        <v>139</v>
      </c>
      <c r="C103" t="s">
        <v>280</v>
      </c>
      <c r="D103" t="s">
        <v>280</v>
      </c>
      <c r="E103" t="s">
        <v>280</v>
      </c>
      <c r="F103" t="s">
        <v>154</v>
      </c>
      <c r="G103" t="s">
        <v>218</v>
      </c>
      <c r="H103">
        <v>387.63359183492548</v>
      </c>
      <c r="I103">
        <v>28</v>
      </c>
      <c r="J103">
        <v>1298814.0093644275</v>
      </c>
      <c r="K103">
        <v>57882.692999999999</v>
      </c>
      <c r="L103">
        <v>233786521.68559694</v>
      </c>
      <c r="M103">
        <v>6125429.5227272725</v>
      </c>
      <c r="N103">
        <v>1948221014.0466411</v>
      </c>
      <c r="O103">
        <v>104893600</v>
      </c>
      <c r="P103">
        <v>26.710609100000003</v>
      </c>
      <c r="Q103">
        <v>19417.269439998192</v>
      </c>
      <c r="R103">
        <v>233844404.37859693</v>
      </c>
      <c r="S103">
        <v>2059.2400435693685</v>
      </c>
      <c r="T103">
        <v>19443.980049098191</v>
      </c>
    </row>
    <row r="104" spans="1:20" x14ac:dyDescent="0.3">
      <c r="A104">
        <v>103</v>
      </c>
      <c r="B104" t="s">
        <v>139</v>
      </c>
      <c r="C104" t="s">
        <v>280</v>
      </c>
      <c r="D104" t="s">
        <v>280</v>
      </c>
      <c r="E104" t="s">
        <v>280</v>
      </c>
      <c r="F104" t="s">
        <v>155</v>
      </c>
      <c r="G104" t="s">
        <v>219</v>
      </c>
      <c r="H104">
        <v>387.59501999108738</v>
      </c>
      <c r="I104">
        <v>56</v>
      </c>
      <c r="J104">
        <v>1299855.1887881113</v>
      </c>
      <c r="K104">
        <v>58701.472772727269</v>
      </c>
      <c r="L104">
        <v>233973933.98186004</v>
      </c>
      <c r="M104">
        <v>6152722.1818181816</v>
      </c>
      <c r="N104">
        <v>1949782783.1821671</v>
      </c>
      <c r="O104">
        <v>104384000</v>
      </c>
      <c r="P104">
        <v>26.437682509090912</v>
      </c>
      <c r="Q104">
        <v>19432.835072382262</v>
      </c>
      <c r="R104">
        <v>234032635.45463276</v>
      </c>
      <c r="S104">
        <v>2060.3195053639852</v>
      </c>
      <c r="T104">
        <v>19459.272754891354</v>
      </c>
    </row>
    <row r="105" spans="1:20" x14ac:dyDescent="0.3">
      <c r="A105">
        <v>104</v>
      </c>
      <c r="B105" t="s">
        <v>139</v>
      </c>
      <c r="C105" t="s">
        <v>280</v>
      </c>
      <c r="D105" t="s">
        <v>280</v>
      </c>
      <c r="E105" t="s">
        <v>280</v>
      </c>
      <c r="F105" t="s">
        <v>155</v>
      </c>
      <c r="G105" t="s">
        <v>220</v>
      </c>
      <c r="H105">
        <v>387.59501999108738</v>
      </c>
      <c r="I105">
        <v>28</v>
      </c>
      <c r="J105">
        <v>1299855.1887881113</v>
      </c>
      <c r="K105">
        <v>58701.472772727269</v>
      </c>
      <c r="L105">
        <v>233973933.98186004</v>
      </c>
      <c r="M105">
        <v>6152722.1818181816</v>
      </c>
      <c r="N105">
        <v>1949782783.1821671</v>
      </c>
      <c r="O105">
        <v>109200000</v>
      </c>
      <c r="P105">
        <v>26.437682509090912</v>
      </c>
      <c r="Q105">
        <v>19432.835072382262</v>
      </c>
      <c r="R105">
        <v>234032635.45463276</v>
      </c>
      <c r="S105">
        <v>2065.1355053639854</v>
      </c>
      <c r="T105">
        <v>19459.272754891354</v>
      </c>
    </row>
    <row r="106" spans="1:20" x14ac:dyDescent="0.3">
      <c r="A106">
        <v>105</v>
      </c>
      <c r="B106" t="s">
        <v>139</v>
      </c>
      <c r="C106" t="s">
        <v>280</v>
      </c>
      <c r="D106" t="s">
        <v>280</v>
      </c>
      <c r="E106" t="s">
        <v>280</v>
      </c>
      <c r="F106" t="s">
        <v>155</v>
      </c>
      <c r="G106" t="s">
        <v>218</v>
      </c>
      <c r="H106">
        <v>387.59501999108738</v>
      </c>
      <c r="I106">
        <v>28</v>
      </c>
      <c r="J106">
        <v>1299855.1887881113</v>
      </c>
      <c r="K106">
        <v>58701.472772727269</v>
      </c>
      <c r="L106">
        <v>233973933.98186004</v>
      </c>
      <c r="M106">
        <v>6152722.1818181816</v>
      </c>
      <c r="N106">
        <v>1949782783.1821671</v>
      </c>
      <c r="O106">
        <v>104893600</v>
      </c>
      <c r="P106">
        <v>26.437682509090912</v>
      </c>
      <c r="Q106">
        <v>19432.835072382262</v>
      </c>
      <c r="R106">
        <v>234032635.45463276</v>
      </c>
      <c r="S106">
        <v>2060.8291053639855</v>
      </c>
      <c r="T106">
        <v>19459.272754891354</v>
      </c>
    </row>
    <row r="107" spans="1:20" x14ac:dyDescent="0.3">
      <c r="A107">
        <v>106</v>
      </c>
      <c r="B107" t="s">
        <v>139</v>
      </c>
      <c r="C107" t="s">
        <v>280</v>
      </c>
      <c r="D107" t="s">
        <v>280</v>
      </c>
      <c r="E107" t="s">
        <v>280</v>
      </c>
      <c r="F107" t="s">
        <v>280</v>
      </c>
      <c r="G107" t="s">
        <v>219</v>
      </c>
      <c r="H107">
        <v>387.69695986408823</v>
      </c>
      <c r="I107">
        <v>56</v>
      </c>
      <c r="J107">
        <v>1297103.5003112326</v>
      </c>
      <c r="K107">
        <v>60066.105727272719</v>
      </c>
      <c r="L107">
        <v>233478630.05602187</v>
      </c>
      <c r="M107">
        <v>6114512.459090909</v>
      </c>
      <c r="N107">
        <v>1945655250.4668491</v>
      </c>
      <c r="O107">
        <v>104384000</v>
      </c>
      <c r="P107">
        <v>26.710609100000003</v>
      </c>
      <c r="Q107">
        <v>19391.697329652929</v>
      </c>
      <c r="R107">
        <v>233538696.16174915</v>
      </c>
      <c r="S107">
        <v>2056.1537629259401</v>
      </c>
      <c r="T107">
        <v>19418.407938752927</v>
      </c>
    </row>
    <row r="108" spans="1:20" x14ac:dyDescent="0.3">
      <c r="A108">
        <v>107</v>
      </c>
      <c r="B108" t="s">
        <v>139</v>
      </c>
      <c r="C108" t="s">
        <v>280</v>
      </c>
      <c r="D108" t="s">
        <v>280</v>
      </c>
      <c r="E108" t="s">
        <v>280</v>
      </c>
      <c r="F108" t="s">
        <v>280</v>
      </c>
      <c r="G108" t="s">
        <v>220</v>
      </c>
      <c r="H108">
        <v>387.69695986408823</v>
      </c>
      <c r="I108">
        <v>28</v>
      </c>
      <c r="J108">
        <v>1297103.5003112326</v>
      </c>
      <c r="K108">
        <v>60066.105727272719</v>
      </c>
      <c r="L108">
        <v>233478630.05602187</v>
      </c>
      <c r="M108">
        <v>6114512.459090909</v>
      </c>
      <c r="N108">
        <v>1945655250.4668491</v>
      </c>
      <c r="O108">
        <v>109200000</v>
      </c>
      <c r="P108">
        <v>26.710609100000003</v>
      </c>
      <c r="Q108">
        <v>19391.697329652929</v>
      </c>
      <c r="R108">
        <v>233538696.16174915</v>
      </c>
      <c r="S108">
        <v>2060.9697629259399</v>
      </c>
      <c r="T108">
        <v>19418.407938752927</v>
      </c>
    </row>
    <row r="109" spans="1:20" x14ac:dyDescent="0.3">
      <c r="A109">
        <v>108</v>
      </c>
      <c r="B109" t="s">
        <v>139</v>
      </c>
      <c r="C109" t="s">
        <v>280</v>
      </c>
      <c r="D109" t="s">
        <v>280</v>
      </c>
      <c r="E109" t="s">
        <v>280</v>
      </c>
      <c r="F109" t="s">
        <v>280</v>
      </c>
      <c r="G109" t="s">
        <v>218</v>
      </c>
      <c r="H109">
        <v>387.69695986408823</v>
      </c>
      <c r="I109">
        <v>28</v>
      </c>
      <c r="J109">
        <v>1297103.5003112326</v>
      </c>
      <c r="K109">
        <v>60066.105727272719</v>
      </c>
      <c r="L109">
        <v>233478630.05602187</v>
      </c>
      <c r="M109">
        <v>6114512.459090909</v>
      </c>
      <c r="N109">
        <v>1945655250.4668491</v>
      </c>
      <c r="O109">
        <v>104893600</v>
      </c>
      <c r="P109">
        <v>26.710609100000003</v>
      </c>
      <c r="Q109">
        <v>19391.697329652929</v>
      </c>
      <c r="R109">
        <v>233538696.16174915</v>
      </c>
      <c r="S109">
        <v>2056.66336292594</v>
      </c>
      <c r="T109">
        <v>19418.407938752927</v>
      </c>
    </row>
    <row r="110" spans="1:20" x14ac:dyDescent="0.3">
      <c r="A110">
        <v>109</v>
      </c>
      <c r="B110" t="s">
        <v>140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329.38936329640541</v>
      </c>
      <c r="I110">
        <v>47</v>
      </c>
      <c r="J110">
        <v>1201619.0200086134</v>
      </c>
      <c r="K110">
        <v>45168.930563636357</v>
      </c>
      <c r="L110">
        <v>216291423.6015504</v>
      </c>
      <c r="M110">
        <v>5937898.1022727257</v>
      </c>
      <c r="N110">
        <v>1802428530.0129199</v>
      </c>
      <c r="O110">
        <v>87608000</v>
      </c>
      <c r="P110">
        <v>24.200065468181812</v>
      </c>
      <c r="Q110">
        <v>17964.20434912877</v>
      </c>
      <c r="R110">
        <v>216336592.53211403</v>
      </c>
      <c r="S110">
        <v>1895.9744281151927</v>
      </c>
      <c r="T110">
        <v>17988.404414596953</v>
      </c>
    </row>
    <row r="111" spans="1:20" x14ac:dyDescent="0.3">
      <c r="A111">
        <v>110</v>
      </c>
      <c r="B111" t="s">
        <v>140</v>
      </c>
      <c r="C111" t="s">
        <v>147</v>
      </c>
      <c r="D111" t="s">
        <v>151</v>
      </c>
      <c r="E111" t="s">
        <v>152</v>
      </c>
      <c r="F111" t="s">
        <v>154</v>
      </c>
      <c r="G111" t="s">
        <v>220</v>
      </c>
      <c r="H111">
        <v>329.38936329640541</v>
      </c>
      <c r="I111">
        <v>24</v>
      </c>
      <c r="J111">
        <v>1201619.0200086134</v>
      </c>
      <c r="K111">
        <v>45168.930563636357</v>
      </c>
      <c r="L111">
        <v>216291423.6015504</v>
      </c>
      <c r="M111">
        <v>5937898.1022727257</v>
      </c>
      <c r="N111">
        <v>1802428530.0129199</v>
      </c>
      <c r="O111">
        <v>93600000</v>
      </c>
      <c r="P111">
        <v>24.200065468181812</v>
      </c>
      <c r="Q111">
        <v>17964.20434912877</v>
      </c>
      <c r="R111">
        <v>216336592.53211403</v>
      </c>
      <c r="S111">
        <v>1901.9664281151927</v>
      </c>
      <c r="T111">
        <v>17988.404414596953</v>
      </c>
    </row>
    <row r="112" spans="1:20" x14ac:dyDescent="0.3">
      <c r="A112">
        <v>111</v>
      </c>
      <c r="B112" t="s">
        <v>140</v>
      </c>
      <c r="C112" t="s">
        <v>147</v>
      </c>
      <c r="D112" t="s">
        <v>151</v>
      </c>
      <c r="E112" t="s">
        <v>152</v>
      </c>
      <c r="F112" t="s">
        <v>154</v>
      </c>
      <c r="G112" t="s">
        <v>218</v>
      </c>
      <c r="H112">
        <v>329.38936329640541</v>
      </c>
      <c r="I112">
        <v>24</v>
      </c>
      <c r="J112">
        <v>1201619.0200086134</v>
      </c>
      <c r="K112">
        <v>45168.930563636357</v>
      </c>
      <c r="L112">
        <v>216291423.6015504</v>
      </c>
      <c r="M112">
        <v>5937898.1022727257</v>
      </c>
      <c r="N112">
        <v>1802428530.0129199</v>
      </c>
      <c r="O112">
        <v>89908800</v>
      </c>
      <c r="P112">
        <v>24.200065468181812</v>
      </c>
      <c r="Q112">
        <v>17964.20434912877</v>
      </c>
      <c r="R112">
        <v>216336592.53211403</v>
      </c>
      <c r="S112">
        <v>1898.2752281151927</v>
      </c>
      <c r="T112">
        <v>17988.404414596953</v>
      </c>
    </row>
    <row r="113" spans="1:20" x14ac:dyDescent="0.3">
      <c r="A113">
        <v>112</v>
      </c>
      <c r="B113" t="s">
        <v>140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329.35079145256719</v>
      </c>
      <c r="I113">
        <v>47</v>
      </c>
      <c r="J113">
        <v>1202660.1994322974</v>
      </c>
      <c r="K113">
        <v>45987.710336363627</v>
      </c>
      <c r="L113">
        <v>216478835.89781353</v>
      </c>
      <c r="M113">
        <v>5965190.7613636348</v>
      </c>
      <c r="N113">
        <v>1803990299.1484461</v>
      </c>
      <c r="O113">
        <v>87608000</v>
      </c>
      <c r="P113">
        <v>23.927138877272721</v>
      </c>
      <c r="Q113">
        <v>17979.769981512844</v>
      </c>
      <c r="R113">
        <v>216524823.60814989</v>
      </c>
      <c r="S113">
        <v>1897.5634899098097</v>
      </c>
      <c r="T113">
        <v>18003.697120390116</v>
      </c>
    </row>
    <row r="114" spans="1:20" x14ac:dyDescent="0.3">
      <c r="A114">
        <v>113</v>
      </c>
      <c r="B114" t="s">
        <v>140</v>
      </c>
      <c r="C114" t="s">
        <v>147</v>
      </c>
      <c r="D114" t="s">
        <v>151</v>
      </c>
      <c r="E114" t="s">
        <v>152</v>
      </c>
      <c r="F114" t="s">
        <v>155</v>
      </c>
      <c r="G114" t="s">
        <v>220</v>
      </c>
      <c r="H114">
        <v>329.35079145256719</v>
      </c>
      <c r="I114">
        <v>24</v>
      </c>
      <c r="J114">
        <v>1202660.1994322974</v>
      </c>
      <c r="K114">
        <v>45987.710336363627</v>
      </c>
      <c r="L114">
        <v>216478835.89781353</v>
      </c>
      <c r="M114">
        <v>5965190.7613636348</v>
      </c>
      <c r="N114">
        <v>1803990299.1484461</v>
      </c>
      <c r="O114">
        <v>93600000</v>
      </c>
      <c r="P114">
        <v>23.927138877272721</v>
      </c>
      <c r="Q114">
        <v>17979.769981512844</v>
      </c>
      <c r="R114">
        <v>216524823.60814989</v>
      </c>
      <c r="S114">
        <v>1903.5554899098099</v>
      </c>
      <c r="T114">
        <v>18003.697120390116</v>
      </c>
    </row>
    <row r="115" spans="1:20" x14ac:dyDescent="0.3">
      <c r="A115">
        <v>114</v>
      </c>
      <c r="B115" t="s">
        <v>140</v>
      </c>
      <c r="C115" t="s">
        <v>147</v>
      </c>
      <c r="D115" t="s">
        <v>151</v>
      </c>
      <c r="E115" t="s">
        <v>152</v>
      </c>
      <c r="F115" t="s">
        <v>155</v>
      </c>
      <c r="G115" t="s">
        <v>218</v>
      </c>
      <c r="H115">
        <v>329.35079145256719</v>
      </c>
      <c r="I115">
        <v>24</v>
      </c>
      <c r="J115">
        <v>1202660.1994322974</v>
      </c>
      <c r="K115">
        <v>45987.710336363627</v>
      </c>
      <c r="L115">
        <v>216478835.89781353</v>
      </c>
      <c r="M115">
        <v>5965190.7613636348</v>
      </c>
      <c r="N115">
        <v>1803990299.1484461</v>
      </c>
      <c r="O115">
        <v>89908800</v>
      </c>
      <c r="P115">
        <v>23.927138877272721</v>
      </c>
      <c r="Q115">
        <v>17979.769981512844</v>
      </c>
      <c r="R115">
        <v>216524823.60814989</v>
      </c>
      <c r="S115">
        <v>1899.8642899098099</v>
      </c>
      <c r="T115">
        <v>18003.697120390116</v>
      </c>
    </row>
    <row r="116" spans="1:20" x14ac:dyDescent="0.3">
      <c r="A116">
        <v>115</v>
      </c>
      <c r="B116" t="s">
        <v>140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329.45273132556804</v>
      </c>
      <c r="I116">
        <v>47</v>
      </c>
      <c r="J116">
        <v>1199908.5109554185</v>
      </c>
      <c r="K116">
        <v>47352.343290909077</v>
      </c>
      <c r="L116">
        <v>215983531.97197533</v>
      </c>
      <c r="M116">
        <v>5926981.0386363622</v>
      </c>
      <c r="N116">
        <v>1799862766.4331276</v>
      </c>
      <c r="O116">
        <v>87608000</v>
      </c>
      <c r="P116">
        <v>24.200065468181812</v>
      </c>
      <c r="Q116">
        <v>17938.632238783506</v>
      </c>
      <c r="R116">
        <v>216030884.31526622</v>
      </c>
      <c r="S116">
        <v>1893.397747471764</v>
      </c>
      <c r="T116">
        <v>17962.832304251689</v>
      </c>
    </row>
    <row r="117" spans="1:20" x14ac:dyDescent="0.3">
      <c r="A117">
        <v>116</v>
      </c>
      <c r="B117" t="s">
        <v>140</v>
      </c>
      <c r="C117" t="s">
        <v>147</v>
      </c>
      <c r="D117" t="s">
        <v>151</v>
      </c>
      <c r="E117" t="s">
        <v>152</v>
      </c>
      <c r="F117" t="s">
        <v>280</v>
      </c>
      <c r="G117" t="s">
        <v>220</v>
      </c>
      <c r="H117">
        <v>329.45273132556804</v>
      </c>
      <c r="I117">
        <v>24</v>
      </c>
      <c r="J117">
        <v>1199908.5109554185</v>
      </c>
      <c r="K117">
        <v>47352.343290909077</v>
      </c>
      <c r="L117">
        <v>215983531.97197533</v>
      </c>
      <c r="M117">
        <v>5926981.0386363622</v>
      </c>
      <c r="N117">
        <v>1799862766.4331276</v>
      </c>
      <c r="O117">
        <v>93600000</v>
      </c>
      <c r="P117">
        <v>24.200065468181812</v>
      </c>
      <c r="Q117">
        <v>17938.632238783506</v>
      </c>
      <c r="R117">
        <v>216030884.31526622</v>
      </c>
      <c r="S117">
        <v>1899.3897474717642</v>
      </c>
      <c r="T117">
        <v>17962.832304251689</v>
      </c>
    </row>
    <row r="118" spans="1:20" x14ac:dyDescent="0.3">
      <c r="A118">
        <v>117</v>
      </c>
      <c r="B118" t="s">
        <v>140</v>
      </c>
      <c r="C118" t="s">
        <v>147</v>
      </c>
      <c r="D118" t="s">
        <v>151</v>
      </c>
      <c r="E118" t="s">
        <v>152</v>
      </c>
      <c r="F118" t="s">
        <v>280</v>
      </c>
      <c r="G118" t="s">
        <v>218</v>
      </c>
      <c r="H118">
        <v>329.45273132556804</v>
      </c>
      <c r="I118">
        <v>24</v>
      </c>
      <c r="J118">
        <v>1199908.5109554185</v>
      </c>
      <c r="K118">
        <v>47352.343290909077</v>
      </c>
      <c r="L118">
        <v>215983531.97197533</v>
      </c>
      <c r="M118">
        <v>5926981.0386363622</v>
      </c>
      <c r="N118">
        <v>1799862766.4331276</v>
      </c>
      <c r="O118">
        <v>89908800</v>
      </c>
      <c r="P118">
        <v>24.200065468181812</v>
      </c>
      <c r="Q118">
        <v>17938.632238783506</v>
      </c>
      <c r="R118">
        <v>216030884.31526622</v>
      </c>
      <c r="S118">
        <v>1895.6985474717642</v>
      </c>
      <c r="T118">
        <v>17962.832304251689</v>
      </c>
    </row>
    <row r="119" spans="1:20" x14ac:dyDescent="0.3">
      <c r="A119">
        <v>118</v>
      </c>
      <c r="B119" t="s">
        <v>140</v>
      </c>
      <c r="C119" t="s">
        <v>147</v>
      </c>
      <c r="D119" t="s">
        <v>151</v>
      </c>
      <c r="E119" t="s">
        <v>280</v>
      </c>
      <c r="F119" t="s">
        <v>154</v>
      </c>
      <c r="G119" t="s">
        <v>219</v>
      </c>
      <c r="H119">
        <v>351.23156919622352</v>
      </c>
      <c r="I119">
        <v>50</v>
      </c>
      <c r="J119">
        <v>1222762.2753196375</v>
      </c>
      <c r="K119">
        <v>56085.994200000001</v>
      </c>
      <c r="L119">
        <v>220097209.55753475</v>
      </c>
      <c r="M119">
        <v>7095106.8477272717</v>
      </c>
      <c r="N119">
        <v>1834143412.9794562</v>
      </c>
      <c r="O119">
        <v>93200000</v>
      </c>
      <c r="P119">
        <v>30.750303649999999</v>
      </c>
      <c r="Q119">
        <v>18280.29601602858</v>
      </c>
      <c r="R119">
        <v>220153295.55173475</v>
      </c>
      <c r="S119">
        <v>1934.4385198271834</v>
      </c>
      <c r="T119">
        <v>18311.046319678579</v>
      </c>
    </row>
    <row r="120" spans="1:20" x14ac:dyDescent="0.3">
      <c r="A120">
        <v>119</v>
      </c>
      <c r="B120" t="s">
        <v>140</v>
      </c>
      <c r="C120" t="s">
        <v>147</v>
      </c>
      <c r="D120" t="s">
        <v>151</v>
      </c>
      <c r="E120" t="s">
        <v>280</v>
      </c>
      <c r="F120" t="s">
        <v>154</v>
      </c>
      <c r="G120" t="s">
        <v>220</v>
      </c>
      <c r="H120">
        <v>351.23156919622352</v>
      </c>
      <c r="I120">
        <v>25</v>
      </c>
      <c r="J120">
        <v>1222762.2753196375</v>
      </c>
      <c r="K120">
        <v>56085.994200000001</v>
      </c>
      <c r="L120">
        <v>220097209.55753475</v>
      </c>
      <c r="M120">
        <v>7095106.8477272717</v>
      </c>
      <c r="N120">
        <v>1834143412.9794562</v>
      </c>
      <c r="O120">
        <v>97500000</v>
      </c>
      <c r="P120">
        <v>30.750303649999999</v>
      </c>
      <c r="Q120">
        <v>18280.29601602858</v>
      </c>
      <c r="R120">
        <v>220153295.55173475</v>
      </c>
      <c r="S120">
        <v>1938.7385198271834</v>
      </c>
      <c r="T120">
        <v>18311.046319678579</v>
      </c>
    </row>
    <row r="121" spans="1:20" x14ac:dyDescent="0.3">
      <c r="A121">
        <v>120</v>
      </c>
      <c r="B121" t="s">
        <v>140</v>
      </c>
      <c r="C121" t="s">
        <v>147</v>
      </c>
      <c r="D121" t="s">
        <v>151</v>
      </c>
      <c r="E121" t="s">
        <v>280</v>
      </c>
      <c r="F121" t="s">
        <v>154</v>
      </c>
      <c r="G121" t="s">
        <v>218</v>
      </c>
      <c r="H121">
        <v>351.23156919622352</v>
      </c>
      <c r="I121">
        <v>25</v>
      </c>
      <c r="J121">
        <v>1222762.2753196375</v>
      </c>
      <c r="K121">
        <v>56085.994200000001</v>
      </c>
      <c r="L121">
        <v>220097209.55753475</v>
      </c>
      <c r="M121">
        <v>7095106.8477272717</v>
      </c>
      <c r="N121">
        <v>1834143412.9794562</v>
      </c>
      <c r="O121">
        <v>93655000</v>
      </c>
      <c r="P121">
        <v>30.750303649999999</v>
      </c>
      <c r="Q121">
        <v>18280.29601602858</v>
      </c>
      <c r="R121">
        <v>220153295.55173475</v>
      </c>
      <c r="S121">
        <v>1934.8935198271836</v>
      </c>
      <c r="T121">
        <v>18311.046319678579</v>
      </c>
    </row>
    <row r="122" spans="1:20" x14ac:dyDescent="0.3">
      <c r="A122">
        <v>121</v>
      </c>
      <c r="B122" t="s">
        <v>140</v>
      </c>
      <c r="C122" t="s">
        <v>147</v>
      </c>
      <c r="D122" t="s">
        <v>151</v>
      </c>
      <c r="E122" t="s">
        <v>280</v>
      </c>
      <c r="F122" t="s">
        <v>155</v>
      </c>
      <c r="G122" t="s">
        <v>219</v>
      </c>
      <c r="H122">
        <v>351.19299735238542</v>
      </c>
      <c r="I122">
        <v>50</v>
      </c>
      <c r="J122">
        <v>1223803.4547433213</v>
      </c>
      <c r="K122">
        <v>56904.773972727271</v>
      </c>
      <c r="L122">
        <v>220284621.85379782</v>
      </c>
      <c r="M122">
        <v>7122399.5068181809</v>
      </c>
      <c r="N122">
        <v>1835705182.1149819</v>
      </c>
      <c r="O122">
        <v>93200000</v>
      </c>
      <c r="P122">
        <v>30.477377059090909</v>
      </c>
      <c r="Q122">
        <v>18295.861648412651</v>
      </c>
      <c r="R122">
        <v>220341526.62777054</v>
      </c>
      <c r="S122">
        <v>1936.0275816218002</v>
      </c>
      <c r="T122">
        <v>18326.339025471741</v>
      </c>
    </row>
    <row r="123" spans="1:20" x14ac:dyDescent="0.3">
      <c r="A123">
        <v>122</v>
      </c>
      <c r="B123" t="s">
        <v>140</v>
      </c>
      <c r="C123" t="s">
        <v>147</v>
      </c>
      <c r="D123" t="s">
        <v>151</v>
      </c>
      <c r="E123" t="s">
        <v>280</v>
      </c>
      <c r="F123" t="s">
        <v>155</v>
      </c>
      <c r="G123" t="s">
        <v>220</v>
      </c>
      <c r="H123">
        <v>351.19299735238542</v>
      </c>
      <c r="I123">
        <v>25</v>
      </c>
      <c r="J123">
        <v>1223803.4547433213</v>
      </c>
      <c r="K123">
        <v>56904.773972727271</v>
      </c>
      <c r="L123">
        <v>220284621.85379782</v>
      </c>
      <c r="M123">
        <v>7122399.5068181809</v>
      </c>
      <c r="N123">
        <v>1835705182.1149819</v>
      </c>
      <c r="O123">
        <v>97500000</v>
      </c>
      <c r="P123">
        <v>30.477377059090909</v>
      </c>
      <c r="Q123">
        <v>18295.861648412651</v>
      </c>
      <c r="R123">
        <v>220341526.62777054</v>
      </c>
      <c r="S123">
        <v>1940.3275816218002</v>
      </c>
      <c r="T123">
        <v>18326.339025471741</v>
      </c>
    </row>
    <row r="124" spans="1:20" x14ac:dyDescent="0.3">
      <c r="A124">
        <v>123</v>
      </c>
      <c r="B124" t="s">
        <v>140</v>
      </c>
      <c r="C124" t="s">
        <v>147</v>
      </c>
      <c r="D124" t="s">
        <v>151</v>
      </c>
      <c r="E124" t="s">
        <v>280</v>
      </c>
      <c r="F124" t="s">
        <v>155</v>
      </c>
      <c r="G124" t="s">
        <v>218</v>
      </c>
      <c r="H124">
        <v>351.19299735238542</v>
      </c>
      <c r="I124">
        <v>25</v>
      </c>
      <c r="J124">
        <v>1223803.4547433213</v>
      </c>
      <c r="K124">
        <v>56904.773972727271</v>
      </c>
      <c r="L124">
        <v>220284621.85379782</v>
      </c>
      <c r="M124">
        <v>7122399.5068181809</v>
      </c>
      <c r="N124">
        <v>1835705182.1149819</v>
      </c>
      <c r="O124">
        <v>93655000</v>
      </c>
      <c r="P124">
        <v>30.477377059090909</v>
      </c>
      <c r="Q124">
        <v>18295.861648412651</v>
      </c>
      <c r="R124">
        <v>220341526.62777054</v>
      </c>
      <c r="S124">
        <v>1936.4825816218001</v>
      </c>
      <c r="T124">
        <v>18326.339025471741</v>
      </c>
    </row>
    <row r="125" spans="1:20" x14ac:dyDescent="0.3">
      <c r="A125">
        <v>124</v>
      </c>
      <c r="B125" t="s">
        <v>140</v>
      </c>
      <c r="C125" t="s">
        <v>147</v>
      </c>
      <c r="D125" t="s">
        <v>151</v>
      </c>
      <c r="E125" t="s">
        <v>280</v>
      </c>
      <c r="F125" t="s">
        <v>280</v>
      </c>
      <c r="G125" t="s">
        <v>219</v>
      </c>
      <c r="H125">
        <v>351.29493722538621</v>
      </c>
      <c r="I125">
        <v>50</v>
      </c>
      <c r="J125">
        <v>1221051.7662664426</v>
      </c>
      <c r="K125">
        <v>58269.406927272721</v>
      </c>
      <c r="L125">
        <v>219789317.92795965</v>
      </c>
      <c r="M125">
        <v>7084189.7840909082</v>
      </c>
      <c r="N125">
        <v>1831577649.3996639</v>
      </c>
      <c r="O125">
        <v>93200000</v>
      </c>
      <c r="P125">
        <v>30.750303649999999</v>
      </c>
      <c r="Q125">
        <v>18254.723905683317</v>
      </c>
      <c r="R125">
        <v>219847587.33488694</v>
      </c>
      <c r="S125">
        <v>1931.8618391837549</v>
      </c>
      <c r="T125">
        <v>18285.474209333315</v>
      </c>
    </row>
    <row r="126" spans="1:20" x14ac:dyDescent="0.3">
      <c r="A126">
        <v>125</v>
      </c>
      <c r="B126" t="s">
        <v>140</v>
      </c>
      <c r="C126" t="s">
        <v>147</v>
      </c>
      <c r="D126" t="s">
        <v>151</v>
      </c>
      <c r="E126" t="s">
        <v>280</v>
      </c>
      <c r="F126" t="s">
        <v>280</v>
      </c>
      <c r="G126" t="s">
        <v>220</v>
      </c>
      <c r="H126">
        <v>351.29493722538621</v>
      </c>
      <c r="I126">
        <v>25</v>
      </c>
      <c r="J126">
        <v>1221051.7662664426</v>
      </c>
      <c r="K126">
        <v>58269.406927272721</v>
      </c>
      <c r="L126">
        <v>219789317.92795965</v>
      </c>
      <c r="M126">
        <v>7084189.7840909082</v>
      </c>
      <c r="N126">
        <v>1831577649.3996639</v>
      </c>
      <c r="O126">
        <v>97500000</v>
      </c>
      <c r="P126">
        <v>30.750303649999999</v>
      </c>
      <c r="Q126">
        <v>18254.723905683317</v>
      </c>
      <c r="R126">
        <v>219847587.33488694</v>
      </c>
      <c r="S126">
        <v>1936.1618391837549</v>
      </c>
      <c r="T126">
        <v>18285.474209333315</v>
      </c>
    </row>
    <row r="127" spans="1:20" x14ac:dyDescent="0.3">
      <c r="A127">
        <v>126</v>
      </c>
      <c r="B127" t="s">
        <v>140</v>
      </c>
      <c r="C127" t="s">
        <v>147</v>
      </c>
      <c r="D127" t="s">
        <v>151</v>
      </c>
      <c r="E127" t="s">
        <v>280</v>
      </c>
      <c r="F127" t="s">
        <v>280</v>
      </c>
      <c r="G127" t="s">
        <v>218</v>
      </c>
      <c r="H127">
        <v>351.29493722538621</v>
      </c>
      <c r="I127">
        <v>25</v>
      </c>
      <c r="J127">
        <v>1221051.7662664426</v>
      </c>
      <c r="K127">
        <v>58269.406927272721</v>
      </c>
      <c r="L127">
        <v>219789317.92795965</v>
      </c>
      <c r="M127">
        <v>7084189.7840909082</v>
      </c>
      <c r="N127">
        <v>1831577649.3996639</v>
      </c>
      <c r="O127">
        <v>93655000</v>
      </c>
      <c r="P127">
        <v>30.750303649999999</v>
      </c>
      <c r="Q127">
        <v>18254.723905683317</v>
      </c>
      <c r="R127">
        <v>219847587.33488694</v>
      </c>
      <c r="S127">
        <v>1932.3168391837548</v>
      </c>
      <c r="T127">
        <v>18285.474209333315</v>
      </c>
    </row>
    <row r="128" spans="1:20" x14ac:dyDescent="0.3">
      <c r="A128">
        <v>127</v>
      </c>
      <c r="B128" t="s">
        <v>140</v>
      </c>
      <c r="C128" t="s">
        <v>147</v>
      </c>
      <c r="D128" t="s">
        <v>280</v>
      </c>
      <c r="E128" t="s">
        <v>152</v>
      </c>
      <c r="F128" t="s">
        <v>154</v>
      </c>
      <c r="G128" t="s">
        <v>219</v>
      </c>
      <c r="H128">
        <v>329.85382563481539</v>
      </c>
      <c r="I128">
        <v>47</v>
      </c>
      <c r="J128">
        <v>1202068.6195521944</v>
      </c>
      <c r="K128">
        <v>45168.930563636357</v>
      </c>
      <c r="L128">
        <v>216372351.51939499</v>
      </c>
      <c r="M128">
        <v>5942503.1772727259</v>
      </c>
      <c r="N128">
        <v>1803102929.3282914</v>
      </c>
      <c r="O128">
        <v>87608000</v>
      </c>
      <c r="P128">
        <v>24.190855318181814</v>
      </c>
      <c r="Q128">
        <v>17970.925862305307</v>
      </c>
      <c r="R128">
        <v>216417520.44995862</v>
      </c>
      <c r="S128">
        <v>1896.6534325055643</v>
      </c>
      <c r="T128">
        <v>17995.116717623489</v>
      </c>
    </row>
    <row r="129" spans="1:20" x14ac:dyDescent="0.3">
      <c r="A129">
        <v>128</v>
      </c>
      <c r="B129" t="s">
        <v>140</v>
      </c>
      <c r="C129" t="s">
        <v>147</v>
      </c>
      <c r="D129" t="s">
        <v>280</v>
      </c>
      <c r="E129" t="s">
        <v>152</v>
      </c>
      <c r="F129" t="s">
        <v>154</v>
      </c>
      <c r="G129" t="s">
        <v>220</v>
      </c>
      <c r="H129">
        <v>329.85382563481539</v>
      </c>
      <c r="I129">
        <v>24</v>
      </c>
      <c r="J129">
        <v>1202068.6195521944</v>
      </c>
      <c r="K129">
        <v>45168.930563636357</v>
      </c>
      <c r="L129">
        <v>216372351.51939499</v>
      </c>
      <c r="M129">
        <v>5942503.1772727259</v>
      </c>
      <c r="N129">
        <v>1803102929.3282914</v>
      </c>
      <c r="O129">
        <v>93600000</v>
      </c>
      <c r="P129">
        <v>24.190855318181814</v>
      </c>
      <c r="Q129">
        <v>17970.925862305307</v>
      </c>
      <c r="R129">
        <v>216417520.44995862</v>
      </c>
      <c r="S129">
        <v>1902.6454325055643</v>
      </c>
      <c r="T129">
        <v>17995.116717623489</v>
      </c>
    </row>
    <row r="130" spans="1:20" x14ac:dyDescent="0.3">
      <c r="A130">
        <v>129</v>
      </c>
      <c r="B130" t="s">
        <v>140</v>
      </c>
      <c r="C130" t="s">
        <v>147</v>
      </c>
      <c r="D130" t="s">
        <v>280</v>
      </c>
      <c r="E130" t="s">
        <v>152</v>
      </c>
      <c r="F130" t="s">
        <v>154</v>
      </c>
      <c r="G130" t="s">
        <v>218</v>
      </c>
      <c r="H130">
        <v>329.85382563481539</v>
      </c>
      <c r="I130">
        <v>24</v>
      </c>
      <c r="J130">
        <v>1202068.6195521944</v>
      </c>
      <c r="K130">
        <v>45168.930563636357</v>
      </c>
      <c r="L130">
        <v>216372351.51939499</v>
      </c>
      <c r="M130">
        <v>5942503.1772727259</v>
      </c>
      <c r="N130">
        <v>1803102929.3282914</v>
      </c>
      <c r="O130">
        <v>89908800</v>
      </c>
      <c r="P130">
        <v>24.190855318181814</v>
      </c>
      <c r="Q130">
        <v>17970.925862305307</v>
      </c>
      <c r="R130">
        <v>216417520.44995862</v>
      </c>
      <c r="S130">
        <v>1898.9542325055643</v>
      </c>
      <c r="T130">
        <v>17995.116717623489</v>
      </c>
    </row>
    <row r="131" spans="1:20" x14ac:dyDescent="0.3">
      <c r="A131">
        <v>130</v>
      </c>
      <c r="B131" t="s">
        <v>140</v>
      </c>
      <c r="C131" t="s">
        <v>147</v>
      </c>
      <c r="D131" t="s">
        <v>280</v>
      </c>
      <c r="E131" t="s">
        <v>152</v>
      </c>
      <c r="F131" t="s">
        <v>155</v>
      </c>
      <c r="G131" t="s">
        <v>219</v>
      </c>
      <c r="H131">
        <v>329.81525379097724</v>
      </c>
      <c r="I131">
        <v>47</v>
      </c>
      <c r="J131">
        <v>1203109.7989758784</v>
      </c>
      <c r="K131">
        <v>45987.710336363627</v>
      </c>
      <c r="L131">
        <v>216559763.81565812</v>
      </c>
      <c r="M131">
        <v>5969795.836363635</v>
      </c>
      <c r="N131">
        <v>1804664698.4638176</v>
      </c>
      <c r="O131">
        <v>87608000</v>
      </c>
      <c r="P131">
        <v>23.917928727272724</v>
      </c>
      <c r="Q131">
        <v>17986.49149468938</v>
      </c>
      <c r="R131">
        <v>216605751.52599448</v>
      </c>
      <c r="S131">
        <v>1898.2424943001811</v>
      </c>
      <c r="T131">
        <v>18010.409423416651</v>
      </c>
    </row>
    <row r="132" spans="1:20" x14ac:dyDescent="0.3">
      <c r="A132">
        <v>131</v>
      </c>
      <c r="B132" t="s">
        <v>140</v>
      </c>
      <c r="C132" t="s">
        <v>147</v>
      </c>
      <c r="D132" t="s">
        <v>280</v>
      </c>
      <c r="E132" t="s">
        <v>152</v>
      </c>
      <c r="F132" t="s">
        <v>155</v>
      </c>
      <c r="G132" t="s">
        <v>220</v>
      </c>
      <c r="H132">
        <v>329.81525379097724</v>
      </c>
      <c r="I132">
        <v>24</v>
      </c>
      <c r="J132">
        <v>1203109.7989758784</v>
      </c>
      <c r="K132">
        <v>45987.710336363627</v>
      </c>
      <c r="L132">
        <v>216559763.81565812</v>
      </c>
      <c r="M132">
        <v>5969795.836363635</v>
      </c>
      <c r="N132">
        <v>1804664698.4638176</v>
      </c>
      <c r="O132">
        <v>93600000</v>
      </c>
      <c r="P132">
        <v>23.917928727272724</v>
      </c>
      <c r="Q132">
        <v>17986.49149468938</v>
      </c>
      <c r="R132">
        <v>216605751.52599448</v>
      </c>
      <c r="S132">
        <v>1904.234494300181</v>
      </c>
      <c r="T132">
        <v>18010.409423416651</v>
      </c>
    </row>
    <row r="133" spans="1:20" x14ac:dyDescent="0.3">
      <c r="A133">
        <v>132</v>
      </c>
      <c r="B133" t="s">
        <v>140</v>
      </c>
      <c r="C133" t="s">
        <v>147</v>
      </c>
      <c r="D133" t="s">
        <v>280</v>
      </c>
      <c r="E133" t="s">
        <v>152</v>
      </c>
      <c r="F133" t="s">
        <v>155</v>
      </c>
      <c r="G133" t="s">
        <v>218</v>
      </c>
      <c r="H133">
        <v>329.81525379097724</v>
      </c>
      <c r="I133">
        <v>24</v>
      </c>
      <c r="J133">
        <v>1203109.7989758784</v>
      </c>
      <c r="K133">
        <v>45987.710336363627</v>
      </c>
      <c r="L133">
        <v>216559763.81565812</v>
      </c>
      <c r="M133">
        <v>5969795.836363635</v>
      </c>
      <c r="N133">
        <v>1804664698.4638176</v>
      </c>
      <c r="O133">
        <v>89908800</v>
      </c>
      <c r="P133">
        <v>23.917928727272724</v>
      </c>
      <c r="Q133">
        <v>17986.49149468938</v>
      </c>
      <c r="R133">
        <v>216605751.52599448</v>
      </c>
      <c r="S133">
        <v>1900.5432943001811</v>
      </c>
      <c r="T133">
        <v>18010.409423416651</v>
      </c>
    </row>
    <row r="134" spans="1:20" x14ac:dyDescent="0.3">
      <c r="A134">
        <v>133</v>
      </c>
      <c r="B134" t="s">
        <v>140</v>
      </c>
      <c r="C134" t="s">
        <v>147</v>
      </c>
      <c r="D134" t="s">
        <v>280</v>
      </c>
      <c r="E134" t="s">
        <v>152</v>
      </c>
      <c r="F134" t="s">
        <v>280</v>
      </c>
      <c r="G134" t="s">
        <v>219</v>
      </c>
      <c r="H134">
        <v>329.91719366397803</v>
      </c>
      <c r="I134">
        <v>47</v>
      </c>
      <c r="J134">
        <v>1200358.1104989992</v>
      </c>
      <c r="K134">
        <v>47352.343290909077</v>
      </c>
      <c r="L134">
        <v>216064459.88981986</v>
      </c>
      <c r="M134">
        <v>5931586.1136363624</v>
      </c>
      <c r="N134">
        <v>1800537165.7484989</v>
      </c>
      <c r="O134">
        <v>87608000</v>
      </c>
      <c r="P134">
        <v>24.190855318181814</v>
      </c>
      <c r="Q134">
        <v>17945.35375196004</v>
      </c>
      <c r="R134">
        <v>216111812.23311076</v>
      </c>
      <c r="S134">
        <v>1894.0767518621351</v>
      </c>
      <c r="T134">
        <v>17969.544607278222</v>
      </c>
    </row>
    <row r="135" spans="1:20" x14ac:dyDescent="0.3">
      <c r="A135">
        <v>134</v>
      </c>
      <c r="B135" t="s">
        <v>140</v>
      </c>
      <c r="C135" t="s">
        <v>147</v>
      </c>
      <c r="D135" t="s">
        <v>280</v>
      </c>
      <c r="E135" t="s">
        <v>152</v>
      </c>
      <c r="F135" t="s">
        <v>280</v>
      </c>
      <c r="G135" t="s">
        <v>220</v>
      </c>
      <c r="H135">
        <v>329.91719366397803</v>
      </c>
      <c r="I135">
        <v>24</v>
      </c>
      <c r="J135">
        <v>1200358.1104989992</v>
      </c>
      <c r="K135">
        <v>47352.343290909077</v>
      </c>
      <c r="L135">
        <v>216064459.88981986</v>
      </c>
      <c r="M135">
        <v>5931586.1136363624</v>
      </c>
      <c r="N135">
        <v>1800537165.7484989</v>
      </c>
      <c r="O135">
        <v>93600000</v>
      </c>
      <c r="P135">
        <v>24.190855318181814</v>
      </c>
      <c r="Q135">
        <v>17945.35375196004</v>
      </c>
      <c r="R135">
        <v>216111812.23311076</v>
      </c>
      <c r="S135">
        <v>1900.0687518621351</v>
      </c>
      <c r="T135">
        <v>17969.544607278222</v>
      </c>
    </row>
    <row r="136" spans="1:20" x14ac:dyDescent="0.3">
      <c r="A136">
        <v>135</v>
      </c>
      <c r="B136" t="s">
        <v>140</v>
      </c>
      <c r="C136" t="s">
        <v>147</v>
      </c>
      <c r="D136" t="s">
        <v>280</v>
      </c>
      <c r="E136" t="s">
        <v>152</v>
      </c>
      <c r="F136" t="s">
        <v>280</v>
      </c>
      <c r="G136" t="s">
        <v>218</v>
      </c>
      <c r="H136">
        <v>329.91719366397803</v>
      </c>
      <c r="I136">
        <v>24</v>
      </c>
      <c r="J136">
        <v>1200358.1104989992</v>
      </c>
      <c r="K136">
        <v>47352.343290909077</v>
      </c>
      <c r="L136">
        <v>216064459.88981986</v>
      </c>
      <c r="M136">
        <v>5931586.1136363624</v>
      </c>
      <c r="N136">
        <v>1800537165.7484989</v>
      </c>
      <c r="O136">
        <v>89908800</v>
      </c>
      <c r="P136">
        <v>24.190855318181814</v>
      </c>
      <c r="Q136">
        <v>17945.35375196004</v>
      </c>
      <c r="R136">
        <v>216111812.23311076</v>
      </c>
      <c r="S136">
        <v>1896.3775518621351</v>
      </c>
      <c r="T136">
        <v>17969.544607278222</v>
      </c>
    </row>
    <row r="137" spans="1:20" x14ac:dyDescent="0.3">
      <c r="A137">
        <v>136</v>
      </c>
      <c r="B137" t="s">
        <v>140</v>
      </c>
      <c r="C137" t="s">
        <v>147</v>
      </c>
      <c r="D137" t="s">
        <v>280</v>
      </c>
      <c r="E137" t="s">
        <v>280</v>
      </c>
      <c r="F137" t="s">
        <v>154</v>
      </c>
      <c r="G137" t="s">
        <v>219</v>
      </c>
      <c r="H137">
        <v>351.69603153463362</v>
      </c>
      <c r="I137">
        <v>50</v>
      </c>
      <c r="J137">
        <v>1223211.8748632185</v>
      </c>
      <c r="K137">
        <v>56085.994200000001</v>
      </c>
      <c r="L137">
        <v>220178137.47537935</v>
      </c>
      <c r="M137">
        <v>7099711.922727271</v>
      </c>
      <c r="N137">
        <v>1834817812.2948277</v>
      </c>
      <c r="O137">
        <v>93200000</v>
      </c>
      <c r="P137">
        <v>30.741093499999995</v>
      </c>
      <c r="Q137">
        <v>18287.017529205117</v>
      </c>
      <c r="R137">
        <v>220234223.46957934</v>
      </c>
      <c r="S137">
        <v>1935.117524217555</v>
      </c>
      <c r="T137">
        <v>18317.758622705118</v>
      </c>
    </row>
    <row r="138" spans="1:20" x14ac:dyDescent="0.3">
      <c r="A138">
        <v>137</v>
      </c>
      <c r="B138" t="s">
        <v>140</v>
      </c>
      <c r="C138" t="s">
        <v>147</v>
      </c>
      <c r="D138" t="s">
        <v>280</v>
      </c>
      <c r="E138" t="s">
        <v>280</v>
      </c>
      <c r="F138" t="s">
        <v>154</v>
      </c>
      <c r="G138" t="s">
        <v>220</v>
      </c>
      <c r="H138">
        <v>351.69603153463362</v>
      </c>
      <c r="I138">
        <v>26</v>
      </c>
      <c r="J138">
        <v>1223211.8748632185</v>
      </c>
      <c r="K138">
        <v>56085.994200000001</v>
      </c>
      <c r="L138">
        <v>220178137.47537935</v>
      </c>
      <c r="M138">
        <v>7099711.922727271</v>
      </c>
      <c r="N138">
        <v>1834817812.2948277</v>
      </c>
      <c r="O138">
        <v>101400000</v>
      </c>
      <c r="P138">
        <v>30.741093499999995</v>
      </c>
      <c r="Q138">
        <v>18287.017529205117</v>
      </c>
      <c r="R138">
        <v>220234223.46957934</v>
      </c>
      <c r="S138">
        <v>1943.317524217555</v>
      </c>
      <c r="T138">
        <v>18317.758622705118</v>
      </c>
    </row>
    <row r="139" spans="1:20" x14ac:dyDescent="0.3">
      <c r="A139">
        <v>138</v>
      </c>
      <c r="B139" t="s">
        <v>140</v>
      </c>
      <c r="C139" t="s">
        <v>147</v>
      </c>
      <c r="D139" t="s">
        <v>280</v>
      </c>
      <c r="E139" t="s">
        <v>280</v>
      </c>
      <c r="F139" t="s">
        <v>154</v>
      </c>
      <c r="G139" t="s">
        <v>218</v>
      </c>
      <c r="H139">
        <v>351.69603153463362</v>
      </c>
      <c r="I139">
        <v>26</v>
      </c>
      <c r="J139">
        <v>1223211.8748632185</v>
      </c>
      <c r="K139">
        <v>56085.994200000001</v>
      </c>
      <c r="L139">
        <v>220178137.47537935</v>
      </c>
      <c r="M139">
        <v>7099711.922727271</v>
      </c>
      <c r="N139">
        <v>1834817812.2948277</v>
      </c>
      <c r="O139">
        <v>97401200</v>
      </c>
      <c r="P139">
        <v>30.741093499999995</v>
      </c>
      <c r="Q139">
        <v>18287.017529205117</v>
      </c>
      <c r="R139">
        <v>220234223.46957934</v>
      </c>
      <c r="S139">
        <v>1939.318724217555</v>
      </c>
      <c r="T139">
        <v>18317.758622705118</v>
      </c>
    </row>
    <row r="140" spans="1:20" x14ac:dyDescent="0.3">
      <c r="A140">
        <v>139</v>
      </c>
      <c r="B140" t="s">
        <v>140</v>
      </c>
      <c r="C140" t="s">
        <v>147</v>
      </c>
      <c r="D140" t="s">
        <v>280</v>
      </c>
      <c r="E140" t="s">
        <v>280</v>
      </c>
      <c r="F140" t="s">
        <v>155</v>
      </c>
      <c r="G140" t="s">
        <v>219</v>
      </c>
      <c r="H140">
        <v>351.65745969079541</v>
      </c>
      <c r="I140">
        <v>50</v>
      </c>
      <c r="J140">
        <v>1224253.0542869021</v>
      </c>
      <c r="K140">
        <v>56904.773972727271</v>
      </c>
      <c r="L140">
        <v>220365549.77164239</v>
      </c>
      <c r="M140">
        <v>7127004.5818181802</v>
      </c>
      <c r="N140">
        <v>1836379581.4303532</v>
      </c>
      <c r="O140">
        <v>93200000</v>
      </c>
      <c r="P140">
        <v>30.468166909090904</v>
      </c>
      <c r="Q140">
        <v>18302.583161589188</v>
      </c>
      <c r="R140">
        <v>220422454.54561511</v>
      </c>
      <c r="S140">
        <v>1936.7065860121713</v>
      </c>
      <c r="T140">
        <v>18333.051328498277</v>
      </c>
    </row>
    <row r="141" spans="1:20" x14ac:dyDescent="0.3">
      <c r="A141">
        <v>140</v>
      </c>
      <c r="B141" t="s">
        <v>140</v>
      </c>
      <c r="C141" t="s">
        <v>147</v>
      </c>
      <c r="D141" t="s">
        <v>280</v>
      </c>
      <c r="E141" t="s">
        <v>280</v>
      </c>
      <c r="F141" t="s">
        <v>155</v>
      </c>
      <c r="G141" t="s">
        <v>220</v>
      </c>
      <c r="H141">
        <v>351.65745969079541</v>
      </c>
      <c r="I141">
        <v>25</v>
      </c>
      <c r="J141">
        <v>1224253.0542869021</v>
      </c>
      <c r="K141">
        <v>56904.773972727271</v>
      </c>
      <c r="L141">
        <v>220365549.77164239</v>
      </c>
      <c r="M141">
        <v>7127004.5818181802</v>
      </c>
      <c r="N141">
        <v>1836379581.4303532</v>
      </c>
      <c r="O141">
        <v>97500000</v>
      </c>
      <c r="P141">
        <v>30.468166909090904</v>
      </c>
      <c r="Q141">
        <v>18302.583161589188</v>
      </c>
      <c r="R141">
        <v>220422454.54561511</v>
      </c>
      <c r="S141">
        <v>1941.0065860121713</v>
      </c>
      <c r="T141">
        <v>18333.051328498277</v>
      </c>
    </row>
    <row r="142" spans="1:20" x14ac:dyDescent="0.3">
      <c r="A142">
        <v>141</v>
      </c>
      <c r="B142" t="s">
        <v>140</v>
      </c>
      <c r="C142" t="s">
        <v>147</v>
      </c>
      <c r="D142" t="s">
        <v>280</v>
      </c>
      <c r="E142" t="s">
        <v>280</v>
      </c>
      <c r="F142" t="s">
        <v>155</v>
      </c>
      <c r="G142" t="s">
        <v>218</v>
      </c>
      <c r="H142">
        <v>351.65745969079541</v>
      </c>
      <c r="I142">
        <v>25</v>
      </c>
      <c r="J142">
        <v>1224253.0542869021</v>
      </c>
      <c r="K142">
        <v>56904.773972727271</v>
      </c>
      <c r="L142">
        <v>220365549.77164239</v>
      </c>
      <c r="M142">
        <v>7127004.5818181802</v>
      </c>
      <c r="N142">
        <v>1836379581.4303532</v>
      </c>
      <c r="O142">
        <v>93655000</v>
      </c>
      <c r="P142">
        <v>30.468166909090904</v>
      </c>
      <c r="Q142">
        <v>18302.583161589188</v>
      </c>
      <c r="R142">
        <v>220422454.54561511</v>
      </c>
      <c r="S142">
        <v>1937.1615860121713</v>
      </c>
      <c r="T142">
        <v>18333.051328498277</v>
      </c>
    </row>
    <row r="143" spans="1:20" x14ac:dyDescent="0.3">
      <c r="A143">
        <v>142</v>
      </c>
      <c r="B143" t="s">
        <v>140</v>
      </c>
      <c r="C143" t="s">
        <v>147</v>
      </c>
      <c r="D143" t="s">
        <v>280</v>
      </c>
      <c r="E143" t="s">
        <v>280</v>
      </c>
      <c r="F143" t="s">
        <v>280</v>
      </c>
      <c r="G143" t="s">
        <v>219</v>
      </c>
      <c r="H143">
        <v>351.75939956379625</v>
      </c>
      <c r="I143">
        <v>51</v>
      </c>
      <c r="J143">
        <v>1221501.3658100232</v>
      </c>
      <c r="K143">
        <v>58269.406927272721</v>
      </c>
      <c r="L143">
        <v>219870245.84580415</v>
      </c>
      <c r="M143">
        <v>7088794.8590909075</v>
      </c>
      <c r="N143">
        <v>1832252048.7150347</v>
      </c>
      <c r="O143">
        <v>95064000</v>
      </c>
      <c r="P143">
        <v>30.741093499999995</v>
      </c>
      <c r="Q143">
        <v>18261.445418859843</v>
      </c>
      <c r="R143">
        <v>219928515.25273144</v>
      </c>
      <c r="S143">
        <v>1934.4048435741256</v>
      </c>
      <c r="T143">
        <v>18292.186512359844</v>
      </c>
    </row>
    <row r="144" spans="1:20" x14ac:dyDescent="0.3">
      <c r="A144">
        <v>143</v>
      </c>
      <c r="B144" t="s">
        <v>140</v>
      </c>
      <c r="C144" t="s">
        <v>147</v>
      </c>
      <c r="D144" t="s">
        <v>280</v>
      </c>
      <c r="E144" t="s">
        <v>280</v>
      </c>
      <c r="F144" t="s">
        <v>280</v>
      </c>
      <c r="G144" t="s">
        <v>220</v>
      </c>
      <c r="H144">
        <v>351.75939956379625</v>
      </c>
      <c r="I144">
        <v>26</v>
      </c>
      <c r="J144">
        <v>1221501.3658100232</v>
      </c>
      <c r="K144">
        <v>58269.406927272721</v>
      </c>
      <c r="L144">
        <v>219870245.84580415</v>
      </c>
      <c r="M144">
        <v>7088794.8590909075</v>
      </c>
      <c r="N144">
        <v>1832252048.7150347</v>
      </c>
      <c r="O144">
        <v>101400000</v>
      </c>
      <c r="P144">
        <v>30.741093499999995</v>
      </c>
      <c r="Q144">
        <v>18261.445418859843</v>
      </c>
      <c r="R144">
        <v>219928515.25273144</v>
      </c>
      <c r="S144">
        <v>1940.7408435741256</v>
      </c>
      <c r="T144">
        <v>18292.186512359844</v>
      </c>
    </row>
    <row r="145" spans="1:20" x14ac:dyDescent="0.3">
      <c r="A145">
        <v>144</v>
      </c>
      <c r="B145" t="s">
        <v>140</v>
      </c>
      <c r="C145" t="s">
        <v>147</v>
      </c>
      <c r="D145" t="s">
        <v>280</v>
      </c>
      <c r="E145" t="s">
        <v>280</v>
      </c>
      <c r="F145" t="s">
        <v>280</v>
      </c>
      <c r="G145" t="s">
        <v>218</v>
      </c>
      <c r="H145">
        <v>351.75939956379625</v>
      </c>
      <c r="I145">
        <v>26</v>
      </c>
      <c r="J145">
        <v>1221501.3658100232</v>
      </c>
      <c r="K145">
        <v>58269.406927272721</v>
      </c>
      <c r="L145">
        <v>219870245.84580415</v>
      </c>
      <c r="M145">
        <v>7088794.8590909075</v>
      </c>
      <c r="N145">
        <v>1832252048.7150347</v>
      </c>
      <c r="O145">
        <v>97401200</v>
      </c>
      <c r="P145">
        <v>30.741093499999995</v>
      </c>
      <c r="Q145">
        <v>18261.445418859843</v>
      </c>
      <c r="R145">
        <v>219928515.25273144</v>
      </c>
      <c r="S145">
        <v>1936.7420435741255</v>
      </c>
      <c r="T145">
        <v>18292.186512359844</v>
      </c>
    </row>
    <row r="146" spans="1:20" x14ac:dyDescent="0.3">
      <c r="A146">
        <v>145</v>
      </c>
      <c r="B146" t="s">
        <v>140</v>
      </c>
      <c r="C146" t="s">
        <v>148</v>
      </c>
      <c r="D146" t="s">
        <v>151</v>
      </c>
      <c r="E146" t="s">
        <v>152</v>
      </c>
      <c r="F146" t="s">
        <v>154</v>
      </c>
      <c r="G146" t="s">
        <v>219</v>
      </c>
      <c r="H146">
        <v>377.78108079298306</v>
      </c>
      <c r="I146">
        <v>54</v>
      </c>
      <c r="J146">
        <v>1380377.9978418781</v>
      </c>
      <c r="K146">
        <v>43946.449763636367</v>
      </c>
      <c r="L146">
        <v>248468039.61153808</v>
      </c>
      <c r="M146">
        <v>5693401.9422727264</v>
      </c>
      <c r="N146">
        <v>2070566996.7628174</v>
      </c>
      <c r="O146">
        <v>100656000</v>
      </c>
      <c r="P146">
        <v>22.977584668181816</v>
      </c>
      <c r="Q146">
        <v>20636.651067736078</v>
      </c>
      <c r="R146">
        <v>248511986.06130171</v>
      </c>
      <c r="S146">
        <v>2176.9163987050902</v>
      </c>
      <c r="T146">
        <v>20659.628652404259</v>
      </c>
    </row>
    <row r="147" spans="1:20" x14ac:dyDescent="0.3">
      <c r="A147">
        <v>146</v>
      </c>
      <c r="B147" t="s">
        <v>140</v>
      </c>
      <c r="C147" t="s">
        <v>148</v>
      </c>
      <c r="D147" t="s">
        <v>151</v>
      </c>
      <c r="E147" t="s">
        <v>152</v>
      </c>
      <c r="F147" t="s">
        <v>154</v>
      </c>
      <c r="G147" t="s">
        <v>220</v>
      </c>
      <c r="H147">
        <v>377.78108079298306</v>
      </c>
      <c r="I147">
        <v>27</v>
      </c>
      <c r="J147">
        <v>1380377.9978418781</v>
      </c>
      <c r="K147">
        <v>43946.449763636367</v>
      </c>
      <c r="L147">
        <v>248468039.61153808</v>
      </c>
      <c r="M147">
        <v>5693401.9422727264</v>
      </c>
      <c r="N147">
        <v>2070566996.7628174</v>
      </c>
      <c r="O147">
        <v>105300000</v>
      </c>
      <c r="P147">
        <v>22.977584668181816</v>
      </c>
      <c r="Q147">
        <v>20636.651067736078</v>
      </c>
      <c r="R147">
        <v>248511986.06130171</v>
      </c>
      <c r="S147">
        <v>2181.5603987050899</v>
      </c>
      <c r="T147">
        <v>20659.628652404259</v>
      </c>
    </row>
    <row r="148" spans="1:20" x14ac:dyDescent="0.3">
      <c r="A148">
        <v>147</v>
      </c>
      <c r="B148" t="s">
        <v>140</v>
      </c>
      <c r="C148" t="s">
        <v>148</v>
      </c>
      <c r="D148" t="s">
        <v>151</v>
      </c>
      <c r="E148" t="s">
        <v>152</v>
      </c>
      <c r="F148" t="s">
        <v>154</v>
      </c>
      <c r="G148" t="s">
        <v>218</v>
      </c>
      <c r="H148">
        <v>377.78108079298306</v>
      </c>
      <c r="I148">
        <v>27</v>
      </c>
      <c r="J148">
        <v>1380377.9978418781</v>
      </c>
      <c r="K148">
        <v>43946.449763636367</v>
      </c>
      <c r="L148">
        <v>248468039.61153808</v>
      </c>
      <c r="M148">
        <v>5693401.9422727264</v>
      </c>
      <c r="N148">
        <v>2070566996.7628174</v>
      </c>
      <c r="O148">
        <v>101147400</v>
      </c>
      <c r="P148">
        <v>22.977584668181816</v>
      </c>
      <c r="Q148">
        <v>20636.651067736078</v>
      </c>
      <c r="R148">
        <v>248511986.06130171</v>
      </c>
      <c r="S148">
        <v>2177.40779870509</v>
      </c>
      <c r="T148">
        <v>20659.628652404259</v>
      </c>
    </row>
    <row r="149" spans="1:20" x14ac:dyDescent="0.3">
      <c r="A149">
        <v>148</v>
      </c>
      <c r="B149" t="s">
        <v>140</v>
      </c>
      <c r="C149" t="s">
        <v>148</v>
      </c>
      <c r="D149" t="s">
        <v>151</v>
      </c>
      <c r="E149" t="s">
        <v>152</v>
      </c>
      <c r="F149" t="s">
        <v>155</v>
      </c>
      <c r="G149" t="s">
        <v>219</v>
      </c>
      <c r="H149">
        <v>377.74250894914496</v>
      </c>
      <c r="I149">
        <v>54</v>
      </c>
      <c r="J149">
        <v>1381419.1772655621</v>
      </c>
      <c r="K149">
        <v>44765.229536363637</v>
      </c>
      <c r="L149">
        <v>248655451.90780118</v>
      </c>
      <c r="M149">
        <v>5720694.6013636356</v>
      </c>
      <c r="N149">
        <v>2072128765.8983431</v>
      </c>
      <c r="O149">
        <v>100656000</v>
      </c>
      <c r="P149">
        <v>22.704658077272725</v>
      </c>
      <c r="Q149">
        <v>20652.216700120152</v>
      </c>
      <c r="R149">
        <v>248700217.13733754</v>
      </c>
      <c r="S149">
        <v>2178.5054604997067</v>
      </c>
      <c r="T149">
        <v>20674.921358197425</v>
      </c>
    </row>
    <row r="150" spans="1:20" x14ac:dyDescent="0.3">
      <c r="A150">
        <v>149</v>
      </c>
      <c r="B150" t="s">
        <v>140</v>
      </c>
      <c r="C150" t="s">
        <v>148</v>
      </c>
      <c r="D150" t="s">
        <v>151</v>
      </c>
      <c r="E150" t="s">
        <v>152</v>
      </c>
      <c r="F150" t="s">
        <v>155</v>
      </c>
      <c r="G150" t="s">
        <v>220</v>
      </c>
      <c r="H150">
        <v>377.74250894914496</v>
      </c>
      <c r="I150">
        <v>27</v>
      </c>
      <c r="J150">
        <v>1381419.1772655621</v>
      </c>
      <c r="K150">
        <v>44765.229536363637</v>
      </c>
      <c r="L150">
        <v>248655451.90780118</v>
      </c>
      <c r="M150">
        <v>5720694.6013636356</v>
      </c>
      <c r="N150">
        <v>2072128765.8983431</v>
      </c>
      <c r="O150">
        <v>105300000</v>
      </c>
      <c r="P150">
        <v>22.704658077272725</v>
      </c>
      <c r="Q150">
        <v>20652.216700120152</v>
      </c>
      <c r="R150">
        <v>248700217.13733754</v>
      </c>
      <c r="S150">
        <v>2183.1494604997069</v>
      </c>
      <c r="T150">
        <v>20674.921358197425</v>
      </c>
    </row>
    <row r="151" spans="1:20" x14ac:dyDescent="0.3">
      <c r="A151">
        <v>150</v>
      </c>
      <c r="B151" t="s">
        <v>140</v>
      </c>
      <c r="C151" t="s">
        <v>148</v>
      </c>
      <c r="D151" t="s">
        <v>151</v>
      </c>
      <c r="E151" t="s">
        <v>152</v>
      </c>
      <c r="F151" t="s">
        <v>155</v>
      </c>
      <c r="G151" t="s">
        <v>218</v>
      </c>
      <c r="H151">
        <v>377.74250894914496</v>
      </c>
      <c r="I151">
        <v>27</v>
      </c>
      <c r="J151">
        <v>1381419.1772655621</v>
      </c>
      <c r="K151">
        <v>44765.229536363637</v>
      </c>
      <c r="L151">
        <v>248655451.90780118</v>
      </c>
      <c r="M151">
        <v>5720694.6013636356</v>
      </c>
      <c r="N151">
        <v>2072128765.8983431</v>
      </c>
      <c r="O151">
        <v>101147400</v>
      </c>
      <c r="P151">
        <v>22.704658077272725</v>
      </c>
      <c r="Q151">
        <v>20652.216700120152</v>
      </c>
      <c r="R151">
        <v>248700217.13733754</v>
      </c>
      <c r="S151">
        <v>2178.9968604997066</v>
      </c>
      <c r="T151">
        <v>20674.921358197425</v>
      </c>
    </row>
    <row r="152" spans="1:20" x14ac:dyDescent="0.3">
      <c r="A152">
        <v>151</v>
      </c>
      <c r="B152" t="s">
        <v>140</v>
      </c>
      <c r="C152" t="s">
        <v>148</v>
      </c>
      <c r="D152" t="s">
        <v>151</v>
      </c>
      <c r="E152" t="s">
        <v>152</v>
      </c>
      <c r="F152" t="s">
        <v>280</v>
      </c>
      <c r="G152" t="s">
        <v>219</v>
      </c>
      <c r="H152">
        <v>377.84444882214581</v>
      </c>
      <c r="I152">
        <v>54</v>
      </c>
      <c r="J152">
        <v>1378667.488788683</v>
      </c>
      <c r="K152">
        <v>46129.862490909087</v>
      </c>
      <c r="L152">
        <v>248160147.98196292</v>
      </c>
      <c r="M152">
        <v>5682484.878636363</v>
      </c>
      <c r="N152">
        <v>2068001233.1830242</v>
      </c>
      <c r="O152">
        <v>100656000</v>
      </c>
      <c r="P152">
        <v>22.977584668181816</v>
      </c>
      <c r="Q152">
        <v>20611.078957390808</v>
      </c>
      <c r="R152">
        <v>248206277.84445384</v>
      </c>
      <c r="S152">
        <v>2174.3397180616607</v>
      </c>
      <c r="T152">
        <v>20634.056542058988</v>
      </c>
    </row>
    <row r="153" spans="1:20" x14ac:dyDescent="0.3">
      <c r="A153">
        <v>152</v>
      </c>
      <c r="B153" t="s">
        <v>140</v>
      </c>
      <c r="C153" t="s">
        <v>148</v>
      </c>
      <c r="D153" t="s">
        <v>151</v>
      </c>
      <c r="E153" t="s">
        <v>152</v>
      </c>
      <c r="F153" t="s">
        <v>280</v>
      </c>
      <c r="G153" t="s">
        <v>220</v>
      </c>
      <c r="H153">
        <v>377.84444882214581</v>
      </c>
      <c r="I153">
        <v>27</v>
      </c>
      <c r="J153">
        <v>1378667.488788683</v>
      </c>
      <c r="K153">
        <v>46129.862490909087</v>
      </c>
      <c r="L153">
        <v>248160147.98196292</v>
      </c>
      <c r="M153">
        <v>5682484.878636363</v>
      </c>
      <c r="N153">
        <v>2068001233.1830242</v>
      </c>
      <c r="O153">
        <v>105300000</v>
      </c>
      <c r="P153">
        <v>22.977584668181816</v>
      </c>
      <c r="Q153">
        <v>20611.078957390808</v>
      </c>
      <c r="R153">
        <v>248206277.84445384</v>
      </c>
      <c r="S153">
        <v>2178.983718061661</v>
      </c>
      <c r="T153">
        <v>20634.056542058988</v>
      </c>
    </row>
    <row r="154" spans="1:20" x14ac:dyDescent="0.3">
      <c r="A154">
        <v>153</v>
      </c>
      <c r="B154" t="s">
        <v>140</v>
      </c>
      <c r="C154" t="s">
        <v>148</v>
      </c>
      <c r="D154" t="s">
        <v>151</v>
      </c>
      <c r="E154" t="s">
        <v>152</v>
      </c>
      <c r="F154" t="s">
        <v>280</v>
      </c>
      <c r="G154" t="s">
        <v>218</v>
      </c>
      <c r="H154">
        <v>377.84444882214581</v>
      </c>
      <c r="I154">
        <v>27</v>
      </c>
      <c r="J154">
        <v>1378667.488788683</v>
      </c>
      <c r="K154">
        <v>46129.862490909087</v>
      </c>
      <c r="L154">
        <v>248160147.98196292</v>
      </c>
      <c r="M154">
        <v>5682484.878636363</v>
      </c>
      <c r="N154">
        <v>2068001233.1830242</v>
      </c>
      <c r="O154">
        <v>101147400</v>
      </c>
      <c r="P154">
        <v>22.977584668181816</v>
      </c>
      <c r="Q154">
        <v>20611.078957390808</v>
      </c>
      <c r="R154">
        <v>248206277.84445384</v>
      </c>
      <c r="S154">
        <v>2174.8311180616606</v>
      </c>
      <c r="T154">
        <v>20634.056542058988</v>
      </c>
    </row>
    <row r="155" spans="1:20" x14ac:dyDescent="0.3">
      <c r="A155">
        <v>154</v>
      </c>
      <c r="B155" t="s">
        <v>140</v>
      </c>
      <c r="C155" t="s">
        <v>148</v>
      </c>
      <c r="D155" t="s">
        <v>151</v>
      </c>
      <c r="E155" t="s">
        <v>280</v>
      </c>
      <c r="F155" t="s">
        <v>154</v>
      </c>
      <c r="G155" t="s">
        <v>219</v>
      </c>
      <c r="H155">
        <v>399.62328669280129</v>
      </c>
      <c r="I155">
        <v>57</v>
      </c>
      <c r="J155">
        <v>1401521.2531529022</v>
      </c>
      <c r="K155">
        <v>54863.513399999996</v>
      </c>
      <c r="L155">
        <v>252273825.56752238</v>
      </c>
      <c r="M155">
        <v>6850610.6877272716</v>
      </c>
      <c r="N155">
        <v>2102281879.7293532</v>
      </c>
      <c r="O155">
        <v>106248000</v>
      </c>
      <c r="P155">
        <v>29.527822849999996</v>
      </c>
      <c r="Q155">
        <v>20952.742734635885</v>
      </c>
      <c r="R155">
        <v>252328689.08092237</v>
      </c>
      <c r="S155">
        <v>2215.3804904170802</v>
      </c>
      <c r="T155">
        <v>20982.270557485885</v>
      </c>
    </row>
    <row r="156" spans="1:20" x14ac:dyDescent="0.3">
      <c r="A156">
        <v>155</v>
      </c>
      <c r="B156" t="s">
        <v>140</v>
      </c>
      <c r="C156" t="s">
        <v>148</v>
      </c>
      <c r="D156" t="s">
        <v>151</v>
      </c>
      <c r="E156" t="s">
        <v>280</v>
      </c>
      <c r="F156" t="s">
        <v>154</v>
      </c>
      <c r="G156" t="s">
        <v>220</v>
      </c>
      <c r="H156">
        <v>399.62328669280129</v>
      </c>
      <c r="I156">
        <v>29</v>
      </c>
      <c r="J156">
        <v>1401521.2531529022</v>
      </c>
      <c r="K156">
        <v>54863.513399999996</v>
      </c>
      <c r="L156">
        <v>252273825.56752238</v>
      </c>
      <c r="M156">
        <v>6850610.6877272716</v>
      </c>
      <c r="N156">
        <v>2102281879.7293532</v>
      </c>
      <c r="O156">
        <v>113100000</v>
      </c>
      <c r="P156">
        <v>29.527822849999996</v>
      </c>
      <c r="Q156">
        <v>20952.742734635885</v>
      </c>
      <c r="R156">
        <v>252328689.08092237</v>
      </c>
      <c r="S156">
        <v>2222.2324904170805</v>
      </c>
      <c r="T156">
        <v>20982.270557485885</v>
      </c>
    </row>
    <row r="157" spans="1:20" x14ac:dyDescent="0.3">
      <c r="A157">
        <v>156</v>
      </c>
      <c r="B157" t="s">
        <v>140</v>
      </c>
      <c r="C157" t="s">
        <v>148</v>
      </c>
      <c r="D157" t="s">
        <v>151</v>
      </c>
      <c r="E157" t="s">
        <v>280</v>
      </c>
      <c r="F157" t="s">
        <v>154</v>
      </c>
      <c r="G157" t="s">
        <v>218</v>
      </c>
      <c r="H157">
        <v>399.62328669280129</v>
      </c>
      <c r="I157">
        <v>29</v>
      </c>
      <c r="J157">
        <v>1401521.2531529022</v>
      </c>
      <c r="K157">
        <v>54863.513399999996</v>
      </c>
      <c r="L157">
        <v>252273825.56752238</v>
      </c>
      <c r="M157">
        <v>6850610.6877272716</v>
      </c>
      <c r="N157">
        <v>2102281879.7293532</v>
      </c>
      <c r="O157">
        <v>108639800</v>
      </c>
      <c r="P157">
        <v>29.527822849999996</v>
      </c>
      <c r="Q157">
        <v>20952.742734635885</v>
      </c>
      <c r="R157">
        <v>252328689.08092237</v>
      </c>
      <c r="S157">
        <v>2217.7722904170805</v>
      </c>
      <c r="T157">
        <v>20982.270557485885</v>
      </c>
    </row>
    <row r="158" spans="1:20" x14ac:dyDescent="0.3">
      <c r="A158">
        <v>157</v>
      </c>
      <c r="B158" t="s">
        <v>140</v>
      </c>
      <c r="C158" t="s">
        <v>148</v>
      </c>
      <c r="D158" t="s">
        <v>151</v>
      </c>
      <c r="E158" t="s">
        <v>280</v>
      </c>
      <c r="F158" t="s">
        <v>155</v>
      </c>
      <c r="G158" t="s">
        <v>219</v>
      </c>
      <c r="H158">
        <v>399.58471484896307</v>
      </c>
      <c r="I158">
        <v>57</v>
      </c>
      <c r="J158">
        <v>1402562.4325765863</v>
      </c>
      <c r="K158">
        <v>55682.293172727266</v>
      </c>
      <c r="L158">
        <v>252461237.86378554</v>
      </c>
      <c r="M158">
        <v>6877903.3468181808</v>
      </c>
      <c r="N158">
        <v>2103843648.8648794</v>
      </c>
      <c r="O158">
        <v>106248000</v>
      </c>
      <c r="P158">
        <v>29.254896259090906</v>
      </c>
      <c r="Q158">
        <v>20968.308367019967</v>
      </c>
      <c r="R158">
        <v>252516920.15695825</v>
      </c>
      <c r="S158">
        <v>2216.9695522116976</v>
      </c>
      <c r="T158">
        <v>20997.563263279058</v>
      </c>
    </row>
    <row r="159" spans="1:20" x14ac:dyDescent="0.3">
      <c r="A159">
        <v>158</v>
      </c>
      <c r="B159" t="s">
        <v>140</v>
      </c>
      <c r="C159" t="s">
        <v>148</v>
      </c>
      <c r="D159" t="s">
        <v>151</v>
      </c>
      <c r="E159" t="s">
        <v>280</v>
      </c>
      <c r="F159" t="s">
        <v>155</v>
      </c>
      <c r="G159" t="s">
        <v>220</v>
      </c>
      <c r="H159">
        <v>399.58471484896307</v>
      </c>
      <c r="I159">
        <v>29</v>
      </c>
      <c r="J159">
        <v>1402562.4325765863</v>
      </c>
      <c r="K159">
        <v>55682.293172727266</v>
      </c>
      <c r="L159">
        <v>252461237.86378554</v>
      </c>
      <c r="M159">
        <v>6877903.3468181808</v>
      </c>
      <c r="N159">
        <v>2103843648.8648794</v>
      </c>
      <c r="O159">
        <v>113100000</v>
      </c>
      <c r="P159">
        <v>29.254896259090906</v>
      </c>
      <c r="Q159">
        <v>20968.308367019967</v>
      </c>
      <c r="R159">
        <v>252516920.15695825</v>
      </c>
      <c r="S159">
        <v>2223.8215522116975</v>
      </c>
      <c r="T159">
        <v>20997.563263279058</v>
      </c>
    </row>
    <row r="160" spans="1:20" x14ac:dyDescent="0.3">
      <c r="A160">
        <v>159</v>
      </c>
      <c r="B160" t="s">
        <v>140</v>
      </c>
      <c r="C160" t="s">
        <v>148</v>
      </c>
      <c r="D160" t="s">
        <v>151</v>
      </c>
      <c r="E160" t="s">
        <v>280</v>
      </c>
      <c r="F160" t="s">
        <v>155</v>
      </c>
      <c r="G160" t="s">
        <v>218</v>
      </c>
      <c r="H160">
        <v>399.58471484896307</v>
      </c>
      <c r="I160">
        <v>29</v>
      </c>
      <c r="J160">
        <v>1402562.4325765863</v>
      </c>
      <c r="K160">
        <v>55682.293172727266</v>
      </c>
      <c r="L160">
        <v>252461237.86378554</v>
      </c>
      <c r="M160">
        <v>6877903.3468181808</v>
      </c>
      <c r="N160">
        <v>2103843648.8648794</v>
      </c>
      <c r="O160">
        <v>108639800</v>
      </c>
      <c r="P160">
        <v>29.254896259090906</v>
      </c>
      <c r="Q160">
        <v>20968.308367019967</v>
      </c>
      <c r="R160">
        <v>252516920.15695825</v>
      </c>
      <c r="S160">
        <v>2219.3613522116975</v>
      </c>
      <c r="T160">
        <v>20997.563263279058</v>
      </c>
    </row>
    <row r="161" spans="1:20" x14ac:dyDescent="0.3">
      <c r="A161">
        <v>160</v>
      </c>
      <c r="B161" t="s">
        <v>140</v>
      </c>
      <c r="C161" t="s">
        <v>148</v>
      </c>
      <c r="D161" t="s">
        <v>151</v>
      </c>
      <c r="E161" t="s">
        <v>280</v>
      </c>
      <c r="F161" t="s">
        <v>280</v>
      </c>
      <c r="G161" t="s">
        <v>219</v>
      </c>
      <c r="H161">
        <v>399.68665472196392</v>
      </c>
      <c r="I161">
        <v>57</v>
      </c>
      <c r="J161">
        <v>1399810.7440997073</v>
      </c>
      <c r="K161">
        <v>57046.926127272716</v>
      </c>
      <c r="L161">
        <v>251965933.93794733</v>
      </c>
      <c r="M161">
        <v>6839693.6240909081</v>
      </c>
      <c r="N161">
        <v>2099716116.1495609</v>
      </c>
      <c r="O161">
        <v>106248000</v>
      </c>
      <c r="P161">
        <v>29.527822849999996</v>
      </c>
      <c r="Q161">
        <v>20927.170624290622</v>
      </c>
      <c r="R161">
        <v>252022980.86407462</v>
      </c>
      <c r="S161">
        <v>2212.8038097736521</v>
      </c>
      <c r="T161">
        <v>20956.698447140621</v>
      </c>
    </row>
    <row r="162" spans="1:20" x14ac:dyDescent="0.3">
      <c r="A162">
        <v>161</v>
      </c>
      <c r="B162" t="s">
        <v>140</v>
      </c>
      <c r="C162" t="s">
        <v>148</v>
      </c>
      <c r="D162" t="s">
        <v>151</v>
      </c>
      <c r="E162" t="s">
        <v>280</v>
      </c>
      <c r="F162" t="s">
        <v>280</v>
      </c>
      <c r="G162" t="s">
        <v>220</v>
      </c>
      <c r="H162">
        <v>399.68665472196392</v>
      </c>
      <c r="I162">
        <v>29</v>
      </c>
      <c r="J162">
        <v>1399810.7440997073</v>
      </c>
      <c r="K162">
        <v>57046.926127272716</v>
      </c>
      <c r="L162">
        <v>251965933.93794733</v>
      </c>
      <c r="M162">
        <v>6839693.6240909081</v>
      </c>
      <c r="N162">
        <v>2099716116.1495609</v>
      </c>
      <c r="O162">
        <v>113100000</v>
      </c>
      <c r="P162">
        <v>29.527822849999996</v>
      </c>
      <c r="Q162">
        <v>20927.170624290622</v>
      </c>
      <c r="R162">
        <v>252022980.86407462</v>
      </c>
      <c r="S162">
        <v>2219.655809773652</v>
      </c>
      <c r="T162">
        <v>20956.698447140621</v>
      </c>
    </row>
    <row r="163" spans="1:20" x14ac:dyDescent="0.3">
      <c r="A163">
        <v>162</v>
      </c>
      <c r="B163" t="s">
        <v>140</v>
      </c>
      <c r="C163" t="s">
        <v>148</v>
      </c>
      <c r="D163" t="s">
        <v>151</v>
      </c>
      <c r="E163" t="s">
        <v>280</v>
      </c>
      <c r="F163" t="s">
        <v>280</v>
      </c>
      <c r="G163" t="s">
        <v>218</v>
      </c>
      <c r="H163">
        <v>399.68665472196392</v>
      </c>
      <c r="I163">
        <v>29</v>
      </c>
      <c r="J163">
        <v>1399810.7440997073</v>
      </c>
      <c r="K163">
        <v>57046.926127272716</v>
      </c>
      <c r="L163">
        <v>251965933.93794733</v>
      </c>
      <c r="M163">
        <v>6839693.6240909081</v>
      </c>
      <c r="N163">
        <v>2099716116.1495609</v>
      </c>
      <c r="O163">
        <v>108639800</v>
      </c>
      <c r="P163">
        <v>29.527822849999996</v>
      </c>
      <c r="Q163">
        <v>20927.170624290622</v>
      </c>
      <c r="R163">
        <v>252022980.86407462</v>
      </c>
      <c r="S163">
        <v>2215.195609773652</v>
      </c>
      <c r="T163">
        <v>20956.698447140621</v>
      </c>
    </row>
    <row r="164" spans="1:20" x14ac:dyDescent="0.3">
      <c r="A164">
        <v>163</v>
      </c>
      <c r="B164" t="s">
        <v>140</v>
      </c>
      <c r="C164" t="s">
        <v>148</v>
      </c>
      <c r="D164" t="s">
        <v>280</v>
      </c>
      <c r="E164" t="s">
        <v>152</v>
      </c>
      <c r="F164" t="s">
        <v>154</v>
      </c>
      <c r="G164" t="s">
        <v>219</v>
      </c>
      <c r="H164">
        <v>378.24554313139316</v>
      </c>
      <c r="I164">
        <v>54</v>
      </c>
      <c r="J164">
        <v>1380827.5973854591</v>
      </c>
      <c r="K164">
        <v>43946.449763636367</v>
      </c>
      <c r="L164">
        <v>248548967.52938268</v>
      </c>
      <c r="M164">
        <v>5698007.0172727266</v>
      </c>
      <c r="N164">
        <v>2071241396.0781889</v>
      </c>
      <c r="O164">
        <v>100656000</v>
      </c>
      <c r="P164">
        <v>22.968374518181815</v>
      </c>
      <c r="Q164">
        <v>20643.372580912615</v>
      </c>
      <c r="R164">
        <v>248592913.9791463</v>
      </c>
      <c r="S164">
        <v>2177.5954030954617</v>
      </c>
      <c r="T164">
        <v>20666.340955430798</v>
      </c>
    </row>
    <row r="165" spans="1:20" x14ac:dyDescent="0.3">
      <c r="A165">
        <v>164</v>
      </c>
      <c r="B165" t="s">
        <v>140</v>
      </c>
      <c r="C165" t="s">
        <v>148</v>
      </c>
      <c r="D165" t="s">
        <v>280</v>
      </c>
      <c r="E165" t="s">
        <v>152</v>
      </c>
      <c r="F165" t="s">
        <v>154</v>
      </c>
      <c r="G165" t="s">
        <v>220</v>
      </c>
      <c r="H165">
        <v>378.24554313139316</v>
      </c>
      <c r="I165">
        <v>27</v>
      </c>
      <c r="J165">
        <v>1380827.5973854591</v>
      </c>
      <c r="K165">
        <v>43946.449763636367</v>
      </c>
      <c r="L165">
        <v>248548967.52938268</v>
      </c>
      <c r="M165">
        <v>5698007.0172727266</v>
      </c>
      <c r="N165">
        <v>2071241396.0781889</v>
      </c>
      <c r="O165">
        <v>105300000</v>
      </c>
      <c r="P165">
        <v>22.968374518181815</v>
      </c>
      <c r="Q165">
        <v>20643.372580912615</v>
      </c>
      <c r="R165">
        <v>248592913.9791463</v>
      </c>
      <c r="S165">
        <v>2182.239403095462</v>
      </c>
      <c r="T165">
        <v>20666.340955430798</v>
      </c>
    </row>
    <row r="166" spans="1:20" x14ac:dyDescent="0.3">
      <c r="A166">
        <v>165</v>
      </c>
      <c r="B166" t="s">
        <v>140</v>
      </c>
      <c r="C166" t="s">
        <v>148</v>
      </c>
      <c r="D166" t="s">
        <v>280</v>
      </c>
      <c r="E166" t="s">
        <v>152</v>
      </c>
      <c r="F166" t="s">
        <v>154</v>
      </c>
      <c r="G166" t="s">
        <v>218</v>
      </c>
      <c r="H166">
        <v>378.24554313139316</v>
      </c>
      <c r="I166">
        <v>27</v>
      </c>
      <c r="J166">
        <v>1380827.5973854591</v>
      </c>
      <c r="K166">
        <v>43946.449763636367</v>
      </c>
      <c r="L166">
        <v>248548967.52938268</v>
      </c>
      <c r="M166">
        <v>5698007.0172727266</v>
      </c>
      <c r="N166">
        <v>2071241396.0781889</v>
      </c>
      <c r="O166">
        <v>101147400</v>
      </c>
      <c r="P166">
        <v>22.968374518181815</v>
      </c>
      <c r="Q166">
        <v>20643.372580912615</v>
      </c>
      <c r="R166">
        <v>248592913.9791463</v>
      </c>
      <c r="S166">
        <v>2178.0868030954616</v>
      </c>
      <c r="T166">
        <v>20666.340955430798</v>
      </c>
    </row>
    <row r="167" spans="1:20" x14ac:dyDescent="0.3">
      <c r="A167">
        <v>166</v>
      </c>
      <c r="B167" t="s">
        <v>140</v>
      </c>
      <c r="C167" t="s">
        <v>148</v>
      </c>
      <c r="D167" t="s">
        <v>280</v>
      </c>
      <c r="E167" t="s">
        <v>152</v>
      </c>
      <c r="F167" t="s">
        <v>155</v>
      </c>
      <c r="G167" t="s">
        <v>219</v>
      </c>
      <c r="H167">
        <v>378.20697128755495</v>
      </c>
      <c r="I167">
        <v>54</v>
      </c>
      <c r="J167">
        <v>1381868.7768091431</v>
      </c>
      <c r="K167">
        <v>44765.229536363637</v>
      </c>
      <c r="L167">
        <v>248736379.82564577</v>
      </c>
      <c r="M167">
        <v>5725299.6763636358</v>
      </c>
      <c r="N167">
        <v>2072803165.2137146</v>
      </c>
      <c r="O167">
        <v>100656000</v>
      </c>
      <c r="P167">
        <v>22.695447927272724</v>
      </c>
      <c r="Q167">
        <v>20658.938213296689</v>
      </c>
      <c r="R167">
        <v>248781145.05518213</v>
      </c>
      <c r="S167">
        <v>2179.1844648900787</v>
      </c>
      <c r="T167">
        <v>20681.633661223961</v>
      </c>
    </row>
    <row r="168" spans="1:20" x14ac:dyDescent="0.3">
      <c r="A168">
        <v>167</v>
      </c>
      <c r="B168" t="s">
        <v>140</v>
      </c>
      <c r="C168" t="s">
        <v>148</v>
      </c>
      <c r="D168" t="s">
        <v>280</v>
      </c>
      <c r="E168" t="s">
        <v>152</v>
      </c>
      <c r="F168" t="s">
        <v>155</v>
      </c>
      <c r="G168" t="s">
        <v>220</v>
      </c>
      <c r="H168">
        <v>378.20697128755495</v>
      </c>
      <c r="I168">
        <v>27</v>
      </c>
      <c r="J168">
        <v>1381868.7768091431</v>
      </c>
      <c r="K168">
        <v>44765.229536363637</v>
      </c>
      <c r="L168">
        <v>248736379.82564577</v>
      </c>
      <c r="M168">
        <v>5725299.6763636358</v>
      </c>
      <c r="N168">
        <v>2072803165.2137146</v>
      </c>
      <c r="O168">
        <v>105300000</v>
      </c>
      <c r="P168">
        <v>22.695447927272724</v>
      </c>
      <c r="Q168">
        <v>20658.938213296689</v>
      </c>
      <c r="R168">
        <v>248781145.05518213</v>
      </c>
      <c r="S168">
        <v>2183.8284648900785</v>
      </c>
      <c r="T168">
        <v>20681.633661223961</v>
      </c>
    </row>
    <row r="169" spans="1:20" x14ac:dyDescent="0.3">
      <c r="A169">
        <v>168</v>
      </c>
      <c r="B169" t="s">
        <v>140</v>
      </c>
      <c r="C169" t="s">
        <v>148</v>
      </c>
      <c r="D169" t="s">
        <v>280</v>
      </c>
      <c r="E169" t="s">
        <v>152</v>
      </c>
      <c r="F169" t="s">
        <v>155</v>
      </c>
      <c r="G169" t="s">
        <v>218</v>
      </c>
      <c r="H169">
        <v>378.20697128755495</v>
      </c>
      <c r="I169">
        <v>27</v>
      </c>
      <c r="J169">
        <v>1381868.7768091431</v>
      </c>
      <c r="K169">
        <v>44765.229536363637</v>
      </c>
      <c r="L169">
        <v>248736379.82564577</v>
      </c>
      <c r="M169">
        <v>5725299.6763636358</v>
      </c>
      <c r="N169">
        <v>2072803165.2137146</v>
      </c>
      <c r="O169">
        <v>101147400</v>
      </c>
      <c r="P169">
        <v>22.695447927272724</v>
      </c>
      <c r="Q169">
        <v>20658.938213296689</v>
      </c>
      <c r="R169">
        <v>248781145.05518213</v>
      </c>
      <c r="S169">
        <v>2179.6758648900786</v>
      </c>
      <c r="T169">
        <v>20681.633661223961</v>
      </c>
    </row>
    <row r="170" spans="1:20" x14ac:dyDescent="0.3">
      <c r="A170">
        <v>169</v>
      </c>
      <c r="B170" t="s">
        <v>140</v>
      </c>
      <c r="C170" t="s">
        <v>148</v>
      </c>
      <c r="D170" t="s">
        <v>280</v>
      </c>
      <c r="E170" t="s">
        <v>152</v>
      </c>
      <c r="F170" t="s">
        <v>280</v>
      </c>
      <c r="G170" t="s">
        <v>219</v>
      </c>
      <c r="H170">
        <v>378.30891116055579</v>
      </c>
      <c r="I170">
        <v>54</v>
      </c>
      <c r="J170">
        <v>1379117.088332264</v>
      </c>
      <c r="K170">
        <v>46129.862490909087</v>
      </c>
      <c r="L170">
        <v>248241075.89980754</v>
      </c>
      <c r="M170">
        <v>5687089.9536363631</v>
      </c>
      <c r="N170">
        <v>2068675632.4983962</v>
      </c>
      <c r="O170">
        <v>100656000</v>
      </c>
      <c r="P170">
        <v>22.968374518181815</v>
      </c>
      <c r="Q170">
        <v>20617.800470567348</v>
      </c>
      <c r="R170">
        <v>248287205.76229846</v>
      </c>
      <c r="S170">
        <v>2175.0187224520328</v>
      </c>
      <c r="T170">
        <v>20640.768845085531</v>
      </c>
    </row>
    <row r="171" spans="1:20" x14ac:dyDescent="0.3">
      <c r="A171">
        <v>170</v>
      </c>
      <c r="B171" t="s">
        <v>140</v>
      </c>
      <c r="C171" t="s">
        <v>148</v>
      </c>
      <c r="D171" t="s">
        <v>280</v>
      </c>
      <c r="E171" t="s">
        <v>152</v>
      </c>
      <c r="F171" t="s">
        <v>280</v>
      </c>
      <c r="G171" t="s">
        <v>220</v>
      </c>
      <c r="H171">
        <v>378.30891116055579</v>
      </c>
      <c r="I171">
        <v>27</v>
      </c>
      <c r="J171">
        <v>1379117.088332264</v>
      </c>
      <c r="K171">
        <v>46129.862490909087</v>
      </c>
      <c r="L171">
        <v>248241075.89980754</v>
      </c>
      <c r="M171">
        <v>5687089.9536363631</v>
      </c>
      <c r="N171">
        <v>2068675632.4983962</v>
      </c>
      <c r="O171">
        <v>105300000</v>
      </c>
      <c r="P171">
        <v>22.968374518181815</v>
      </c>
      <c r="Q171">
        <v>20617.800470567348</v>
      </c>
      <c r="R171">
        <v>248287205.76229846</v>
      </c>
      <c r="S171">
        <v>2179.6627224520325</v>
      </c>
      <c r="T171">
        <v>20640.768845085531</v>
      </c>
    </row>
    <row r="172" spans="1:20" x14ac:dyDescent="0.3">
      <c r="A172">
        <v>171</v>
      </c>
      <c r="B172" t="s">
        <v>140</v>
      </c>
      <c r="C172" t="s">
        <v>148</v>
      </c>
      <c r="D172" t="s">
        <v>280</v>
      </c>
      <c r="E172" t="s">
        <v>152</v>
      </c>
      <c r="F172" t="s">
        <v>280</v>
      </c>
      <c r="G172" t="s">
        <v>218</v>
      </c>
      <c r="H172">
        <v>378.30891116055579</v>
      </c>
      <c r="I172">
        <v>27</v>
      </c>
      <c r="J172">
        <v>1379117.088332264</v>
      </c>
      <c r="K172">
        <v>46129.862490909087</v>
      </c>
      <c r="L172">
        <v>248241075.89980754</v>
      </c>
      <c r="M172">
        <v>5687089.9536363631</v>
      </c>
      <c r="N172">
        <v>2068675632.4983962</v>
      </c>
      <c r="O172">
        <v>101147400</v>
      </c>
      <c r="P172">
        <v>22.968374518181815</v>
      </c>
      <c r="Q172">
        <v>20617.800470567348</v>
      </c>
      <c r="R172">
        <v>248287205.76229846</v>
      </c>
      <c r="S172">
        <v>2175.5101224520326</v>
      </c>
      <c r="T172">
        <v>20640.768845085531</v>
      </c>
    </row>
    <row r="173" spans="1:20" x14ac:dyDescent="0.3">
      <c r="A173">
        <v>172</v>
      </c>
      <c r="B173" t="s">
        <v>140</v>
      </c>
      <c r="C173" t="s">
        <v>148</v>
      </c>
      <c r="D173" t="s">
        <v>280</v>
      </c>
      <c r="E173" t="s">
        <v>280</v>
      </c>
      <c r="F173" t="s">
        <v>154</v>
      </c>
      <c r="G173" t="s">
        <v>219</v>
      </c>
      <c r="H173">
        <v>400.08774903121127</v>
      </c>
      <c r="I173">
        <v>57</v>
      </c>
      <c r="J173">
        <v>1401970.852696483</v>
      </c>
      <c r="K173">
        <v>54863.513399999996</v>
      </c>
      <c r="L173">
        <v>252354753.48536697</v>
      </c>
      <c r="M173">
        <v>6855215.7627272718</v>
      </c>
      <c r="N173">
        <v>2102956279.0447247</v>
      </c>
      <c r="O173">
        <v>106248000</v>
      </c>
      <c r="P173">
        <v>29.518612699999998</v>
      </c>
      <c r="Q173">
        <v>20959.464247812422</v>
      </c>
      <c r="R173">
        <v>252409616.99876696</v>
      </c>
      <c r="S173">
        <v>2216.0594948074522</v>
      </c>
      <c r="T173">
        <v>20988.982860512424</v>
      </c>
    </row>
    <row r="174" spans="1:20" x14ac:dyDescent="0.3">
      <c r="A174">
        <v>173</v>
      </c>
      <c r="B174" t="s">
        <v>140</v>
      </c>
      <c r="C174" t="s">
        <v>148</v>
      </c>
      <c r="D174" t="s">
        <v>280</v>
      </c>
      <c r="E174" t="s">
        <v>280</v>
      </c>
      <c r="F174" t="s">
        <v>154</v>
      </c>
      <c r="G174" t="s">
        <v>220</v>
      </c>
      <c r="H174">
        <v>400.08774903121127</v>
      </c>
      <c r="I174">
        <v>29</v>
      </c>
      <c r="J174">
        <v>1401970.852696483</v>
      </c>
      <c r="K174">
        <v>54863.513399999996</v>
      </c>
      <c r="L174">
        <v>252354753.48536697</v>
      </c>
      <c r="M174">
        <v>6855215.7627272718</v>
      </c>
      <c r="N174">
        <v>2102956279.0447247</v>
      </c>
      <c r="O174">
        <v>113100000</v>
      </c>
      <c r="P174">
        <v>29.518612699999998</v>
      </c>
      <c r="Q174">
        <v>20959.464247812422</v>
      </c>
      <c r="R174">
        <v>252409616.99876696</v>
      </c>
      <c r="S174">
        <v>2222.9114948074521</v>
      </c>
      <c r="T174">
        <v>20988.982860512424</v>
      </c>
    </row>
    <row r="175" spans="1:20" x14ac:dyDescent="0.3">
      <c r="A175">
        <v>174</v>
      </c>
      <c r="B175" t="s">
        <v>140</v>
      </c>
      <c r="C175" t="s">
        <v>148</v>
      </c>
      <c r="D175" t="s">
        <v>280</v>
      </c>
      <c r="E175" t="s">
        <v>280</v>
      </c>
      <c r="F175" t="s">
        <v>154</v>
      </c>
      <c r="G175" t="s">
        <v>218</v>
      </c>
      <c r="H175">
        <v>400.08774903121127</v>
      </c>
      <c r="I175">
        <v>29</v>
      </c>
      <c r="J175">
        <v>1401970.852696483</v>
      </c>
      <c r="K175">
        <v>54863.513399999996</v>
      </c>
      <c r="L175">
        <v>252354753.48536697</v>
      </c>
      <c r="M175">
        <v>6855215.7627272718</v>
      </c>
      <c r="N175">
        <v>2102956279.0447247</v>
      </c>
      <c r="O175">
        <v>108639800</v>
      </c>
      <c r="P175">
        <v>29.518612699999998</v>
      </c>
      <c r="Q175">
        <v>20959.464247812422</v>
      </c>
      <c r="R175">
        <v>252409616.99876696</v>
      </c>
      <c r="S175">
        <v>2218.4512948074521</v>
      </c>
      <c r="T175">
        <v>20988.982860512424</v>
      </c>
    </row>
    <row r="176" spans="1:20" x14ac:dyDescent="0.3">
      <c r="A176">
        <v>175</v>
      </c>
      <c r="B176" t="s">
        <v>140</v>
      </c>
      <c r="C176" t="s">
        <v>148</v>
      </c>
      <c r="D176" t="s">
        <v>280</v>
      </c>
      <c r="E176" t="s">
        <v>280</v>
      </c>
      <c r="F176" t="s">
        <v>155</v>
      </c>
      <c r="G176" t="s">
        <v>219</v>
      </c>
      <c r="H176">
        <v>400.04917718737318</v>
      </c>
      <c r="I176">
        <v>57</v>
      </c>
      <c r="J176">
        <v>1403012.032120167</v>
      </c>
      <c r="K176">
        <v>55682.293172727266</v>
      </c>
      <c r="L176">
        <v>252542165.78163007</v>
      </c>
      <c r="M176">
        <v>6882508.4218181809</v>
      </c>
      <c r="N176">
        <v>2104518048.1802506</v>
      </c>
      <c r="O176">
        <v>106248000</v>
      </c>
      <c r="P176">
        <v>29.245686109090908</v>
      </c>
      <c r="Q176">
        <v>20975.029880196496</v>
      </c>
      <c r="R176">
        <v>252597848.07480279</v>
      </c>
      <c r="S176">
        <v>2217.6485566020688</v>
      </c>
      <c r="T176">
        <v>21004.275566305587</v>
      </c>
    </row>
    <row r="177" spans="1:20" x14ac:dyDescent="0.3">
      <c r="A177">
        <v>176</v>
      </c>
      <c r="B177" t="s">
        <v>140</v>
      </c>
      <c r="C177" t="s">
        <v>148</v>
      </c>
      <c r="D177" t="s">
        <v>280</v>
      </c>
      <c r="E177" t="s">
        <v>280</v>
      </c>
      <c r="F177" t="s">
        <v>155</v>
      </c>
      <c r="G177" t="s">
        <v>220</v>
      </c>
      <c r="H177">
        <v>400.04917718737318</v>
      </c>
      <c r="I177">
        <v>29</v>
      </c>
      <c r="J177">
        <v>1403012.032120167</v>
      </c>
      <c r="K177">
        <v>55682.293172727266</v>
      </c>
      <c r="L177">
        <v>252542165.78163007</v>
      </c>
      <c r="M177">
        <v>6882508.4218181809</v>
      </c>
      <c r="N177">
        <v>2104518048.1802506</v>
      </c>
      <c r="O177">
        <v>113100000</v>
      </c>
      <c r="P177">
        <v>29.245686109090908</v>
      </c>
      <c r="Q177">
        <v>20975.029880196496</v>
      </c>
      <c r="R177">
        <v>252597848.07480279</v>
      </c>
      <c r="S177">
        <v>2224.5005566020691</v>
      </c>
      <c r="T177">
        <v>21004.275566305587</v>
      </c>
    </row>
    <row r="178" spans="1:20" x14ac:dyDescent="0.3">
      <c r="A178">
        <v>177</v>
      </c>
      <c r="B178" t="s">
        <v>140</v>
      </c>
      <c r="C178" t="s">
        <v>148</v>
      </c>
      <c r="D178" t="s">
        <v>280</v>
      </c>
      <c r="E178" t="s">
        <v>280</v>
      </c>
      <c r="F178" t="s">
        <v>155</v>
      </c>
      <c r="G178" t="s">
        <v>218</v>
      </c>
      <c r="H178">
        <v>400.04917718737318</v>
      </c>
      <c r="I178">
        <v>29</v>
      </c>
      <c r="J178">
        <v>1403012.032120167</v>
      </c>
      <c r="K178">
        <v>55682.293172727266</v>
      </c>
      <c r="L178">
        <v>252542165.78163007</v>
      </c>
      <c r="M178">
        <v>6882508.4218181809</v>
      </c>
      <c r="N178">
        <v>2104518048.1802506</v>
      </c>
      <c r="O178">
        <v>108639800</v>
      </c>
      <c r="P178">
        <v>29.245686109090908</v>
      </c>
      <c r="Q178">
        <v>20975.029880196496</v>
      </c>
      <c r="R178">
        <v>252597848.07480279</v>
      </c>
      <c r="S178">
        <v>2220.0403566020691</v>
      </c>
      <c r="T178">
        <v>21004.275566305587</v>
      </c>
    </row>
    <row r="179" spans="1:20" x14ac:dyDescent="0.3">
      <c r="A179">
        <v>178</v>
      </c>
      <c r="B179" t="s">
        <v>140</v>
      </c>
      <c r="C179" t="s">
        <v>148</v>
      </c>
      <c r="D179" t="s">
        <v>280</v>
      </c>
      <c r="E179" t="s">
        <v>280</v>
      </c>
      <c r="F179" t="s">
        <v>280</v>
      </c>
      <c r="G179" t="s">
        <v>219</v>
      </c>
      <c r="H179">
        <v>400.15111706037391</v>
      </c>
      <c r="I179">
        <v>57</v>
      </c>
      <c r="J179">
        <v>1400260.3436432881</v>
      </c>
      <c r="K179">
        <v>57046.926127272716</v>
      </c>
      <c r="L179">
        <v>252046861.85579184</v>
      </c>
      <c r="M179">
        <v>6844298.6990909083</v>
      </c>
      <c r="N179">
        <v>2100390515.464932</v>
      </c>
      <c r="O179">
        <v>106248000</v>
      </c>
      <c r="P179">
        <v>29.518612699999998</v>
      </c>
      <c r="Q179">
        <v>20933.892137467152</v>
      </c>
      <c r="R179">
        <v>252103908.78191912</v>
      </c>
      <c r="S179">
        <v>2213.4828141640228</v>
      </c>
      <c r="T179">
        <v>20963.410750167153</v>
      </c>
    </row>
    <row r="180" spans="1:20" x14ac:dyDescent="0.3">
      <c r="A180">
        <v>179</v>
      </c>
      <c r="B180" t="s">
        <v>140</v>
      </c>
      <c r="C180" t="s">
        <v>148</v>
      </c>
      <c r="D180" t="s">
        <v>280</v>
      </c>
      <c r="E180" t="s">
        <v>280</v>
      </c>
      <c r="F180" t="s">
        <v>280</v>
      </c>
      <c r="G180" t="s">
        <v>220</v>
      </c>
      <c r="H180">
        <v>400.15111706037391</v>
      </c>
      <c r="I180">
        <v>29</v>
      </c>
      <c r="J180">
        <v>1400260.3436432881</v>
      </c>
      <c r="K180">
        <v>57046.926127272716</v>
      </c>
      <c r="L180">
        <v>252046861.85579184</v>
      </c>
      <c r="M180">
        <v>6844298.6990909083</v>
      </c>
      <c r="N180">
        <v>2100390515.464932</v>
      </c>
      <c r="O180">
        <v>113100000</v>
      </c>
      <c r="P180">
        <v>29.518612699999998</v>
      </c>
      <c r="Q180">
        <v>20933.892137467152</v>
      </c>
      <c r="R180">
        <v>252103908.78191912</v>
      </c>
      <c r="S180">
        <v>2220.3348141640231</v>
      </c>
      <c r="T180">
        <v>20963.410750167153</v>
      </c>
    </row>
    <row r="181" spans="1:20" x14ac:dyDescent="0.3">
      <c r="A181">
        <v>180</v>
      </c>
      <c r="B181" t="s">
        <v>140</v>
      </c>
      <c r="C181" t="s">
        <v>148</v>
      </c>
      <c r="D181" t="s">
        <v>280</v>
      </c>
      <c r="E181" t="s">
        <v>280</v>
      </c>
      <c r="F181" t="s">
        <v>280</v>
      </c>
      <c r="G181" t="s">
        <v>218</v>
      </c>
      <c r="H181">
        <v>400.15111706037391</v>
      </c>
      <c r="I181">
        <v>29</v>
      </c>
      <c r="J181">
        <v>1400260.3436432881</v>
      </c>
      <c r="K181">
        <v>57046.926127272716</v>
      </c>
      <c r="L181">
        <v>252046861.85579184</v>
      </c>
      <c r="M181">
        <v>6844298.6990909083</v>
      </c>
      <c r="N181">
        <v>2100390515.464932</v>
      </c>
      <c r="O181">
        <v>108639800</v>
      </c>
      <c r="P181">
        <v>29.518612699999998</v>
      </c>
      <c r="Q181">
        <v>20933.892137467152</v>
      </c>
      <c r="R181">
        <v>252103908.78191912</v>
      </c>
      <c r="S181">
        <v>2215.8746141640231</v>
      </c>
      <c r="T181">
        <v>20963.410750167153</v>
      </c>
    </row>
    <row r="182" spans="1:20" x14ac:dyDescent="0.3">
      <c r="A182">
        <v>181</v>
      </c>
      <c r="B182" t="s">
        <v>140</v>
      </c>
      <c r="C182" t="s">
        <v>280</v>
      </c>
      <c r="D182" t="s">
        <v>151</v>
      </c>
      <c r="E182" t="s">
        <v>152</v>
      </c>
      <c r="F182" t="s">
        <v>154</v>
      </c>
      <c r="G182" t="s">
        <v>219</v>
      </c>
      <c r="H182">
        <v>371.34947579087645</v>
      </c>
      <c r="I182">
        <v>53</v>
      </c>
      <c r="J182">
        <v>1295002.7270218926</v>
      </c>
      <c r="K182">
        <v>43335.209363636357</v>
      </c>
      <c r="L182">
        <v>233100490.86394066</v>
      </c>
      <c r="M182">
        <v>5326657.7022727262</v>
      </c>
      <c r="N182">
        <v>1942504090.5328388</v>
      </c>
      <c r="O182">
        <v>98792000</v>
      </c>
      <c r="P182">
        <v>20.532623068181817</v>
      </c>
      <c r="Q182">
        <v>19360.290768977291</v>
      </c>
      <c r="R182">
        <v>233143826.0733043</v>
      </c>
      <c r="S182">
        <v>2046.6227482351114</v>
      </c>
      <c r="T182">
        <v>19380.823392045473</v>
      </c>
    </row>
    <row r="183" spans="1:20" x14ac:dyDescent="0.3">
      <c r="A183">
        <v>182</v>
      </c>
      <c r="B183" t="s">
        <v>140</v>
      </c>
      <c r="C183" t="s">
        <v>280</v>
      </c>
      <c r="D183" t="s">
        <v>151</v>
      </c>
      <c r="E183" t="s">
        <v>152</v>
      </c>
      <c r="F183" t="s">
        <v>154</v>
      </c>
      <c r="G183" t="s">
        <v>220</v>
      </c>
      <c r="H183">
        <v>371.34947579087645</v>
      </c>
      <c r="I183">
        <v>27</v>
      </c>
      <c r="J183">
        <v>1295002.7270218926</v>
      </c>
      <c r="K183">
        <v>43335.209363636357</v>
      </c>
      <c r="L183">
        <v>233100490.86394066</v>
      </c>
      <c r="M183">
        <v>5326657.7022727262</v>
      </c>
      <c r="N183">
        <v>1942504090.5328388</v>
      </c>
      <c r="O183">
        <v>105300000</v>
      </c>
      <c r="P183">
        <v>20.532623068181817</v>
      </c>
      <c r="Q183">
        <v>19360.290768977291</v>
      </c>
      <c r="R183">
        <v>233143826.0733043</v>
      </c>
      <c r="S183">
        <v>2053.1307482351117</v>
      </c>
      <c r="T183">
        <v>19380.823392045473</v>
      </c>
    </row>
    <row r="184" spans="1:20" x14ac:dyDescent="0.3">
      <c r="A184">
        <v>183</v>
      </c>
      <c r="B184" t="s">
        <v>140</v>
      </c>
      <c r="C184" t="s">
        <v>280</v>
      </c>
      <c r="D184" t="s">
        <v>151</v>
      </c>
      <c r="E184" t="s">
        <v>152</v>
      </c>
      <c r="F184" t="s">
        <v>154</v>
      </c>
      <c r="G184" t="s">
        <v>218</v>
      </c>
      <c r="H184">
        <v>371.34947579087645</v>
      </c>
      <c r="I184">
        <v>27</v>
      </c>
      <c r="J184">
        <v>1295002.7270218926</v>
      </c>
      <c r="K184">
        <v>43335.209363636357</v>
      </c>
      <c r="L184">
        <v>233100490.86394066</v>
      </c>
      <c r="M184">
        <v>5326657.7022727262</v>
      </c>
      <c r="N184">
        <v>1942504090.5328388</v>
      </c>
      <c r="O184">
        <v>101147400</v>
      </c>
      <c r="P184">
        <v>20.532623068181817</v>
      </c>
      <c r="Q184">
        <v>19360.290768977291</v>
      </c>
      <c r="R184">
        <v>233143826.0733043</v>
      </c>
      <c r="S184">
        <v>2048.9781482351113</v>
      </c>
      <c r="T184">
        <v>19380.823392045473</v>
      </c>
    </row>
    <row r="185" spans="1:20" x14ac:dyDescent="0.3">
      <c r="A185">
        <v>184</v>
      </c>
      <c r="B185" t="s">
        <v>140</v>
      </c>
      <c r="C185" t="s">
        <v>280</v>
      </c>
      <c r="D185" t="s">
        <v>151</v>
      </c>
      <c r="E185" t="s">
        <v>152</v>
      </c>
      <c r="F185" t="s">
        <v>155</v>
      </c>
      <c r="G185" t="s">
        <v>219</v>
      </c>
      <c r="H185">
        <v>371.31090394703835</v>
      </c>
      <c r="I185">
        <v>53</v>
      </c>
      <c r="J185">
        <v>1296043.9064455763</v>
      </c>
      <c r="K185">
        <v>44153.989136363627</v>
      </c>
      <c r="L185">
        <v>233287903.16020375</v>
      </c>
      <c r="M185">
        <v>5353950.3613636354</v>
      </c>
      <c r="N185">
        <v>1944065859.6683645</v>
      </c>
      <c r="O185">
        <v>98792000</v>
      </c>
      <c r="P185">
        <v>20.259696477272726</v>
      </c>
      <c r="Q185">
        <v>19375.856401361365</v>
      </c>
      <c r="R185">
        <v>233332057.14934012</v>
      </c>
      <c r="S185">
        <v>2048.211810029728</v>
      </c>
      <c r="T185">
        <v>19396.116097838636</v>
      </c>
    </row>
    <row r="186" spans="1:20" x14ac:dyDescent="0.3">
      <c r="A186">
        <v>185</v>
      </c>
      <c r="B186" t="s">
        <v>140</v>
      </c>
      <c r="C186" t="s">
        <v>280</v>
      </c>
      <c r="D186" t="s">
        <v>151</v>
      </c>
      <c r="E186" t="s">
        <v>152</v>
      </c>
      <c r="F186" t="s">
        <v>155</v>
      </c>
      <c r="G186" t="s">
        <v>220</v>
      </c>
      <c r="H186">
        <v>371.31090394703835</v>
      </c>
      <c r="I186">
        <v>27</v>
      </c>
      <c r="J186">
        <v>1296043.9064455763</v>
      </c>
      <c r="K186">
        <v>44153.989136363627</v>
      </c>
      <c r="L186">
        <v>233287903.16020375</v>
      </c>
      <c r="M186">
        <v>5353950.3613636354</v>
      </c>
      <c r="N186">
        <v>1944065859.6683645</v>
      </c>
      <c r="O186">
        <v>105300000</v>
      </c>
      <c r="P186">
        <v>20.259696477272726</v>
      </c>
      <c r="Q186">
        <v>19375.856401361365</v>
      </c>
      <c r="R186">
        <v>233332057.14934012</v>
      </c>
      <c r="S186">
        <v>2054.7198100297283</v>
      </c>
      <c r="T186">
        <v>19396.116097838636</v>
      </c>
    </row>
    <row r="187" spans="1:20" x14ac:dyDescent="0.3">
      <c r="A187">
        <v>186</v>
      </c>
      <c r="B187" t="s">
        <v>140</v>
      </c>
      <c r="C187" t="s">
        <v>280</v>
      </c>
      <c r="D187" t="s">
        <v>151</v>
      </c>
      <c r="E187" t="s">
        <v>152</v>
      </c>
      <c r="F187" t="s">
        <v>155</v>
      </c>
      <c r="G187" t="s">
        <v>218</v>
      </c>
      <c r="H187">
        <v>371.31090394703835</v>
      </c>
      <c r="I187">
        <v>27</v>
      </c>
      <c r="J187">
        <v>1296043.9064455763</v>
      </c>
      <c r="K187">
        <v>44153.989136363627</v>
      </c>
      <c r="L187">
        <v>233287903.16020375</v>
      </c>
      <c r="M187">
        <v>5353950.3613636354</v>
      </c>
      <c r="N187">
        <v>1944065859.6683645</v>
      </c>
      <c r="O187">
        <v>101147400</v>
      </c>
      <c r="P187">
        <v>20.259696477272726</v>
      </c>
      <c r="Q187">
        <v>19375.856401361365</v>
      </c>
      <c r="R187">
        <v>233332057.14934012</v>
      </c>
      <c r="S187">
        <v>2050.5672100297284</v>
      </c>
      <c r="T187">
        <v>19396.116097838636</v>
      </c>
    </row>
    <row r="188" spans="1:20" x14ac:dyDescent="0.3">
      <c r="A188">
        <v>187</v>
      </c>
      <c r="B188" t="s">
        <v>140</v>
      </c>
      <c r="C188" t="s">
        <v>280</v>
      </c>
      <c r="D188" t="s">
        <v>151</v>
      </c>
      <c r="E188" t="s">
        <v>152</v>
      </c>
      <c r="F188" t="s">
        <v>280</v>
      </c>
      <c r="G188" t="s">
        <v>219</v>
      </c>
      <c r="H188">
        <v>371.41284382003909</v>
      </c>
      <c r="I188">
        <v>53</v>
      </c>
      <c r="J188">
        <v>1293292.2179686974</v>
      </c>
      <c r="K188">
        <v>45518.622090909077</v>
      </c>
      <c r="L188">
        <v>232792599.23436552</v>
      </c>
      <c r="M188">
        <v>5315740.6386363627</v>
      </c>
      <c r="N188">
        <v>1939938326.9530461</v>
      </c>
      <c r="O188">
        <v>98792000</v>
      </c>
      <c r="P188">
        <v>20.532623068181817</v>
      </c>
      <c r="Q188">
        <v>19334.718658632024</v>
      </c>
      <c r="R188">
        <v>232838117.85645643</v>
      </c>
      <c r="S188">
        <v>2044.0460675916825</v>
      </c>
      <c r="T188">
        <v>19355.251281700206</v>
      </c>
    </row>
    <row r="189" spans="1:20" x14ac:dyDescent="0.3">
      <c r="A189">
        <v>188</v>
      </c>
      <c r="B189" t="s">
        <v>140</v>
      </c>
      <c r="C189" t="s">
        <v>280</v>
      </c>
      <c r="D189" t="s">
        <v>151</v>
      </c>
      <c r="E189" t="s">
        <v>152</v>
      </c>
      <c r="F189" t="s">
        <v>280</v>
      </c>
      <c r="G189" t="s">
        <v>220</v>
      </c>
      <c r="H189">
        <v>371.41284382003909</v>
      </c>
      <c r="I189">
        <v>27</v>
      </c>
      <c r="J189">
        <v>1293292.2179686974</v>
      </c>
      <c r="K189">
        <v>45518.622090909077</v>
      </c>
      <c r="L189">
        <v>232792599.23436552</v>
      </c>
      <c r="M189">
        <v>5315740.6386363627</v>
      </c>
      <c r="N189">
        <v>1939938326.9530461</v>
      </c>
      <c r="O189">
        <v>105300000</v>
      </c>
      <c r="P189">
        <v>20.532623068181817</v>
      </c>
      <c r="Q189">
        <v>19334.718658632024</v>
      </c>
      <c r="R189">
        <v>232838117.85645643</v>
      </c>
      <c r="S189">
        <v>2050.5540675916823</v>
      </c>
      <c r="T189">
        <v>19355.251281700206</v>
      </c>
    </row>
    <row r="190" spans="1:20" x14ac:dyDescent="0.3">
      <c r="A190">
        <v>189</v>
      </c>
      <c r="B190" t="s">
        <v>140</v>
      </c>
      <c r="C190" t="s">
        <v>280</v>
      </c>
      <c r="D190" t="s">
        <v>151</v>
      </c>
      <c r="E190" t="s">
        <v>152</v>
      </c>
      <c r="F190" t="s">
        <v>280</v>
      </c>
      <c r="G190" t="s">
        <v>218</v>
      </c>
      <c r="H190">
        <v>371.41284382003909</v>
      </c>
      <c r="I190">
        <v>27</v>
      </c>
      <c r="J190">
        <v>1293292.2179686974</v>
      </c>
      <c r="K190">
        <v>45518.622090909077</v>
      </c>
      <c r="L190">
        <v>232792599.23436552</v>
      </c>
      <c r="M190">
        <v>5315740.6386363627</v>
      </c>
      <c r="N190">
        <v>1939938326.9530461</v>
      </c>
      <c r="O190">
        <v>101147400</v>
      </c>
      <c r="P190">
        <v>20.532623068181817</v>
      </c>
      <c r="Q190">
        <v>19334.718658632024</v>
      </c>
      <c r="R190">
        <v>232838117.85645643</v>
      </c>
      <c r="S190">
        <v>2046.4014675916824</v>
      </c>
      <c r="T190">
        <v>19355.251281700206</v>
      </c>
    </row>
    <row r="191" spans="1:20" x14ac:dyDescent="0.3">
      <c r="A191">
        <v>190</v>
      </c>
      <c r="B191" t="s">
        <v>140</v>
      </c>
      <c r="C191" t="s">
        <v>280</v>
      </c>
      <c r="D191" t="s">
        <v>151</v>
      </c>
      <c r="E191" t="s">
        <v>280</v>
      </c>
      <c r="F191" t="s">
        <v>154</v>
      </c>
      <c r="G191" t="s">
        <v>219</v>
      </c>
      <c r="H191">
        <v>393.19168169069462</v>
      </c>
      <c r="I191">
        <v>56</v>
      </c>
      <c r="J191">
        <v>1316145.9823329162</v>
      </c>
      <c r="K191">
        <v>54252.273000000001</v>
      </c>
      <c r="L191">
        <v>236906276.81992492</v>
      </c>
      <c r="M191">
        <v>6483866.4477272723</v>
      </c>
      <c r="N191">
        <v>1974218973.4993744</v>
      </c>
      <c r="O191">
        <v>104384000</v>
      </c>
      <c r="P191">
        <v>27.082861249999997</v>
      </c>
      <c r="Q191">
        <v>19676.382435877094</v>
      </c>
      <c r="R191">
        <v>236960529.09292492</v>
      </c>
      <c r="S191">
        <v>2085.0868399471015</v>
      </c>
      <c r="T191">
        <v>19703.465297127095</v>
      </c>
    </row>
    <row r="192" spans="1:20" x14ac:dyDescent="0.3">
      <c r="A192">
        <v>191</v>
      </c>
      <c r="B192" t="s">
        <v>140</v>
      </c>
      <c r="C192" t="s">
        <v>280</v>
      </c>
      <c r="D192" t="s">
        <v>151</v>
      </c>
      <c r="E192" t="s">
        <v>280</v>
      </c>
      <c r="F192" t="s">
        <v>154</v>
      </c>
      <c r="G192" t="s">
        <v>220</v>
      </c>
      <c r="H192">
        <v>393.19168169069462</v>
      </c>
      <c r="I192">
        <v>28</v>
      </c>
      <c r="J192">
        <v>1316145.9823329162</v>
      </c>
      <c r="K192">
        <v>54252.273000000001</v>
      </c>
      <c r="L192">
        <v>236906276.81992492</v>
      </c>
      <c r="M192">
        <v>6483866.4477272723</v>
      </c>
      <c r="N192">
        <v>1974218973.4993744</v>
      </c>
      <c r="O192">
        <v>109200000</v>
      </c>
      <c r="P192">
        <v>27.082861249999997</v>
      </c>
      <c r="Q192">
        <v>19676.382435877094</v>
      </c>
      <c r="R192">
        <v>236960529.09292492</v>
      </c>
      <c r="S192">
        <v>2089.9028399471017</v>
      </c>
      <c r="T192">
        <v>19703.465297127095</v>
      </c>
    </row>
    <row r="193" spans="1:20" x14ac:dyDescent="0.3">
      <c r="A193">
        <v>192</v>
      </c>
      <c r="B193" t="s">
        <v>140</v>
      </c>
      <c r="C193" t="s">
        <v>280</v>
      </c>
      <c r="D193" t="s">
        <v>151</v>
      </c>
      <c r="E193" t="s">
        <v>280</v>
      </c>
      <c r="F193" t="s">
        <v>154</v>
      </c>
      <c r="G193" t="s">
        <v>218</v>
      </c>
      <c r="H193">
        <v>393.19168169069462</v>
      </c>
      <c r="I193">
        <v>28</v>
      </c>
      <c r="J193">
        <v>1316145.9823329162</v>
      </c>
      <c r="K193">
        <v>54252.273000000001</v>
      </c>
      <c r="L193">
        <v>236906276.81992492</v>
      </c>
      <c r="M193">
        <v>6483866.4477272723</v>
      </c>
      <c r="N193">
        <v>1974218973.4993744</v>
      </c>
      <c r="O193">
        <v>104893600</v>
      </c>
      <c r="P193">
        <v>27.082861249999997</v>
      </c>
      <c r="Q193">
        <v>19676.382435877094</v>
      </c>
      <c r="R193">
        <v>236960529.09292492</v>
      </c>
      <c r="S193">
        <v>2085.5964399471018</v>
      </c>
      <c r="T193">
        <v>19703.465297127095</v>
      </c>
    </row>
    <row r="194" spans="1:20" x14ac:dyDescent="0.3">
      <c r="A194">
        <v>193</v>
      </c>
      <c r="B194" t="s">
        <v>140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393.15310984685647</v>
      </c>
      <c r="I194">
        <v>56</v>
      </c>
      <c r="J194">
        <v>1317187.1617566003</v>
      </c>
      <c r="K194">
        <v>55071.052772727271</v>
      </c>
      <c r="L194">
        <v>237093689.11618805</v>
      </c>
      <c r="M194">
        <v>6511159.1068181815</v>
      </c>
      <c r="N194">
        <v>1975780742.6349003</v>
      </c>
      <c r="O194">
        <v>104384000</v>
      </c>
      <c r="P194">
        <v>26.809934659090906</v>
      </c>
      <c r="Q194">
        <v>19691.948068261172</v>
      </c>
      <c r="R194">
        <v>237148760.16896078</v>
      </c>
      <c r="S194">
        <v>2086.6759017417185</v>
      </c>
      <c r="T194">
        <v>19718.758002920262</v>
      </c>
    </row>
    <row r="195" spans="1:20" x14ac:dyDescent="0.3">
      <c r="A195">
        <v>194</v>
      </c>
      <c r="B195" t="s">
        <v>140</v>
      </c>
      <c r="C195" t="s">
        <v>280</v>
      </c>
      <c r="D195" t="s">
        <v>151</v>
      </c>
      <c r="E195" t="s">
        <v>280</v>
      </c>
      <c r="F195" t="s">
        <v>155</v>
      </c>
      <c r="G195" t="s">
        <v>220</v>
      </c>
      <c r="H195">
        <v>393.15310984685647</v>
      </c>
      <c r="I195">
        <v>28</v>
      </c>
      <c r="J195">
        <v>1317187.1617566003</v>
      </c>
      <c r="K195">
        <v>55071.052772727271</v>
      </c>
      <c r="L195">
        <v>237093689.11618805</v>
      </c>
      <c r="M195">
        <v>6511159.1068181815</v>
      </c>
      <c r="N195">
        <v>1975780742.6349003</v>
      </c>
      <c r="O195">
        <v>109200000</v>
      </c>
      <c r="P195">
        <v>26.809934659090906</v>
      </c>
      <c r="Q195">
        <v>19691.948068261172</v>
      </c>
      <c r="R195">
        <v>237148760.16896078</v>
      </c>
      <c r="S195">
        <v>2091.4919017417187</v>
      </c>
      <c r="T195">
        <v>19718.758002920262</v>
      </c>
    </row>
    <row r="196" spans="1:20" x14ac:dyDescent="0.3">
      <c r="A196">
        <v>195</v>
      </c>
      <c r="B196" t="s">
        <v>140</v>
      </c>
      <c r="C196" t="s">
        <v>280</v>
      </c>
      <c r="D196" t="s">
        <v>151</v>
      </c>
      <c r="E196" t="s">
        <v>280</v>
      </c>
      <c r="F196" t="s">
        <v>155</v>
      </c>
      <c r="G196" t="s">
        <v>218</v>
      </c>
      <c r="H196">
        <v>393.15310984685647</v>
      </c>
      <c r="I196">
        <v>28</v>
      </c>
      <c r="J196">
        <v>1317187.1617566003</v>
      </c>
      <c r="K196">
        <v>55071.052772727271</v>
      </c>
      <c r="L196">
        <v>237093689.11618805</v>
      </c>
      <c r="M196">
        <v>6511159.1068181815</v>
      </c>
      <c r="N196">
        <v>1975780742.6349003</v>
      </c>
      <c r="O196">
        <v>104893600</v>
      </c>
      <c r="P196">
        <v>26.809934659090906</v>
      </c>
      <c r="Q196">
        <v>19691.948068261172</v>
      </c>
      <c r="R196">
        <v>237148760.16896078</v>
      </c>
      <c r="S196">
        <v>2087.1855017417183</v>
      </c>
      <c r="T196">
        <v>19718.758002920262</v>
      </c>
    </row>
    <row r="197" spans="1:20" x14ac:dyDescent="0.3">
      <c r="A197">
        <v>196</v>
      </c>
      <c r="B197" t="s">
        <v>140</v>
      </c>
      <c r="C197" t="s">
        <v>280</v>
      </c>
      <c r="D197" t="s">
        <v>151</v>
      </c>
      <c r="E197" t="s">
        <v>280</v>
      </c>
      <c r="F197" t="s">
        <v>280</v>
      </c>
      <c r="G197" t="s">
        <v>219</v>
      </c>
      <c r="H197">
        <v>393.25504971985731</v>
      </c>
      <c r="I197">
        <v>56</v>
      </c>
      <c r="J197">
        <v>1314435.4732797216</v>
      </c>
      <c r="K197">
        <v>56435.685727272721</v>
      </c>
      <c r="L197">
        <v>236598385.19034988</v>
      </c>
      <c r="M197">
        <v>6472949.3840909088</v>
      </c>
      <c r="N197">
        <v>1971653209.9195824</v>
      </c>
      <c r="O197">
        <v>104384000</v>
      </c>
      <c r="P197">
        <v>27.082861249999997</v>
      </c>
      <c r="Q197">
        <v>19650.810325531838</v>
      </c>
      <c r="R197">
        <v>236654820.87607715</v>
      </c>
      <c r="S197">
        <v>2082.5101593036734</v>
      </c>
      <c r="T197">
        <v>19677.893186781839</v>
      </c>
    </row>
    <row r="198" spans="1:20" x14ac:dyDescent="0.3">
      <c r="A198">
        <v>197</v>
      </c>
      <c r="B198" t="s">
        <v>140</v>
      </c>
      <c r="C198" t="s">
        <v>280</v>
      </c>
      <c r="D198" t="s">
        <v>151</v>
      </c>
      <c r="E198" t="s">
        <v>280</v>
      </c>
      <c r="F198" t="s">
        <v>280</v>
      </c>
      <c r="G198" t="s">
        <v>220</v>
      </c>
      <c r="H198">
        <v>393.25504971985731</v>
      </c>
      <c r="I198">
        <v>28</v>
      </c>
      <c r="J198">
        <v>1314435.4732797216</v>
      </c>
      <c r="K198">
        <v>56435.685727272721</v>
      </c>
      <c r="L198">
        <v>236598385.19034988</v>
      </c>
      <c r="M198">
        <v>6472949.3840909088</v>
      </c>
      <c r="N198">
        <v>1971653209.9195824</v>
      </c>
      <c r="O198">
        <v>109200000</v>
      </c>
      <c r="P198">
        <v>27.082861249999997</v>
      </c>
      <c r="Q198">
        <v>19650.810325531838</v>
      </c>
      <c r="R198">
        <v>236654820.87607715</v>
      </c>
      <c r="S198">
        <v>2087.3261593036732</v>
      </c>
      <c r="T198">
        <v>19677.893186781839</v>
      </c>
    </row>
    <row r="199" spans="1:20" x14ac:dyDescent="0.3">
      <c r="A199">
        <v>198</v>
      </c>
      <c r="B199" t="s">
        <v>140</v>
      </c>
      <c r="C199" t="s">
        <v>280</v>
      </c>
      <c r="D199" t="s">
        <v>151</v>
      </c>
      <c r="E199" t="s">
        <v>280</v>
      </c>
      <c r="F199" t="s">
        <v>280</v>
      </c>
      <c r="G199" t="s">
        <v>218</v>
      </c>
      <c r="H199">
        <v>393.25504971985731</v>
      </c>
      <c r="I199">
        <v>28</v>
      </c>
      <c r="J199">
        <v>1314435.4732797216</v>
      </c>
      <c r="K199">
        <v>56435.685727272721</v>
      </c>
      <c r="L199">
        <v>236598385.19034988</v>
      </c>
      <c r="M199">
        <v>6472949.3840909088</v>
      </c>
      <c r="N199">
        <v>1971653209.9195824</v>
      </c>
      <c r="O199">
        <v>104893600</v>
      </c>
      <c r="P199">
        <v>27.082861249999997</v>
      </c>
      <c r="Q199">
        <v>19650.810325531838</v>
      </c>
      <c r="R199">
        <v>236654820.87607715</v>
      </c>
      <c r="S199">
        <v>2083.0197593036733</v>
      </c>
      <c r="T199">
        <v>19677.893186781839</v>
      </c>
    </row>
    <row r="200" spans="1:20" x14ac:dyDescent="0.3">
      <c r="A200">
        <v>199</v>
      </c>
      <c r="B200" t="s">
        <v>140</v>
      </c>
      <c r="C200" t="s">
        <v>280</v>
      </c>
      <c r="D200" t="s">
        <v>280</v>
      </c>
      <c r="E200" t="s">
        <v>152</v>
      </c>
      <c r="F200" t="s">
        <v>154</v>
      </c>
      <c r="G200" t="s">
        <v>219</v>
      </c>
      <c r="H200">
        <v>371.81393812928638</v>
      </c>
      <c r="I200">
        <v>53</v>
      </c>
      <c r="J200">
        <v>1295452.3265654733</v>
      </c>
      <c r="K200">
        <v>43335.209363636357</v>
      </c>
      <c r="L200">
        <v>233181418.78178522</v>
      </c>
      <c r="M200">
        <v>5331262.7772727264</v>
      </c>
      <c r="N200">
        <v>1943178489.8482101</v>
      </c>
      <c r="O200">
        <v>98792000</v>
      </c>
      <c r="P200">
        <v>20.523412918181815</v>
      </c>
      <c r="Q200">
        <v>19367.012282153828</v>
      </c>
      <c r="R200">
        <v>233224753.99114886</v>
      </c>
      <c r="S200">
        <v>2047.3017526254828</v>
      </c>
      <c r="T200">
        <v>19387.535695072009</v>
      </c>
    </row>
    <row r="201" spans="1:20" x14ac:dyDescent="0.3">
      <c r="A201">
        <v>200</v>
      </c>
      <c r="B201" t="s">
        <v>140</v>
      </c>
      <c r="C201" t="s">
        <v>280</v>
      </c>
      <c r="D201" t="s">
        <v>280</v>
      </c>
      <c r="E201" t="s">
        <v>152</v>
      </c>
      <c r="F201" t="s">
        <v>154</v>
      </c>
      <c r="G201" t="s">
        <v>220</v>
      </c>
      <c r="H201">
        <v>371.81393812928638</v>
      </c>
      <c r="I201">
        <v>27</v>
      </c>
      <c r="J201">
        <v>1295452.3265654733</v>
      </c>
      <c r="K201">
        <v>43335.209363636357</v>
      </c>
      <c r="L201">
        <v>233181418.78178522</v>
      </c>
      <c r="M201">
        <v>5331262.7772727264</v>
      </c>
      <c r="N201">
        <v>1943178489.8482101</v>
      </c>
      <c r="O201">
        <v>105300000</v>
      </c>
      <c r="P201">
        <v>20.523412918181815</v>
      </c>
      <c r="Q201">
        <v>19367.012282153828</v>
      </c>
      <c r="R201">
        <v>233224753.99114886</v>
      </c>
      <c r="S201">
        <v>2053.8097526254828</v>
      </c>
      <c r="T201">
        <v>19387.535695072009</v>
      </c>
    </row>
    <row r="202" spans="1:20" x14ac:dyDescent="0.3">
      <c r="A202">
        <v>201</v>
      </c>
      <c r="B202" t="s">
        <v>140</v>
      </c>
      <c r="C202" t="s">
        <v>280</v>
      </c>
      <c r="D202" t="s">
        <v>280</v>
      </c>
      <c r="E202" t="s">
        <v>152</v>
      </c>
      <c r="F202" t="s">
        <v>154</v>
      </c>
      <c r="G202" t="s">
        <v>218</v>
      </c>
      <c r="H202">
        <v>371.81393812928638</v>
      </c>
      <c r="I202">
        <v>27</v>
      </c>
      <c r="J202">
        <v>1295452.3265654733</v>
      </c>
      <c r="K202">
        <v>43335.209363636357</v>
      </c>
      <c r="L202">
        <v>233181418.78178522</v>
      </c>
      <c r="M202">
        <v>5331262.7772727264</v>
      </c>
      <c r="N202">
        <v>1943178489.8482101</v>
      </c>
      <c r="O202">
        <v>101147400</v>
      </c>
      <c r="P202">
        <v>20.523412918181815</v>
      </c>
      <c r="Q202">
        <v>19367.012282153828</v>
      </c>
      <c r="R202">
        <v>233224753.99114886</v>
      </c>
      <c r="S202">
        <v>2049.6571526254829</v>
      </c>
      <c r="T202">
        <v>19387.535695072009</v>
      </c>
    </row>
    <row r="203" spans="1:20" x14ac:dyDescent="0.3">
      <c r="A203">
        <v>202</v>
      </c>
      <c r="B203" t="s">
        <v>140</v>
      </c>
      <c r="C203" t="s">
        <v>280</v>
      </c>
      <c r="D203" t="s">
        <v>280</v>
      </c>
      <c r="E203" t="s">
        <v>152</v>
      </c>
      <c r="F203" t="s">
        <v>155</v>
      </c>
      <c r="G203" t="s">
        <v>219</v>
      </c>
      <c r="H203">
        <v>371.77536628544829</v>
      </c>
      <c r="I203">
        <v>53</v>
      </c>
      <c r="J203">
        <v>1296493.5059891574</v>
      </c>
      <c r="K203">
        <v>44153.989136363627</v>
      </c>
      <c r="L203">
        <v>233368831.07804835</v>
      </c>
      <c r="M203">
        <v>5358555.4363636356</v>
      </c>
      <c r="N203">
        <v>1944740258.983736</v>
      </c>
      <c r="O203">
        <v>98792000</v>
      </c>
      <c r="P203">
        <v>20.250486327272728</v>
      </c>
      <c r="Q203">
        <v>19382.577914537902</v>
      </c>
      <c r="R203">
        <v>233412985.06718472</v>
      </c>
      <c r="S203">
        <v>2048.8908144200996</v>
      </c>
      <c r="T203">
        <v>19402.828400865175</v>
      </c>
    </row>
    <row r="204" spans="1:20" x14ac:dyDescent="0.3">
      <c r="A204">
        <v>203</v>
      </c>
      <c r="B204" t="s">
        <v>140</v>
      </c>
      <c r="C204" t="s">
        <v>280</v>
      </c>
      <c r="D204" t="s">
        <v>280</v>
      </c>
      <c r="E204" t="s">
        <v>152</v>
      </c>
      <c r="F204" t="s">
        <v>155</v>
      </c>
      <c r="G204" t="s">
        <v>220</v>
      </c>
      <c r="H204">
        <v>371.77536628544829</v>
      </c>
      <c r="I204">
        <v>27</v>
      </c>
      <c r="J204">
        <v>1296493.5059891574</v>
      </c>
      <c r="K204">
        <v>44153.989136363627</v>
      </c>
      <c r="L204">
        <v>233368831.07804835</v>
      </c>
      <c r="M204">
        <v>5358555.4363636356</v>
      </c>
      <c r="N204">
        <v>1944740258.983736</v>
      </c>
      <c r="O204">
        <v>105300000</v>
      </c>
      <c r="P204">
        <v>20.250486327272728</v>
      </c>
      <c r="Q204">
        <v>19382.577914537902</v>
      </c>
      <c r="R204">
        <v>233412985.06718472</v>
      </c>
      <c r="S204">
        <v>2055.3988144200998</v>
      </c>
      <c r="T204">
        <v>19402.828400865175</v>
      </c>
    </row>
    <row r="205" spans="1:20" x14ac:dyDescent="0.3">
      <c r="A205">
        <v>204</v>
      </c>
      <c r="B205" t="s">
        <v>140</v>
      </c>
      <c r="C205" t="s">
        <v>280</v>
      </c>
      <c r="D205" t="s">
        <v>280</v>
      </c>
      <c r="E205" t="s">
        <v>152</v>
      </c>
      <c r="F205" t="s">
        <v>155</v>
      </c>
      <c r="G205" t="s">
        <v>218</v>
      </c>
      <c r="H205">
        <v>371.77536628544829</v>
      </c>
      <c r="I205">
        <v>27</v>
      </c>
      <c r="J205">
        <v>1296493.5059891574</v>
      </c>
      <c r="K205">
        <v>44153.989136363627</v>
      </c>
      <c r="L205">
        <v>233368831.07804835</v>
      </c>
      <c r="M205">
        <v>5358555.4363636356</v>
      </c>
      <c r="N205">
        <v>1944740258.983736</v>
      </c>
      <c r="O205">
        <v>101147400</v>
      </c>
      <c r="P205">
        <v>20.250486327272728</v>
      </c>
      <c r="Q205">
        <v>19382.577914537902</v>
      </c>
      <c r="R205">
        <v>233412985.06718472</v>
      </c>
      <c r="S205">
        <v>2051.2462144200999</v>
      </c>
      <c r="T205">
        <v>19402.828400865175</v>
      </c>
    </row>
    <row r="206" spans="1:20" x14ac:dyDescent="0.3">
      <c r="A206">
        <v>205</v>
      </c>
      <c r="B206" t="s">
        <v>140</v>
      </c>
      <c r="C206" t="s">
        <v>280</v>
      </c>
      <c r="D206" t="s">
        <v>280</v>
      </c>
      <c r="E206" t="s">
        <v>152</v>
      </c>
      <c r="F206" t="s">
        <v>280</v>
      </c>
      <c r="G206" t="s">
        <v>219</v>
      </c>
      <c r="H206">
        <v>371.87730615844913</v>
      </c>
      <c r="I206">
        <v>53</v>
      </c>
      <c r="J206">
        <v>1293741.8175122784</v>
      </c>
      <c r="K206">
        <v>45518.622090909077</v>
      </c>
      <c r="L206">
        <v>232873527.15221012</v>
      </c>
      <c r="M206">
        <v>5320345.7136363629</v>
      </c>
      <c r="N206">
        <v>1940612726.2684176</v>
      </c>
      <c r="O206">
        <v>98792000</v>
      </c>
      <c r="P206">
        <v>20.523412918181815</v>
      </c>
      <c r="Q206">
        <v>19341.440171808565</v>
      </c>
      <c r="R206">
        <v>232919045.77430102</v>
      </c>
      <c r="S206">
        <v>2044.725071982054</v>
      </c>
      <c r="T206">
        <v>19361.963584726745</v>
      </c>
    </row>
    <row r="207" spans="1:20" x14ac:dyDescent="0.3">
      <c r="A207">
        <v>206</v>
      </c>
      <c r="B207" t="s">
        <v>140</v>
      </c>
      <c r="C207" t="s">
        <v>280</v>
      </c>
      <c r="D207" t="s">
        <v>280</v>
      </c>
      <c r="E207" t="s">
        <v>152</v>
      </c>
      <c r="F207" t="s">
        <v>280</v>
      </c>
      <c r="G207" t="s">
        <v>220</v>
      </c>
      <c r="H207">
        <v>371.87730615844913</v>
      </c>
      <c r="I207">
        <v>27</v>
      </c>
      <c r="J207">
        <v>1293741.8175122784</v>
      </c>
      <c r="K207">
        <v>45518.622090909077</v>
      </c>
      <c r="L207">
        <v>232873527.15221012</v>
      </c>
      <c r="M207">
        <v>5320345.7136363629</v>
      </c>
      <c r="N207">
        <v>1940612726.2684176</v>
      </c>
      <c r="O207">
        <v>105300000</v>
      </c>
      <c r="P207">
        <v>20.523412918181815</v>
      </c>
      <c r="Q207">
        <v>19341.440171808565</v>
      </c>
      <c r="R207">
        <v>232919045.77430102</v>
      </c>
      <c r="S207">
        <v>2051.2330719820538</v>
      </c>
      <c r="T207">
        <v>19361.963584726745</v>
      </c>
    </row>
    <row r="208" spans="1:20" x14ac:dyDescent="0.3">
      <c r="A208">
        <v>207</v>
      </c>
      <c r="B208" t="s">
        <v>140</v>
      </c>
      <c r="C208" t="s">
        <v>280</v>
      </c>
      <c r="D208" t="s">
        <v>280</v>
      </c>
      <c r="E208" t="s">
        <v>152</v>
      </c>
      <c r="F208" t="s">
        <v>280</v>
      </c>
      <c r="G208" t="s">
        <v>218</v>
      </c>
      <c r="H208">
        <v>371.87730615844913</v>
      </c>
      <c r="I208">
        <v>27</v>
      </c>
      <c r="J208">
        <v>1293741.8175122784</v>
      </c>
      <c r="K208">
        <v>45518.622090909077</v>
      </c>
      <c r="L208">
        <v>232873527.15221012</v>
      </c>
      <c r="M208">
        <v>5320345.7136363629</v>
      </c>
      <c r="N208">
        <v>1940612726.2684176</v>
      </c>
      <c r="O208">
        <v>101147400</v>
      </c>
      <c r="P208">
        <v>20.523412918181815</v>
      </c>
      <c r="Q208">
        <v>19341.440171808565</v>
      </c>
      <c r="R208">
        <v>232919045.77430102</v>
      </c>
      <c r="S208">
        <v>2047.080471982054</v>
      </c>
      <c r="T208">
        <v>19361.963584726745</v>
      </c>
    </row>
    <row r="209" spans="1:20" x14ac:dyDescent="0.3">
      <c r="A209">
        <v>208</v>
      </c>
      <c r="B209" t="s">
        <v>140</v>
      </c>
      <c r="C209" t="s">
        <v>280</v>
      </c>
      <c r="D209" t="s">
        <v>280</v>
      </c>
      <c r="E209" t="s">
        <v>280</v>
      </c>
      <c r="F209" t="s">
        <v>154</v>
      </c>
      <c r="G209" t="s">
        <v>219</v>
      </c>
      <c r="H209">
        <v>393.65614402910461</v>
      </c>
      <c r="I209">
        <v>56</v>
      </c>
      <c r="J209">
        <v>1316595.581876497</v>
      </c>
      <c r="K209">
        <v>54252.273000000001</v>
      </c>
      <c r="L209">
        <v>236987204.73776945</v>
      </c>
      <c r="M209">
        <v>6488471.5227272725</v>
      </c>
      <c r="N209">
        <v>1974893372.8147454</v>
      </c>
      <c r="O209">
        <v>104384000</v>
      </c>
      <c r="P209">
        <v>27.073651099999999</v>
      </c>
      <c r="Q209">
        <v>19683.103949053631</v>
      </c>
      <c r="R209">
        <v>237041457.01076946</v>
      </c>
      <c r="S209">
        <v>2085.7658443374726</v>
      </c>
      <c r="T209">
        <v>19710.177600153631</v>
      </c>
    </row>
    <row r="210" spans="1:20" x14ac:dyDescent="0.3">
      <c r="A210">
        <v>209</v>
      </c>
      <c r="B210" t="s">
        <v>140</v>
      </c>
      <c r="C210" t="s">
        <v>280</v>
      </c>
      <c r="D210" t="s">
        <v>280</v>
      </c>
      <c r="E210" t="s">
        <v>280</v>
      </c>
      <c r="F210" t="s">
        <v>154</v>
      </c>
      <c r="G210" t="s">
        <v>220</v>
      </c>
      <c r="H210">
        <v>393.65614402910461</v>
      </c>
      <c r="I210">
        <v>28</v>
      </c>
      <c r="J210">
        <v>1316595.581876497</v>
      </c>
      <c r="K210">
        <v>54252.273000000001</v>
      </c>
      <c r="L210">
        <v>236987204.73776945</v>
      </c>
      <c r="M210">
        <v>6488471.5227272725</v>
      </c>
      <c r="N210">
        <v>1974893372.8147454</v>
      </c>
      <c r="O210">
        <v>109200000</v>
      </c>
      <c r="P210">
        <v>27.073651099999999</v>
      </c>
      <c r="Q210">
        <v>19683.103949053631</v>
      </c>
      <c r="R210">
        <v>237041457.01076946</v>
      </c>
      <c r="S210">
        <v>2090.5818443374728</v>
      </c>
      <c r="T210">
        <v>19710.177600153631</v>
      </c>
    </row>
    <row r="211" spans="1:20" x14ac:dyDescent="0.3">
      <c r="A211">
        <v>210</v>
      </c>
      <c r="B211" t="s">
        <v>140</v>
      </c>
      <c r="C211" t="s">
        <v>280</v>
      </c>
      <c r="D211" t="s">
        <v>280</v>
      </c>
      <c r="E211" t="s">
        <v>280</v>
      </c>
      <c r="F211" t="s">
        <v>154</v>
      </c>
      <c r="G211" t="s">
        <v>218</v>
      </c>
      <c r="H211">
        <v>393.65614402910461</v>
      </c>
      <c r="I211">
        <v>28</v>
      </c>
      <c r="J211">
        <v>1316595.581876497</v>
      </c>
      <c r="K211">
        <v>54252.273000000001</v>
      </c>
      <c r="L211">
        <v>236987204.73776945</v>
      </c>
      <c r="M211">
        <v>6488471.5227272725</v>
      </c>
      <c r="N211">
        <v>1974893372.8147454</v>
      </c>
      <c r="O211">
        <v>104893600</v>
      </c>
      <c r="P211">
        <v>27.073651099999999</v>
      </c>
      <c r="Q211">
        <v>19683.103949053631</v>
      </c>
      <c r="R211">
        <v>237041457.01076946</v>
      </c>
      <c r="S211">
        <v>2086.2754443374729</v>
      </c>
      <c r="T211">
        <v>19710.177600153631</v>
      </c>
    </row>
    <row r="212" spans="1:20" x14ac:dyDescent="0.3">
      <c r="A212">
        <v>211</v>
      </c>
      <c r="B212" t="s">
        <v>140</v>
      </c>
      <c r="C212" t="s">
        <v>280</v>
      </c>
      <c r="D212" t="s">
        <v>280</v>
      </c>
      <c r="E212" t="s">
        <v>280</v>
      </c>
      <c r="F212" t="s">
        <v>155</v>
      </c>
      <c r="G212" t="s">
        <v>219</v>
      </c>
      <c r="H212">
        <v>393.6175721852664</v>
      </c>
      <c r="I212">
        <v>56</v>
      </c>
      <c r="J212">
        <v>1317636.7613001813</v>
      </c>
      <c r="K212">
        <v>55071.052772727271</v>
      </c>
      <c r="L212">
        <v>237174617.03403264</v>
      </c>
      <c r="M212">
        <v>6515764.1818181816</v>
      </c>
      <c r="N212">
        <v>1976455141.9502718</v>
      </c>
      <c r="O212">
        <v>104384000</v>
      </c>
      <c r="P212">
        <v>26.800724509090909</v>
      </c>
      <c r="Q212">
        <v>19698.669581437709</v>
      </c>
      <c r="R212">
        <v>237229688.08680537</v>
      </c>
      <c r="S212">
        <v>2087.35490613209</v>
      </c>
      <c r="T212">
        <v>19725.470305946801</v>
      </c>
    </row>
    <row r="213" spans="1:20" x14ac:dyDescent="0.3">
      <c r="A213">
        <v>212</v>
      </c>
      <c r="B213" t="s">
        <v>140</v>
      </c>
      <c r="C213" t="s">
        <v>280</v>
      </c>
      <c r="D213" t="s">
        <v>280</v>
      </c>
      <c r="E213" t="s">
        <v>280</v>
      </c>
      <c r="F213" t="s">
        <v>155</v>
      </c>
      <c r="G213" t="s">
        <v>220</v>
      </c>
      <c r="H213">
        <v>393.6175721852664</v>
      </c>
      <c r="I213">
        <v>28</v>
      </c>
      <c r="J213">
        <v>1317636.7613001813</v>
      </c>
      <c r="K213">
        <v>55071.052772727271</v>
      </c>
      <c r="L213">
        <v>237174617.03403264</v>
      </c>
      <c r="M213">
        <v>6515764.1818181816</v>
      </c>
      <c r="N213">
        <v>1976455141.9502718</v>
      </c>
      <c r="O213">
        <v>109200000</v>
      </c>
      <c r="P213">
        <v>26.800724509090909</v>
      </c>
      <c r="Q213">
        <v>19698.669581437709</v>
      </c>
      <c r="R213">
        <v>237229688.08680537</v>
      </c>
      <c r="S213">
        <v>2092.1709061320903</v>
      </c>
      <c r="T213">
        <v>19725.470305946801</v>
      </c>
    </row>
    <row r="214" spans="1:20" x14ac:dyDescent="0.3">
      <c r="A214">
        <v>213</v>
      </c>
      <c r="B214" t="s">
        <v>140</v>
      </c>
      <c r="C214" t="s">
        <v>280</v>
      </c>
      <c r="D214" t="s">
        <v>280</v>
      </c>
      <c r="E214" t="s">
        <v>280</v>
      </c>
      <c r="F214" t="s">
        <v>155</v>
      </c>
      <c r="G214" t="s">
        <v>218</v>
      </c>
      <c r="H214">
        <v>393.6175721852664</v>
      </c>
      <c r="I214">
        <v>28</v>
      </c>
      <c r="J214">
        <v>1317636.7613001813</v>
      </c>
      <c r="K214">
        <v>55071.052772727271</v>
      </c>
      <c r="L214">
        <v>237174617.03403264</v>
      </c>
      <c r="M214">
        <v>6515764.1818181816</v>
      </c>
      <c r="N214">
        <v>1976455141.9502718</v>
      </c>
      <c r="O214">
        <v>104893600</v>
      </c>
      <c r="P214">
        <v>26.800724509090909</v>
      </c>
      <c r="Q214">
        <v>19698.669581437709</v>
      </c>
      <c r="R214">
        <v>237229688.08680537</v>
      </c>
      <c r="S214">
        <v>2087.8645061320899</v>
      </c>
      <c r="T214">
        <v>19725.470305946801</v>
      </c>
    </row>
    <row r="215" spans="1:20" x14ac:dyDescent="0.3">
      <c r="A215">
        <v>214</v>
      </c>
      <c r="B215" t="s">
        <v>140</v>
      </c>
      <c r="C215" t="s">
        <v>280</v>
      </c>
      <c r="D215" t="s">
        <v>280</v>
      </c>
      <c r="E215" t="s">
        <v>280</v>
      </c>
      <c r="F215" t="s">
        <v>280</v>
      </c>
      <c r="G215" t="s">
        <v>219</v>
      </c>
      <c r="H215">
        <v>393.71951205826724</v>
      </c>
      <c r="I215">
        <v>56</v>
      </c>
      <c r="J215">
        <v>1314885.0728233024</v>
      </c>
      <c r="K215">
        <v>56435.685727272721</v>
      </c>
      <c r="L215">
        <v>236679313.10819441</v>
      </c>
      <c r="M215">
        <v>6477554.459090909</v>
      </c>
      <c r="N215">
        <v>1972327609.2349534</v>
      </c>
      <c r="O215">
        <v>104384000</v>
      </c>
      <c r="P215">
        <v>27.073651099999999</v>
      </c>
      <c r="Q215">
        <v>19657.531838708368</v>
      </c>
      <c r="R215">
        <v>236735748.79392168</v>
      </c>
      <c r="S215">
        <v>2083.1891636940445</v>
      </c>
      <c r="T215">
        <v>19684.605489808368</v>
      </c>
    </row>
    <row r="216" spans="1:20" x14ac:dyDescent="0.3">
      <c r="A216">
        <v>215</v>
      </c>
      <c r="B216" t="s">
        <v>140</v>
      </c>
      <c r="C216" t="s">
        <v>280</v>
      </c>
      <c r="D216" t="s">
        <v>280</v>
      </c>
      <c r="E216" t="s">
        <v>280</v>
      </c>
      <c r="F216" t="s">
        <v>280</v>
      </c>
      <c r="G216" t="s">
        <v>220</v>
      </c>
      <c r="H216">
        <v>393.71951205826724</v>
      </c>
      <c r="I216">
        <v>28</v>
      </c>
      <c r="J216">
        <v>1314885.0728233024</v>
      </c>
      <c r="K216">
        <v>56435.685727272721</v>
      </c>
      <c r="L216">
        <v>236679313.10819441</v>
      </c>
      <c r="M216">
        <v>6477554.459090909</v>
      </c>
      <c r="N216">
        <v>1972327609.2349534</v>
      </c>
      <c r="O216">
        <v>109200000</v>
      </c>
      <c r="P216">
        <v>27.073651099999999</v>
      </c>
      <c r="Q216">
        <v>19657.531838708368</v>
      </c>
      <c r="R216">
        <v>236735748.79392168</v>
      </c>
      <c r="S216">
        <v>2088.0051636940443</v>
      </c>
      <c r="T216">
        <v>19684.605489808368</v>
      </c>
    </row>
    <row r="217" spans="1:20" x14ac:dyDescent="0.3">
      <c r="A217">
        <v>216</v>
      </c>
      <c r="B217" t="s">
        <v>140</v>
      </c>
      <c r="C217" t="s">
        <v>280</v>
      </c>
      <c r="D217" t="s">
        <v>280</v>
      </c>
      <c r="E217" t="s">
        <v>280</v>
      </c>
      <c r="F217" t="s">
        <v>280</v>
      </c>
      <c r="G217" t="s">
        <v>218</v>
      </c>
      <c r="H217">
        <v>393.71951205826724</v>
      </c>
      <c r="I217">
        <v>28</v>
      </c>
      <c r="J217">
        <v>1314885.0728233024</v>
      </c>
      <c r="K217">
        <v>56435.685727272721</v>
      </c>
      <c r="L217">
        <v>236679313.10819441</v>
      </c>
      <c r="M217">
        <v>6477554.459090909</v>
      </c>
      <c r="N217">
        <v>1972327609.2349534</v>
      </c>
      <c r="O217">
        <v>104893600</v>
      </c>
      <c r="P217">
        <v>27.073651099999999</v>
      </c>
      <c r="Q217">
        <v>19657.531838708368</v>
      </c>
      <c r="R217">
        <v>236735748.79392168</v>
      </c>
      <c r="S217">
        <v>2083.6987636940444</v>
      </c>
      <c r="T217">
        <v>19684.605489808368</v>
      </c>
    </row>
    <row r="218" spans="1:20" x14ac:dyDescent="0.3">
      <c r="A218">
        <v>217</v>
      </c>
      <c r="B218" t="s">
        <v>141</v>
      </c>
      <c r="C218" t="s">
        <v>147</v>
      </c>
      <c r="D218" t="s">
        <v>151</v>
      </c>
      <c r="E218" t="s">
        <v>152</v>
      </c>
      <c r="F218" t="s">
        <v>154</v>
      </c>
      <c r="G218" t="s">
        <v>219</v>
      </c>
      <c r="H218">
        <v>337.04819121363317</v>
      </c>
      <c r="I218">
        <v>48</v>
      </c>
      <c r="J218">
        <v>1225220.3423648432</v>
      </c>
      <c r="K218">
        <v>41538.510563636359</v>
      </c>
      <c r="L218">
        <v>220539661.62567177</v>
      </c>
      <c r="M218">
        <v>5665616.6022727257</v>
      </c>
      <c r="N218">
        <v>1837830513.5472648</v>
      </c>
      <c r="O218">
        <v>89472000</v>
      </c>
      <c r="P218">
        <v>22.747897468181815</v>
      </c>
      <c r="Q218">
        <v>18317.044118354406</v>
      </c>
      <c r="R218">
        <v>220581200.13623542</v>
      </c>
      <c r="S218">
        <v>1932.9681301495375</v>
      </c>
      <c r="T218">
        <v>18339.79201582259</v>
      </c>
    </row>
    <row r="219" spans="1:20" x14ac:dyDescent="0.3">
      <c r="A219">
        <v>218</v>
      </c>
      <c r="B219" t="s">
        <v>141</v>
      </c>
      <c r="C219" t="s">
        <v>147</v>
      </c>
      <c r="D219" t="s">
        <v>151</v>
      </c>
      <c r="E219" t="s">
        <v>152</v>
      </c>
      <c r="F219" t="s">
        <v>154</v>
      </c>
      <c r="G219" t="s">
        <v>220</v>
      </c>
      <c r="H219">
        <v>337.04819121363317</v>
      </c>
      <c r="I219">
        <v>24</v>
      </c>
      <c r="J219">
        <v>1225220.3423648432</v>
      </c>
      <c r="K219">
        <v>41538.510563636359</v>
      </c>
      <c r="L219">
        <v>220539661.62567177</v>
      </c>
      <c r="M219">
        <v>5665616.6022727257</v>
      </c>
      <c r="N219">
        <v>1837830513.5472648</v>
      </c>
      <c r="O219">
        <v>93600000</v>
      </c>
      <c r="P219">
        <v>22.747897468181815</v>
      </c>
      <c r="Q219">
        <v>18317.044118354406</v>
      </c>
      <c r="R219">
        <v>220581200.13623542</v>
      </c>
      <c r="S219">
        <v>1937.0961301495377</v>
      </c>
      <c r="T219">
        <v>18339.79201582259</v>
      </c>
    </row>
    <row r="220" spans="1:20" x14ac:dyDescent="0.3">
      <c r="A220">
        <v>219</v>
      </c>
      <c r="B220" t="s">
        <v>141</v>
      </c>
      <c r="C220" t="s">
        <v>147</v>
      </c>
      <c r="D220" t="s">
        <v>151</v>
      </c>
      <c r="E220" t="s">
        <v>152</v>
      </c>
      <c r="F220" t="s">
        <v>154</v>
      </c>
      <c r="G220" t="s">
        <v>218</v>
      </c>
      <c r="H220">
        <v>337.04819121363317</v>
      </c>
      <c r="I220">
        <v>24</v>
      </c>
      <c r="J220">
        <v>1225220.3423648432</v>
      </c>
      <c r="K220">
        <v>41538.510563636359</v>
      </c>
      <c r="L220">
        <v>220539661.62567177</v>
      </c>
      <c r="M220">
        <v>5665616.6022727257</v>
      </c>
      <c r="N220">
        <v>1837830513.5472648</v>
      </c>
      <c r="O220">
        <v>89908800</v>
      </c>
      <c r="P220">
        <v>22.747897468181815</v>
      </c>
      <c r="Q220">
        <v>18317.044118354406</v>
      </c>
      <c r="R220">
        <v>220581200.13623542</v>
      </c>
      <c r="S220">
        <v>1933.4049301495377</v>
      </c>
      <c r="T220">
        <v>18339.79201582259</v>
      </c>
    </row>
    <row r="221" spans="1:20" x14ac:dyDescent="0.3">
      <c r="A221">
        <v>220</v>
      </c>
      <c r="B221" t="s">
        <v>141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337.00961936979496</v>
      </c>
      <c r="I221">
        <v>48</v>
      </c>
      <c r="J221">
        <v>1226261.5217885273</v>
      </c>
      <c r="K221">
        <v>42357.290336363629</v>
      </c>
      <c r="L221">
        <v>220727073.9219349</v>
      </c>
      <c r="M221">
        <v>5692909.2613636348</v>
      </c>
      <c r="N221">
        <v>1839392282.6827908</v>
      </c>
      <c r="O221">
        <v>89472000</v>
      </c>
      <c r="P221">
        <v>22.474970877272725</v>
      </c>
      <c r="Q221">
        <v>18332.609750738484</v>
      </c>
      <c r="R221">
        <v>220769431.21227127</v>
      </c>
      <c r="S221">
        <v>1934.5571919441545</v>
      </c>
      <c r="T221">
        <v>18355.084721615756</v>
      </c>
    </row>
    <row r="222" spans="1:20" x14ac:dyDescent="0.3">
      <c r="A222">
        <v>221</v>
      </c>
      <c r="B222" t="s">
        <v>141</v>
      </c>
      <c r="C222" t="s">
        <v>147</v>
      </c>
      <c r="D222" t="s">
        <v>151</v>
      </c>
      <c r="E222" t="s">
        <v>152</v>
      </c>
      <c r="F222" t="s">
        <v>155</v>
      </c>
      <c r="G222" t="s">
        <v>220</v>
      </c>
      <c r="H222">
        <v>337.00961936979496</v>
      </c>
      <c r="I222">
        <v>24</v>
      </c>
      <c r="J222">
        <v>1226261.5217885273</v>
      </c>
      <c r="K222">
        <v>42357.290336363629</v>
      </c>
      <c r="L222">
        <v>220727073.9219349</v>
      </c>
      <c r="M222">
        <v>5692909.2613636348</v>
      </c>
      <c r="N222">
        <v>1839392282.6827908</v>
      </c>
      <c r="O222">
        <v>93600000</v>
      </c>
      <c r="P222">
        <v>22.474970877272725</v>
      </c>
      <c r="Q222">
        <v>18332.609750738484</v>
      </c>
      <c r="R222">
        <v>220769431.21227127</v>
      </c>
      <c r="S222">
        <v>1938.6851919441544</v>
      </c>
      <c r="T222">
        <v>18355.084721615756</v>
      </c>
    </row>
    <row r="223" spans="1:20" x14ac:dyDescent="0.3">
      <c r="A223">
        <v>222</v>
      </c>
      <c r="B223" t="s">
        <v>141</v>
      </c>
      <c r="C223" t="s">
        <v>147</v>
      </c>
      <c r="D223" t="s">
        <v>151</v>
      </c>
      <c r="E223" t="s">
        <v>152</v>
      </c>
      <c r="F223" t="s">
        <v>155</v>
      </c>
      <c r="G223" t="s">
        <v>218</v>
      </c>
      <c r="H223">
        <v>337.00961936979496</v>
      </c>
      <c r="I223">
        <v>24</v>
      </c>
      <c r="J223">
        <v>1226261.5217885273</v>
      </c>
      <c r="K223">
        <v>42357.290336363629</v>
      </c>
      <c r="L223">
        <v>220727073.9219349</v>
      </c>
      <c r="M223">
        <v>5692909.2613636348</v>
      </c>
      <c r="N223">
        <v>1839392282.6827908</v>
      </c>
      <c r="O223">
        <v>89908800</v>
      </c>
      <c r="P223">
        <v>22.474970877272725</v>
      </c>
      <c r="Q223">
        <v>18332.609750738484</v>
      </c>
      <c r="R223">
        <v>220769431.21227127</v>
      </c>
      <c r="S223">
        <v>1934.9939919441545</v>
      </c>
      <c r="T223">
        <v>18355.084721615756</v>
      </c>
    </row>
    <row r="224" spans="1:20" x14ac:dyDescent="0.3">
      <c r="A224">
        <v>223</v>
      </c>
      <c r="B224" t="s">
        <v>141</v>
      </c>
      <c r="C224" t="s">
        <v>147</v>
      </c>
      <c r="D224" t="s">
        <v>151</v>
      </c>
      <c r="E224" t="s">
        <v>152</v>
      </c>
      <c r="F224" t="s">
        <v>280</v>
      </c>
      <c r="G224" t="s">
        <v>219</v>
      </c>
      <c r="H224">
        <v>337.11155924279581</v>
      </c>
      <c r="I224">
        <v>48</v>
      </c>
      <c r="J224">
        <v>1223509.8333116483</v>
      </c>
      <c r="K224">
        <v>43721.923290909079</v>
      </c>
      <c r="L224">
        <v>220231769.9960967</v>
      </c>
      <c r="M224">
        <v>5654699.5386363622</v>
      </c>
      <c r="N224">
        <v>1835264749.9674726</v>
      </c>
      <c r="O224">
        <v>89472000</v>
      </c>
      <c r="P224">
        <v>22.747897468181815</v>
      </c>
      <c r="Q224">
        <v>18291.472008009143</v>
      </c>
      <c r="R224">
        <v>220275491.91938761</v>
      </c>
      <c r="S224">
        <v>1930.391449506109</v>
      </c>
      <c r="T224">
        <v>18314.219905477326</v>
      </c>
    </row>
    <row r="225" spans="1:20" x14ac:dyDescent="0.3">
      <c r="A225">
        <v>224</v>
      </c>
      <c r="B225" t="s">
        <v>141</v>
      </c>
      <c r="C225" t="s">
        <v>147</v>
      </c>
      <c r="D225" t="s">
        <v>151</v>
      </c>
      <c r="E225" t="s">
        <v>152</v>
      </c>
      <c r="F225" t="s">
        <v>280</v>
      </c>
      <c r="G225" t="s">
        <v>220</v>
      </c>
      <c r="H225">
        <v>337.11155924279581</v>
      </c>
      <c r="I225">
        <v>24</v>
      </c>
      <c r="J225">
        <v>1223509.8333116483</v>
      </c>
      <c r="K225">
        <v>43721.923290909079</v>
      </c>
      <c r="L225">
        <v>220231769.9960967</v>
      </c>
      <c r="M225">
        <v>5654699.5386363622</v>
      </c>
      <c r="N225">
        <v>1835264749.9674726</v>
      </c>
      <c r="O225">
        <v>93600000</v>
      </c>
      <c r="P225">
        <v>22.747897468181815</v>
      </c>
      <c r="Q225">
        <v>18291.472008009143</v>
      </c>
      <c r="R225">
        <v>220275491.91938761</v>
      </c>
      <c r="S225">
        <v>1934.5194495061089</v>
      </c>
      <c r="T225">
        <v>18314.219905477326</v>
      </c>
    </row>
    <row r="226" spans="1:20" x14ac:dyDescent="0.3">
      <c r="A226">
        <v>225</v>
      </c>
      <c r="B226" t="s">
        <v>141</v>
      </c>
      <c r="C226" t="s">
        <v>147</v>
      </c>
      <c r="D226" t="s">
        <v>151</v>
      </c>
      <c r="E226" t="s">
        <v>152</v>
      </c>
      <c r="F226" t="s">
        <v>280</v>
      </c>
      <c r="G226" t="s">
        <v>218</v>
      </c>
      <c r="H226">
        <v>337.11155924279581</v>
      </c>
      <c r="I226">
        <v>24</v>
      </c>
      <c r="J226">
        <v>1223509.8333116483</v>
      </c>
      <c r="K226">
        <v>43721.923290909079</v>
      </c>
      <c r="L226">
        <v>220231769.9960967</v>
      </c>
      <c r="M226">
        <v>5654699.5386363622</v>
      </c>
      <c r="N226">
        <v>1835264749.9674726</v>
      </c>
      <c r="O226">
        <v>89908800</v>
      </c>
      <c r="P226">
        <v>22.747897468181815</v>
      </c>
      <c r="Q226">
        <v>18291.472008009143</v>
      </c>
      <c r="R226">
        <v>220275491.91938761</v>
      </c>
      <c r="S226">
        <v>1930.8282495061089</v>
      </c>
      <c r="T226">
        <v>18314.219905477326</v>
      </c>
    </row>
    <row r="227" spans="1:20" x14ac:dyDescent="0.3">
      <c r="A227">
        <v>226</v>
      </c>
      <c r="B227" t="s">
        <v>141</v>
      </c>
      <c r="C227" t="s">
        <v>147</v>
      </c>
      <c r="D227" t="s">
        <v>151</v>
      </c>
      <c r="E227" t="s">
        <v>280</v>
      </c>
      <c r="F227" t="s">
        <v>154</v>
      </c>
      <c r="G227" t="s">
        <v>219</v>
      </c>
      <c r="H227">
        <v>358.89039711345129</v>
      </c>
      <c r="I227">
        <v>52</v>
      </c>
      <c r="J227">
        <v>1246363.5976758674</v>
      </c>
      <c r="K227">
        <v>52455.574200000003</v>
      </c>
      <c r="L227">
        <v>224345447.58165613</v>
      </c>
      <c r="M227">
        <v>6822825.3477272717</v>
      </c>
      <c r="N227">
        <v>1869545396.5138011</v>
      </c>
      <c r="O227">
        <v>96928000</v>
      </c>
      <c r="P227">
        <v>29.298135649999995</v>
      </c>
      <c r="Q227">
        <v>18633.135785254217</v>
      </c>
      <c r="R227">
        <v>224397903.15585613</v>
      </c>
      <c r="S227">
        <v>1973.2962218615285</v>
      </c>
      <c r="T227">
        <v>18662.433920904215</v>
      </c>
    </row>
    <row r="228" spans="1:20" x14ac:dyDescent="0.3">
      <c r="A228">
        <v>227</v>
      </c>
      <c r="B228" t="s">
        <v>141</v>
      </c>
      <c r="C228" t="s">
        <v>147</v>
      </c>
      <c r="D228" t="s">
        <v>151</v>
      </c>
      <c r="E228" t="s">
        <v>280</v>
      </c>
      <c r="F228" t="s">
        <v>154</v>
      </c>
      <c r="G228" t="s">
        <v>220</v>
      </c>
      <c r="H228">
        <v>358.89039711345129</v>
      </c>
      <c r="I228">
        <v>26</v>
      </c>
      <c r="J228">
        <v>1246363.5976758674</v>
      </c>
      <c r="K228">
        <v>52455.574200000003</v>
      </c>
      <c r="L228">
        <v>224345447.58165613</v>
      </c>
      <c r="M228">
        <v>6822825.3477272717</v>
      </c>
      <c r="N228">
        <v>1869545396.5138011</v>
      </c>
      <c r="O228">
        <v>101400000</v>
      </c>
      <c r="P228">
        <v>29.298135649999995</v>
      </c>
      <c r="Q228">
        <v>18633.135785254217</v>
      </c>
      <c r="R228">
        <v>224397903.15585613</v>
      </c>
      <c r="S228">
        <v>1977.7682218615284</v>
      </c>
      <c r="T228">
        <v>18662.433920904215</v>
      </c>
    </row>
    <row r="229" spans="1:20" x14ac:dyDescent="0.3">
      <c r="A229">
        <v>228</v>
      </c>
      <c r="B229" t="s">
        <v>141</v>
      </c>
      <c r="C229" t="s">
        <v>147</v>
      </c>
      <c r="D229" t="s">
        <v>151</v>
      </c>
      <c r="E229" t="s">
        <v>280</v>
      </c>
      <c r="F229" t="s">
        <v>154</v>
      </c>
      <c r="G229" t="s">
        <v>218</v>
      </c>
      <c r="H229">
        <v>358.89039711345129</v>
      </c>
      <c r="I229">
        <v>26</v>
      </c>
      <c r="J229">
        <v>1246363.5976758674</v>
      </c>
      <c r="K229">
        <v>52455.574200000003</v>
      </c>
      <c r="L229">
        <v>224345447.58165613</v>
      </c>
      <c r="M229">
        <v>6822825.3477272717</v>
      </c>
      <c r="N229">
        <v>1869545396.5138011</v>
      </c>
      <c r="O229">
        <v>97401200</v>
      </c>
      <c r="P229">
        <v>29.298135649999995</v>
      </c>
      <c r="Q229">
        <v>18633.135785254217</v>
      </c>
      <c r="R229">
        <v>224397903.15585613</v>
      </c>
      <c r="S229">
        <v>1973.7694218615284</v>
      </c>
      <c r="T229">
        <v>18662.433920904215</v>
      </c>
    </row>
    <row r="230" spans="1:20" x14ac:dyDescent="0.3">
      <c r="A230">
        <v>229</v>
      </c>
      <c r="B230" t="s">
        <v>141</v>
      </c>
      <c r="C230" t="s">
        <v>147</v>
      </c>
      <c r="D230" t="s">
        <v>151</v>
      </c>
      <c r="E230" t="s">
        <v>280</v>
      </c>
      <c r="F230" t="s">
        <v>155</v>
      </c>
      <c r="G230" t="s">
        <v>219</v>
      </c>
      <c r="H230">
        <v>358.85182526961319</v>
      </c>
      <c r="I230">
        <v>52</v>
      </c>
      <c r="J230">
        <v>1247404.7770995509</v>
      </c>
      <c r="K230">
        <v>53274.353972727273</v>
      </c>
      <c r="L230">
        <v>224532859.87791917</v>
      </c>
      <c r="M230">
        <v>6850118.0068181809</v>
      </c>
      <c r="N230">
        <v>1871107165.6493263</v>
      </c>
      <c r="O230">
        <v>96928000</v>
      </c>
      <c r="P230">
        <v>29.025209059090905</v>
      </c>
      <c r="Q230">
        <v>18648.701417638287</v>
      </c>
      <c r="R230">
        <v>224586134.2318919</v>
      </c>
      <c r="S230">
        <v>1974.8852836561446</v>
      </c>
      <c r="T230">
        <v>18677.726626697378</v>
      </c>
    </row>
    <row r="231" spans="1:20" x14ac:dyDescent="0.3">
      <c r="A231">
        <v>230</v>
      </c>
      <c r="B231" t="s">
        <v>141</v>
      </c>
      <c r="C231" t="s">
        <v>147</v>
      </c>
      <c r="D231" t="s">
        <v>151</v>
      </c>
      <c r="E231" t="s">
        <v>280</v>
      </c>
      <c r="F231" t="s">
        <v>155</v>
      </c>
      <c r="G231" t="s">
        <v>220</v>
      </c>
      <c r="H231">
        <v>358.85182526961319</v>
      </c>
      <c r="I231">
        <v>26</v>
      </c>
      <c r="J231">
        <v>1247404.7770995509</v>
      </c>
      <c r="K231">
        <v>53274.353972727273</v>
      </c>
      <c r="L231">
        <v>224532859.87791917</v>
      </c>
      <c r="M231">
        <v>6850118.0068181809</v>
      </c>
      <c r="N231">
        <v>1871107165.6493263</v>
      </c>
      <c r="O231">
        <v>101400000</v>
      </c>
      <c r="P231">
        <v>29.025209059090905</v>
      </c>
      <c r="Q231">
        <v>18648.701417638287</v>
      </c>
      <c r="R231">
        <v>224586134.2318919</v>
      </c>
      <c r="S231">
        <v>1979.3572836561445</v>
      </c>
      <c r="T231">
        <v>18677.726626697378</v>
      </c>
    </row>
    <row r="232" spans="1:20" x14ac:dyDescent="0.3">
      <c r="A232">
        <v>231</v>
      </c>
      <c r="B232" t="s">
        <v>141</v>
      </c>
      <c r="C232" t="s">
        <v>147</v>
      </c>
      <c r="D232" t="s">
        <v>151</v>
      </c>
      <c r="E232" t="s">
        <v>280</v>
      </c>
      <c r="F232" t="s">
        <v>155</v>
      </c>
      <c r="G232" t="s">
        <v>218</v>
      </c>
      <c r="H232">
        <v>358.85182526961319</v>
      </c>
      <c r="I232">
        <v>26</v>
      </c>
      <c r="J232">
        <v>1247404.7770995509</v>
      </c>
      <c r="K232">
        <v>53274.353972727273</v>
      </c>
      <c r="L232">
        <v>224532859.87791917</v>
      </c>
      <c r="M232">
        <v>6850118.0068181809</v>
      </c>
      <c r="N232">
        <v>1871107165.6493263</v>
      </c>
      <c r="O232">
        <v>97401200</v>
      </c>
      <c r="P232">
        <v>29.025209059090905</v>
      </c>
      <c r="Q232">
        <v>18648.701417638287</v>
      </c>
      <c r="R232">
        <v>224586134.2318919</v>
      </c>
      <c r="S232">
        <v>1975.3584836561447</v>
      </c>
      <c r="T232">
        <v>18677.726626697378</v>
      </c>
    </row>
    <row r="233" spans="1:20" x14ac:dyDescent="0.3">
      <c r="A233">
        <v>232</v>
      </c>
      <c r="B233" t="s">
        <v>141</v>
      </c>
      <c r="C233" t="s">
        <v>147</v>
      </c>
      <c r="D233" t="s">
        <v>151</v>
      </c>
      <c r="E233" t="s">
        <v>280</v>
      </c>
      <c r="F233" t="s">
        <v>280</v>
      </c>
      <c r="G233" t="s">
        <v>219</v>
      </c>
      <c r="H233">
        <v>358.95376514261397</v>
      </c>
      <c r="I233">
        <v>52</v>
      </c>
      <c r="J233">
        <v>1244653.0886226725</v>
      </c>
      <c r="K233">
        <v>54638.986927272723</v>
      </c>
      <c r="L233">
        <v>224037555.95208105</v>
      </c>
      <c r="M233">
        <v>6811908.2840909082</v>
      </c>
      <c r="N233">
        <v>1866979632.9340088</v>
      </c>
      <c r="O233">
        <v>96928000</v>
      </c>
      <c r="P233">
        <v>29.298135649999995</v>
      </c>
      <c r="Q233">
        <v>18607.563674908954</v>
      </c>
      <c r="R233">
        <v>224092194.93900833</v>
      </c>
      <c r="S233">
        <v>1970.7195412180997</v>
      </c>
      <c r="T233">
        <v>18636.861810558952</v>
      </c>
    </row>
    <row r="234" spans="1:20" x14ac:dyDescent="0.3">
      <c r="A234">
        <v>233</v>
      </c>
      <c r="B234" t="s">
        <v>141</v>
      </c>
      <c r="C234" t="s">
        <v>147</v>
      </c>
      <c r="D234" t="s">
        <v>151</v>
      </c>
      <c r="E234" t="s">
        <v>280</v>
      </c>
      <c r="F234" t="s">
        <v>280</v>
      </c>
      <c r="G234" t="s">
        <v>220</v>
      </c>
      <c r="H234">
        <v>358.95376514261397</v>
      </c>
      <c r="I234">
        <v>26</v>
      </c>
      <c r="J234">
        <v>1244653.0886226725</v>
      </c>
      <c r="K234">
        <v>54638.986927272723</v>
      </c>
      <c r="L234">
        <v>224037555.95208105</v>
      </c>
      <c r="M234">
        <v>6811908.2840909082</v>
      </c>
      <c r="N234">
        <v>1866979632.9340088</v>
      </c>
      <c r="O234">
        <v>101400000</v>
      </c>
      <c r="P234">
        <v>29.298135649999995</v>
      </c>
      <c r="Q234">
        <v>18607.563674908954</v>
      </c>
      <c r="R234">
        <v>224092194.93900833</v>
      </c>
      <c r="S234">
        <v>1975.1915412180999</v>
      </c>
      <c r="T234">
        <v>18636.861810558952</v>
      </c>
    </row>
    <row r="235" spans="1:20" x14ac:dyDescent="0.3">
      <c r="A235">
        <v>234</v>
      </c>
      <c r="B235" t="s">
        <v>141</v>
      </c>
      <c r="C235" t="s">
        <v>147</v>
      </c>
      <c r="D235" t="s">
        <v>151</v>
      </c>
      <c r="E235" t="s">
        <v>280</v>
      </c>
      <c r="F235" t="s">
        <v>280</v>
      </c>
      <c r="G235" t="s">
        <v>218</v>
      </c>
      <c r="H235">
        <v>358.95376514261397</v>
      </c>
      <c r="I235">
        <v>26</v>
      </c>
      <c r="J235">
        <v>1244653.0886226725</v>
      </c>
      <c r="K235">
        <v>54638.986927272723</v>
      </c>
      <c r="L235">
        <v>224037555.95208105</v>
      </c>
      <c r="M235">
        <v>6811908.2840909082</v>
      </c>
      <c r="N235">
        <v>1866979632.9340088</v>
      </c>
      <c r="O235">
        <v>97401200</v>
      </c>
      <c r="P235">
        <v>29.298135649999995</v>
      </c>
      <c r="Q235">
        <v>18607.563674908954</v>
      </c>
      <c r="R235">
        <v>224092194.93900833</v>
      </c>
      <c r="S235">
        <v>1971.1927412180999</v>
      </c>
      <c r="T235">
        <v>18636.861810558952</v>
      </c>
    </row>
    <row r="236" spans="1:20" x14ac:dyDescent="0.3">
      <c r="A236">
        <v>235</v>
      </c>
      <c r="B236" t="s">
        <v>141</v>
      </c>
      <c r="C236" t="s">
        <v>147</v>
      </c>
      <c r="D236" t="s">
        <v>280</v>
      </c>
      <c r="E236" t="s">
        <v>152</v>
      </c>
      <c r="F236" t="s">
        <v>154</v>
      </c>
      <c r="G236" t="s">
        <v>219</v>
      </c>
      <c r="H236">
        <v>337.51265355204316</v>
      </c>
      <c r="I236">
        <v>48</v>
      </c>
      <c r="J236">
        <v>1225669.9419084243</v>
      </c>
      <c r="K236">
        <v>41538.510563636359</v>
      </c>
      <c r="L236">
        <v>220620589.54351637</v>
      </c>
      <c r="M236">
        <v>5670221.6772727259</v>
      </c>
      <c r="N236">
        <v>1838504912.8626363</v>
      </c>
      <c r="O236">
        <v>89472000</v>
      </c>
      <c r="P236">
        <v>22.738687318181814</v>
      </c>
      <c r="Q236">
        <v>18323.76563153094</v>
      </c>
      <c r="R236">
        <v>220662128.05408001</v>
      </c>
      <c r="S236">
        <v>1933.6471345399091</v>
      </c>
      <c r="T236">
        <v>18346.504318849122</v>
      </c>
    </row>
    <row r="237" spans="1:20" x14ac:dyDescent="0.3">
      <c r="A237">
        <v>236</v>
      </c>
      <c r="B237" t="s">
        <v>141</v>
      </c>
      <c r="C237" t="s">
        <v>147</v>
      </c>
      <c r="D237" t="s">
        <v>280</v>
      </c>
      <c r="E237" t="s">
        <v>152</v>
      </c>
      <c r="F237" t="s">
        <v>154</v>
      </c>
      <c r="G237" t="s">
        <v>220</v>
      </c>
      <c r="H237">
        <v>337.51265355204316</v>
      </c>
      <c r="I237">
        <v>24</v>
      </c>
      <c r="J237">
        <v>1225669.9419084243</v>
      </c>
      <c r="K237">
        <v>41538.510563636359</v>
      </c>
      <c r="L237">
        <v>220620589.54351637</v>
      </c>
      <c r="M237">
        <v>5670221.6772727259</v>
      </c>
      <c r="N237">
        <v>1838504912.8626363</v>
      </c>
      <c r="O237">
        <v>93600000</v>
      </c>
      <c r="P237">
        <v>22.738687318181814</v>
      </c>
      <c r="Q237">
        <v>18323.76563153094</v>
      </c>
      <c r="R237">
        <v>220662128.05408001</v>
      </c>
      <c r="S237">
        <v>1937.7751345399092</v>
      </c>
      <c r="T237">
        <v>18346.504318849122</v>
      </c>
    </row>
    <row r="238" spans="1:20" x14ac:dyDescent="0.3">
      <c r="A238">
        <v>237</v>
      </c>
      <c r="B238" t="s">
        <v>141</v>
      </c>
      <c r="C238" t="s">
        <v>147</v>
      </c>
      <c r="D238" t="s">
        <v>280</v>
      </c>
      <c r="E238" t="s">
        <v>152</v>
      </c>
      <c r="F238" t="s">
        <v>154</v>
      </c>
      <c r="G238" t="s">
        <v>218</v>
      </c>
      <c r="H238">
        <v>337.51265355204316</v>
      </c>
      <c r="I238">
        <v>24</v>
      </c>
      <c r="J238">
        <v>1225669.9419084243</v>
      </c>
      <c r="K238">
        <v>41538.510563636359</v>
      </c>
      <c r="L238">
        <v>220620589.54351637</v>
      </c>
      <c r="M238">
        <v>5670221.6772727259</v>
      </c>
      <c r="N238">
        <v>1838504912.8626363</v>
      </c>
      <c r="O238">
        <v>89908800</v>
      </c>
      <c r="P238">
        <v>22.738687318181814</v>
      </c>
      <c r="Q238">
        <v>18323.76563153094</v>
      </c>
      <c r="R238">
        <v>220662128.05408001</v>
      </c>
      <c r="S238">
        <v>1934.083934539909</v>
      </c>
      <c r="T238">
        <v>18346.504318849122</v>
      </c>
    </row>
    <row r="239" spans="1:20" x14ac:dyDescent="0.3">
      <c r="A239">
        <v>238</v>
      </c>
      <c r="B239" t="s">
        <v>141</v>
      </c>
      <c r="C239" t="s">
        <v>147</v>
      </c>
      <c r="D239" t="s">
        <v>280</v>
      </c>
      <c r="E239" t="s">
        <v>152</v>
      </c>
      <c r="F239" t="s">
        <v>155</v>
      </c>
      <c r="G239" t="s">
        <v>219</v>
      </c>
      <c r="H239">
        <v>337.47408170820501</v>
      </c>
      <c r="I239">
        <v>48</v>
      </c>
      <c r="J239">
        <v>1226711.121332108</v>
      </c>
      <c r="K239">
        <v>42357.290336363629</v>
      </c>
      <c r="L239">
        <v>220808001.83977947</v>
      </c>
      <c r="M239">
        <v>5697514.336363635</v>
      </c>
      <c r="N239">
        <v>1840066681.998162</v>
      </c>
      <c r="O239">
        <v>89472000</v>
      </c>
      <c r="P239">
        <v>22.465760727272727</v>
      </c>
      <c r="Q239">
        <v>18339.331263915014</v>
      </c>
      <c r="R239">
        <v>220850359.13011584</v>
      </c>
      <c r="S239">
        <v>1935.2361963345256</v>
      </c>
      <c r="T239">
        <v>18361.797024642285</v>
      </c>
    </row>
    <row r="240" spans="1:20" x14ac:dyDescent="0.3">
      <c r="A240">
        <v>239</v>
      </c>
      <c r="B240" t="s">
        <v>141</v>
      </c>
      <c r="C240" t="s">
        <v>147</v>
      </c>
      <c r="D240" t="s">
        <v>280</v>
      </c>
      <c r="E240" t="s">
        <v>152</v>
      </c>
      <c r="F240" t="s">
        <v>155</v>
      </c>
      <c r="G240" t="s">
        <v>220</v>
      </c>
      <c r="H240">
        <v>337.47408170820501</v>
      </c>
      <c r="I240">
        <v>24</v>
      </c>
      <c r="J240">
        <v>1226711.121332108</v>
      </c>
      <c r="K240">
        <v>42357.290336363629</v>
      </c>
      <c r="L240">
        <v>220808001.83977947</v>
      </c>
      <c r="M240">
        <v>5697514.336363635</v>
      </c>
      <c r="N240">
        <v>1840066681.998162</v>
      </c>
      <c r="O240">
        <v>93600000</v>
      </c>
      <c r="P240">
        <v>22.465760727272727</v>
      </c>
      <c r="Q240">
        <v>18339.331263915014</v>
      </c>
      <c r="R240">
        <v>220850359.13011584</v>
      </c>
      <c r="S240">
        <v>1939.3641963345256</v>
      </c>
      <c r="T240">
        <v>18361.797024642285</v>
      </c>
    </row>
    <row r="241" spans="1:20" x14ac:dyDescent="0.3">
      <c r="A241">
        <v>240</v>
      </c>
      <c r="B241" t="s">
        <v>141</v>
      </c>
      <c r="C241" t="s">
        <v>147</v>
      </c>
      <c r="D241" t="s">
        <v>280</v>
      </c>
      <c r="E241" t="s">
        <v>152</v>
      </c>
      <c r="F241" t="s">
        <v>155</v>
      </c>
      <c r="G241" t="s">
        <v>218</v>
      </c>
      <c r="H241">
        <v>337.47408170820501</v>
      </c>
      <c r="I241">
        <v>24</v>
      </c>
      <c r="J241">
        <v>1226711.121332108</v>
      </c>
      <c r="K241">
        <v>42357.290336363629</v>
      </c>
      <c r="L241">
        <v>220808001.83977947</v>
      </c>
      <c r="M241">
        <v>5697514.336363635</v>
      </c>
      <c r="N241">
        <v>1840066681.998162</v>
      </c>
      <c r="O241">
        <v>89908800</v>
      </c>
      <c r="P241">
        <v>22.465760727272727</v>
      </c>
      <c r="Q241">
        <v>18339.331263915014</v>
      </c>
      <c r="R241">
        <v>220850359.13011584</v>
      </c>
      <c r="S241">
        <v>1935.6729963345256</v>
      </c>
      <c r="T241">
        <v>18361.797024642285</v>
      </c>
    </row>
    <row r="242" spans="1:20" x14ac:dyDescent="0.3">
      <c r="A242">
        <v>241</v>
      </c>
      <c r="B242" t="s">
        <v>141</v>
      </c>
      <c r="C242" t="s">
        <v>147</v>
      </c>
      <c r="D242" t="s">
        <v>280</v>
      </c>
      <c r="E242" t="s">
        <v>152</v>
      </c>
      <c r="F242" t="s">
        <v>280</v>
      </c>
      <c r="G242" t="s">
        <v>219</v>
      </c>
      <c r="H242">
        <v>337.57602158120579</v>
      </c>
      <c r="I242">
        <v>48</v>
      </c>
      <c r="J242">
        <v>1223959.4328552294</v>
      </c>
      <c r="K242">
        <v>43721.923290909079</v>
      </c>
      <c r="L242">
        <v>220312697.91394129</v>
      </c>
      <c r="M242">
        <v>5659304.6136363624</v>
      </c>
      <c r="N242">
        <v>1835939149.2828441</v>
      </c>
      <c r="O242">
        <v>89472000</v>
      </c>
      <c r="P242">
        <v>22.738687318181814</v>
      </c>
      <c r="Q242">
        <v>18298.193521185676</v>
      </c>
      <c r="R242">
        <v>220356419.8372322</v>
      </c>
      <c r="S242">
        <v>1931.0704538964803</v>
      </c>
      <c r="T242">
        <v>18320.932208503858</v>
      </c>
    </row>
    <row r="243" spans="1:20" x14ac:dyDescent="0.3">
      <c r="A243">
        <v>242</v>
      </c>
      <c r="B243" t="s">
        <v>141</v>
      </c>
      <c r="C243" t="s">
        <v>147</v>
      </c>
      <c r="D243" t="s">
        <v>280</v>
      </c>
      <c r="E243" t="s">
        <v>152</v>
      </c>
      <c r="F243" t="s">
        <v>280</v>
      </c>
      <c r="G243" t="s">
        <v>220</v>
      </c>
      <c r="H243">
        <v>337.57602158120579</v>
      </c>
      <c r="I243">
        <v>24</v>
      </c>
      <c r="J243">
        <v>1223959.4328552294</v>
      </c>
      <c r="K243">
        <v>43721.923290909079</v>
      </c>
      <c r="L243">
        <v>220312697.91394129</v>
      </c>
      <c r="M243">
        <v>5659304.6136363624</v>
      </c>
      <c r="N243">
        <v>1835939149.2828441</v>
      </c>
      <c r="O243">
        <v>93600000</v>
      </c>
      <c r="P243">
        <v>22.738687318181814</v>
      </c>
      <c r="Q243">
        <v>18298.193521185676</v>
      </c>
      <c r="R243">
        <v>220356419.8372322</v>
      </c>
      <c r="S243">
        <v>1935.1984538964803</v>
      </c>
      <c r="T243">
        <v>18320.932208503858</v>
      </c>
    </row>
    <row r="244" spans="1:20" x14ac:dyDescent="0.3">
      <c r="A244">
        <v>243</v>
      </c>
      <c r="B244" t="s">
        <v>141</v>
      </c>
      <c r="C244" t="s">
        <v>147</v>
      </c>
      <c r="D244" t="s">
        <v>280</v>
      </c>
      <c r="E244" t="s">
        <v>152</v>
      </c>
      <c r="F244" t="s">
        <v>280</v>
      </c>
      <c r="G244" t="s">
        <v>218</v>
      </c>
      <c r="H244">
        <v>337.57602158120579</v>
      </c>
      <c r="I244">
        <v>24</v>
      </c>
      <c r="J244">
        <v>1223959.4328552294</v>
      </c>
      <c r="K244">
        <v>43721.923290909079</v>
      </c>
      <c r="L244">
        <v>220312697.91394129</v>
      </c>
      <c r="M244">
        <v>5659304.6136363624</v>
      </c>
      <c r="N244">
        <v>1835939149.2828441</v>
      </c>
      <c r="O244">
        <v>89908800</v>
      </c>
      <c r="P244">
        <v>22.738687318181814</v>
      </c>
      <c r="Q244">
        <v>18298.193521185676</v>
      </c>
      <c r="R244">
        <v>220356419.8372322</v>
      </c>
      <c r="S244">
        <v>1931.5072538964803</v>
      </c>
      <c r="T244">
        <v>18320.932208503858</v>
      </c>
    </row>
    <row r="245" spans="1:20" x14ac:dyDescent="0.3">
      <c r="A245">
        <v>244</v>
      </c>
      <c r="B245" t="s">
        <v>141</v>
      </c>
      <c r="C245" t="s">
        <v>147</v>
      </c>
      <c r="D245" t="s">
        <v>280</v>
      </c>
      <c r="E245" t="s">
        <v>280</v>
      </c>
      <c r="F245" t="s">
        <v>154</v>
      </c>
      <c r="G245" t="s">
        <v>219</v>
      </c>
      <c r="H245">
        <v>359.35485945186133</v>
      </c>
      <c r="I245">
        <v>52</v>
      </c>
      <c r="J245">
        <v>1246813.1972194482</v>
      </c>
      <c r="K245">
        <v>52455.574200000003</v>
      </c>
      <c r="L245">
        <v>224426375.49950066</v>
      </c>
      <c r="M245">
        <v>6827430.422727271</v>
      </c>
      <c r="N245">
        <v>1870219795.8291721</v>
      </c>
      <c r="O245">
        <v>96928000</v>
      </c>
      <c r="P245">
        <v>29.288925499999998</v>
      </c>
      <c r="Q245">
        <v>18639.857298430747</v>
      </c>
      <c r="R245">
        <v>224478831.07370067</v>
      </c>
      <c r="S245">
        <v>1973.9752262518996</v>
      </c>
      <c r="T245">
        <v>18669.146223930748</v>
      </c>
    </row>
    <row r="246" spans="1:20" x14ac:dyDescent="0.3">
      <c r="A246">
        <v>245</v>
      </c>
      <c r="B246" t="s">
        <v>141</v>
      </c>
      <c r="C246" t="s">
        <v>147</v>
      </c>
      <c r="D246" t="s">
        <v>280</v>
      </c>
      <c r="E246" t="s">
        <v>280</v>
      </c>
      <c r="F246" t="s">
        <v>154</v>
      </c>
      <c r="G246" t="s">
        <v>220</v>
      </c>
      <c r="H246">
        <v>359.35485945186133</v>
      </c>
      <c r="I246">
        <v>26</v>
      </c>
      <c r="J246">
        <v>1246813.1972194482</v>
      </c>
      <c r="K246">
        <v>52455.574200000003</v>
      </c>
      <c r="L246">
        <v>224426375.49950066</v>
      </c>
      <c r="M246">
        <v>6827430.422727271</v>
      </c>
      <c r="N246">
        <v>1870219795.8291721</v>
      </c>
      <c r="O246">
        <v>101400000</v>
      </c>
      <c r="P246">
        <v>29.288925499999998</v>
      </c>
      <c r="Q246">
        <v>18639.857298430747</v>
      </c>
      <c r="R246">
        <v>224478831.07370067</v>
      </c>
      <c r="S246">
        <v>1978.4472262518996</v>
      </c>
      <c r="T246">
        <v>18669.146223930748</v>
      </c>
    </row>
    <row r="247" spans="1:20" x14ac:dyDescent="0.3">
      <c r="A247">
        <v>246</v>
      </c>
      <c r="B247" t="s">
        <v>141</v>
      </c>
      <c r="C247" t="s">
        <v>147</v>
      </c>
      <c r="D247" t="s">
        <v>280</v>
      </c>
      <c r="E247" t="s">
        <v>280</v>
      </c>
      <c r="F247" t="s">
        <v>154</v>
      </c>
      <c r="G247" t="s">
        <v>218</v>
      </c>
      <c r="H247">
        <v>359.35485945186133</v>
      </c>
      <c r="I247">
        <v>26</v>
      </c>
      <c r="J247">
        <v>1246813.1972194482</v>
      </c>
      <c r="K247">
        <v>52455.574200000003</v>
      </c>
      <c r="L247">
        <v>224426375.49950066</v>
      </c>
      <c r="M247">
        <v>6827430.422727271</v>
      </c>
      <c r="N247">
        <v>1870219795.8291721</v>
      </c>
      <c r="O247">
        <v>97401200</v>
      </c>
      <c r="P247">
        <v>29.288925499999998</v>
      </c>
      <c r="Q247">
        <v>18639.857298430747</v>
      </c>
      <c r="R247">
        <v>224478831.07370067</v>
      </c>
      <c r="S247">
        <v>1974.4484262518995</v>
      </c>
      <c r="T247">
        <v>18669.146223930748</v>
      </c>
    </row>
    <row r="248" spans="1:20" x14ac:dyDescent="0.3">
      <c r="A248">
        <v>247</v>
      </c>
      <c r="B248" t="s">
        <v>141</v>
      </c>
      <c r="C248" t="s">
        <v>147</v>
      </c>
      <c r="D248" t="s">
        <v>280</v>
      </c>
      <c r="E248" t="s">
        <v>280</v>
      </c>
      <c r="F248" t="s">
        <v>155</v>
      </c>
      <c r="G248" t="s">
        <v>219</v>
      </c>
      <c r="H248">
        <v>359.31628760802317</v>
      </c>
      <c r="I248">
        <v>52</v>
      </c>
      <c r="J248">
        <v>1247854.3766431322</v>
      </c>
      <c r="K248">
        <v>53274.353972727273</v>
      </c>
      <c r="L248">
        <v>224613787.79576379</v>
      </c>
      <c r="M248">
        <v>6854723.0818181802</v>
      </c>
      <c r="N248">
        <v>1871781564.9646981</v>
      </c>
      <c r="O248">
        <v>96928000</v>
      </c>
      <c r="P248">
        <v>29.015998909090907</v>
      </c>
      <c r="Q248">
        <v>18655.422930814824</v>
      </c>
      <c r="R248">
        <v>224667062.14973652</v>
      </c>
      <c r="S248">
        <v>1975.5642880465161</v>
      </c>
      <c r="T248">
        <v>18684.438929723914</v>
      </c>
    </row>
    <row r="249" spans="1:20" x14ac:dyDescent="0.3">
      <c r="A249">
        <v>248</v>
      </c>
      <c r="B249" t="s">
        <v>141</v>
      </c>
      <c r="C249" t="s">
        <v>147</v>
      </c>
      <c r="D249" t="s">
        <v>280</v>
      </c>
      <c r="E249" t="s">
        <v>280</v>
      </c>
      <c r="F249" t="s">
        <v>155</v>
      </c>
      <c r="G249" t="s">
        <v>220</v>
      </c>
      <c r="H249">
        <v>359.31628760802317</v>
      </c>
      <c r="I249">
        <v>26</v>
      </c>
      <c r="J249">
        <v>1247854.3766431322</v>
      </c>
      <c r="K249">
        <v>53274.353972727273</v>
      </c>
      <c r="L249">
        <v>224613787.79576379</v>
      </c>
      <c r="M249">
        <v>6854723.0818181802</v>
      </c>
      <c r="N249">
        <v>1871781564.9646981</v>
      </c>
      <c r="O249">
        <v>101400000</v>
      </c>
      <c r="P249">
        <v>29.015998909090907</v>
      </c>
      <c r="Q249">
        <v>18655.422930814824</v>
      </c>
      <c r="R249">
        <v>224667062.14973652</v>
      </c>
      <c r="S249">
        <v>1980.0362880465161</v>
      </c>
      <c r="T249">
        <v>18684.438929723914</v>
      </c>
    </row>
    <row r="250" spans="1:20" x14ac:dyDescent="0.3">
      <c r="A250">
        <v>249</v>
      </c>
      <c r="B250" t="s">
        <v>141</v>
      </c>
      <c r="C250" t="s">
        <v>147</v>
      </c>
      <c r="D250" t="s">
        <v>280</v>
      </c>
      <c r="E250" t="s">
        <v>280</v>
      </c>
      <c r="F250" t="s">
        <v>155</v>
      </c>
      <c r="G250" t="s">
        <v>218</v>
      </c>
      <c r="H250">
        <v>359.31628760802317</v>
      </c>
      <c r="I250">
        <v>26</v>
      </c>
      <c r="J250">
        <v>1247854.3766431322</v>
      </c>
      <c r="K250">
        <v>53274.353972727273</v>
      </c>
      <c r="L250">
        <v>224613787.79576379</v>
      </c>
      <c r="M250">
        <v>6854723.0818181802</v>
      </c>
      <c r="N250">
        <v>1871781564.9646981</v>
      </c>
      <c r="O250">
        <v>97401200</v>
      </c>
      <c r="P250">
        <v>29.015998909090907</v>
      </c>
      <c r="Q250">
        <v>18655.422930814824</v>
      </c>
      <c r="R250">
        <v>224667062.14973652</v>
      </c>
      <c r="S250">
        <v>1976.0374880465163</v>
      </c>
      <c r="T250">
        <v>18684.438929723914</v>
      </c>
    </row>
    <row r="251" spans="1:20" x14ac:dyDescent="0.3">
      <c r="A251">
        <v>250</v>
      </c>
      <c r="B251" t="s">
        <v>141</v>
      </c>
      <c r="C251" t="s">
        <v>147</v>
      </c>
      <c r="D251" t="s">
        <v>280</v>
      </c>
      <c r="E251" t="s">
        <v>280</v>
      </c>
      <c r="F251" t="s">
        <v>280</v>
      </c>
      <c r="G251" t="s">
        <v>219</v>
      </c>
      <c r="H251">
        <v>359.41822748102402</v>
      </c>
      <c r="I251">
        <v>52</v>
      </c>
      <c r="J251">
        <v>1245102.6881662533</v>
      </c>
      <c r="K251">
        <v>54638.986927272723</v>
      </c>
      <c r="L251">
        <v>224118483.86992559</v>
      </c>
      <c r="M251">
        <v>6816513.3590909075</v>
      </c>
      <c r="N251">
        <v>1867654032.2493799</v>
      </c>
      <c r="O251">
        <v>96928000</v>
      </c>
      <c r="P251">
        <v>29.288925499999998</v>
      </c>
      <c r="Q251">
        <v>18614.285188085487</v>
      </c>
      <c r="R251">
        <v>224173122.85685286</v>
      </c>
      <c r="S251">
        <v>1971.3985456084706</v>
      </c>
      <c r="T251">
        <v>18643.574113585488</v>
      </c>
    </row>
    <row r="252" spans="1:20" x14ac:dyDescent="0.3">
      <c r="A252">
        <v>251</v>
      </c>
      <c r="B252" t="s">
        <v>141</v>
      </c>
      <c r="C252" t="s">
        <v>147</v>
      </c>
      <c r="D252" t="s">
        <v>280</v>
      </c>
      <c r="E252" t="s">
        <v>280</v>
      </c>
      <c r="F252" t="s">
        <v>280</v>
      </c>
      <c r="G252" t="s">
        <v>220</v>
      </c>
      <c r="H252">
        <v>359.41822748102402</v>
      </c>
      <c r="I252">
        <v>26</v>
      </c>
      <c r="J252">
        <v>1245102.6881662533</v>
      </c>
      <c r="K252">
        <v>54638.986927272723</v>
      </c>
      <c r="L252">
        <v>224118483.86992559</v>
      </c>
      <c r="M252">
        <v>6816513.3590909075</v>
      </c>
      <c r="N252">
        <v>1867654032.2493799</v>
      </c>
      <c r="O252">
        <v>101400000</v>
      </c>
      <c r="P252">
        <v>29.288925499999998</v>
      </c>
      <c r="Q252">
        <v>18614.285188085487</v>
      </c>
      <c r="R252">
        <v>224173122.85685286</v>
      </c>
      <c r="S252">
        <v>1975.8705456084706</v>
      </c>
      <c r="T252">
        <v>18643.574113585488</v>
      </c>
    </row>
    <row r="253" spans="1:20" x14ac:dyDescent="0.3">
      <c r="A253">
        <v>252</v>
      </c>
      <c r="B253" t="s">
        <v>141</v>
      </c>
      <c r="C253" t="s">
        <v>147</v>
      </c>
      <c r="D253" t="s">
        <v>280</v>
      </c>
      <c r="E253" t="s">
        <v>280</v>
      </c>
      <c r="F253" t="s">
        <v>280</v>
      </c>
      <c r="G253" t="s">
        <v>218</v>
      </c>
      <c r="H253">
        <v>359.41822748102402</v>
      </c>
      <c r="I253">
        <v>26</v>
      </c>
      <c r="J253">
        <v>1245102.6881662533</v>
      </c>
      <c r="K253">
        <v>54638.986927272723</v>
      </c>
      <c r="L253">
        <v>224118483.86992559</v>
      </c>
      <c r="M253">
        <v>6816513.3590909075</v>
      </c>
      <c r="N253">
        <v>1867654032.2493799</v>
      </c>
      <c r="O253">
        <v>97401200</v>
      </c>
      <c r="P253">
        <v>29.288925499999998</v>
      </c>
      <c r="Q253">
        <v>18614.285188085487</v>
      </c>
      <c r="R253">
        <v>224173122.85685286</v>
      </c>
      <c r="S253">
        <v>1971.8717456084707</v>
      </c>
      <c r="T253">
        <v>18643.574113585488</v>
      </c>
    </row>
    <row r="254" spans="1:20" x14ac:dyDescent="0.3">
      <c r="A254">
        <v>253</v>
      </c>
      <c r="B254" t="s">
        <v>141</v>
      </c>
      <c r="C254" t="s">
        <v>148</v>
      </c>
      <c r="D254" t="s">
        <v>151</v>
      </c>
      <c r="E254" t="s">
        <v>152</v>
      </c>
      <c r="F254" t="s">
        <v>154</v>
      </c>
      <c r="G254" t="s">
        <v>219</v>
      </c>
      <c r="H254">
        <v>385.43990871021083</v>
      </c>
      <c r="I254">
        <v>55</v>
      </c>
      <c r="J254">
        <v>1403979.320198108</v>
      </c>
      <c r="K254">
        <v>40316.029763636354</v>
      </c>
      <c r="L254">
        <v>252716277.63565943</v>
      </c>
      <c r="M254">
        <v>5421120.4422727264</v>
      </c>
      <c r="N254">
        <v>2105968980.2971621</v>
      </c>
      <c r="O254">
        <v>102520000</v>
      </c>
      <c r="P254">
        <v>21.525416668181812</v>
      </c>
      <c r="Q254">
        <v>20989.490836961711</v>
      </c>
      <c r="R254">
        <v>252756593.66542307</v>
      </c>
      <c r="S254">
        <v>2213.9101007394347</v>
      </c>
      <c r="T254">
        <v>21011.016253629892</v>
      </c>
    </row>
    <row r="255" spans="1:20" x14ac:dyDescent="0.3">
      <c r="A255">
        <v>254</v>
      </c>
      <c r="B255" t="s">
        <v>141</v>
      </c>
      <c r="C255" t="s">
        <v>148</v>
      </c>
      <c r="D255" t="s">
        <v>151</v>
      </c>
      <c r="E255" t="s">
        <v>152</v>
      </c>
      <c r="F255" t="s">
        <v>154</v>
      </c>
      <c r="G255" t="s">
        <v>220</v>
      </c>
      <c r="H255">
        <v>385.43990871021083</v>
      </c>
      <c r="I255">
        <v>28</v>
      </c>
      <c r="J255">
        <v>1403979.320198108</v>
      </c>
      <c r="K255">
        <v>40316.029763636354</v>
      </c>
      <c r="L255">
        <v>252716277.63565943</v>
      </c>
      <c r="M255">
        <v>5421120.4422727264</v>
      </c>
      <c r="N255">
        <v>2105968980.2971621</v>
      </c>
      <c r="O255">
        <v>109200000</v>
      </c>
      <c r="P255">
        <v>21.525416668181812</v>
      </c>
      <c r="Q255">
        <v>20989.490836961711</v>
      </c>
      <c r="R255">
        <v>252756593.66542307</v>
      </c>
      <c r="S255">
        <v>2220.5901007394345</v>
      </c>
      <c r="T255">
        <v>21011.016253629892</v>
      </c>
    </row>
    <row r="256" spans="1:20" x14ac:dyDescent="0.3">
      <c r="A256">
        <v>255</v>
      </c>
      <c r="B256" t="s">
        <v>141</v>
      </c>
      <c r="C256" t="s">
        <v>148</v>
      </c>
      <c r="D256" t="s">
        <v>151</v>
      </c>
      <c r="E256" t="s">
        <v>152</v>
      </c>
      <c r="F256" t="s">
        <v>154</v>
      </c>
      <c r="G256" t="s">
        <v>218</v>
      </c>
      <c r="H256">
        <v>385.43990871021083</v>
      </c>
      <c r="I256">
        <v>28</v>
      </c>
      <c r="J256">
        <v>1403979.320198108</v>
      </c>
      <c r="K256">
        <v>40316.029763636354</v>
      </c>
      <c r="L256">
        <v>252716277.63565943</v>
      </c>
      <c r="M256">
        <v>5421120.4422727264</v>
      </c>
      <c r="N256">
        <v>2105968980.2971621</v>
      </c>
      <c r="O256">
        <v>104893600</v>
      </c>
      <c r="P256">
        <v>21.525416668181812</v>
      </c>
      <c r="Q256">
        <v>20989.490836961711</v>
      </c>
      <c r="R256">
        <v>252756593.66542307</v>
      </c>
      <c r="S256">
        <v>2216.2837007394346</v>
      </c>
      <c r="T256">
        <v>21011.016253629892</v>
      </c>
    </row>
    <row r="257" spans="1:20" x14ac:dyDescent="0.3">
      <c r="A257">
        <v>256</v>
      </c>
      <c r="B257" t="s">
        <v>141</v>
      </c>
      <c r="C257" t="s">
        <v>148</v>
      </c>
      <c r="D257" t="s">
        <v>151</v>
      </c>
      <c r="E257" t="s">
        <v>152</v>
      </c>
      <c r="F257" t="s">
        <v>155</v>
      </c>
      <c r="G257" t="s">
        <v>219</v>
      </c>
      <c r="H257">
        <v>385.40133686637273</v>
      </c>
      <c r="I257">
        <v>55</v>
      </c>
      <c r="J257">
        <v>1405020.4996217922</v>
      </c>
      <c r="K257">
        <v>41134.809536363631</v>
      </c>
      <c r="L257">
        <v>252903689.93192258</v>
      </c>
      <c r="M257">
        <v>5448413.1013636356</v>
      </c>
      <c r="N257">
        <v>2107530749.4326882</v>
      </c>
      <c r="O257">
        <v>102520000</v>
      </c>
      <c r="P257">
        <v>21.252490077272725</v>
      </c>
      <c r="Q257">
        <v>21005.056469345793</v>
      </c>
      <c r="R257">
        <v>252944824.74145895</v>
      </c>
      <c r="S257">
        <v>2215.4991625340517</v>
      </c>
      <c r="T257">
        <v>21026.308959423066</v>
      </c>
    </row>
    <row r="258" spans="1:20" x14ac:dyDescent="0.3">
      <c r="A258">
        <v>257</v>
      </c>
      <c r="B258" t="s">
        <v>141</v>
      </c>
      <c r="C258" t="s">
        <v>148</v>
      </c>
      <c r="D258" t="s">
        <v>151</v>
      </c>
      <c r="E258" t="s">
        <v>152</v>
      </c>
      <c r="F258" t="s">
        <v>155</v>
      </c>
      <c r="G258" t="s">
        <v>220</v>
      </c>
      <c r="H258">
        <v>385.40133686637273</v>
      </c>
      <c r="I258">
        <v>28</v>
      </c>
      <c r="J258">
        <v>1405020.4996217922</v>
      </c>
      <c r="K258">
        <v>41134.809536363631</v>
      </c>
      <c r="L258">
        <v>252903689.93192258</v>
      </c>
      <c r="M258">
        <v>5448413.1013636356</v>
      </c>
      <c r="N258">
        <v>2107530749.4326882</v>
      </c>
      <c r="O258">
        <v>109200000</v>
      </c>
      <c r="P258">
        <v>21.252490077272725</v>
      </c>
      <c r="Q258">
        <v>21005.056469345793</v>
      </c>
      <c r="R258">
        <v>252944824.74145895</v>
      </c>
      <c r="S258">
        <v>2222.179162534052</v>
      </c>
      <c r="T258">
        <v>21026.308959423066</v>
      </c>
    </row>
    <row r="259" spans="1:20" x14ac:dyDescent="0.3">
      <c r="A259">
        <v>258</v>
      </c>
      <c r="B259" t="s">
        <v>141</v>
      </c>
      <c r="C259" t="s">
        <v>148</v>
      </c>
      <c r="D259" t="s">
        <v>151</v>
      </c>
      <c r="E259" t="s">
        <v>152</v>
      </c>
      <c r="F259" t="s">
        <v>155</v>
      </c>
      <c r="G259" t="s">
        <v>218</v>
      </c>
      <c r="H259">
        <v>385.40133686637273</v>
      </c>
      <c r="I259">
        <v>28</v>
      </c>
      <c r="J259">
        <v>1405020.4996217922</v>
      </c>
      <c r="K259">
        <v>41134.809536363631</v>
      </c>
      <c r="L259">
        <v>252903689.93192258</v>
      </c>
      <c r="M259">
        <v>5448413.1013636356</v>
      </c>
      <c r="N259">
        <v>2107530749.4326882</v>
      </c>
      <c r="O259">
        <v>104893600</v>
      </c>
      <c r="P259">
        <v>21.252490077272725</v>
      </c>
      <c r="Q259">
        <v>21005.056469345793</v>
      </c>
      <c r="R259">
        <v>252944824.74145895</v>
      </c>
      <c r="S259">
        <v>2217.8727625340521</v>
      </c>
      <c r="T259">
        <v>21026.308959423066</v>
      </c>
    </row>
    <row r="260" spans="1:20" x14ac:dyDescent="0.3">
      <c r="A260">
        <v>259</v>
      </c>
      <c r="B260" t="s">
        <v>141</v>
      </c>
      <c r="C260" t="s">
        <v>148</v>
      </c>
      <c r="D260" t="s">
        <v>151</v>
      </c>
      <c r="E260" t="s">
        <v>152</v>
      </c>
      <c r="F260" t="s">
        <v>280</v>
      </c>
      <c r="G260" t="s">
        <v>219</v>
      </c>
      <c r="H260">
        <v>385.50327673937358</v>
      </c>
      <c r="I260">
        <v>55</v>
      </c>
      <c r="J260">
        <v>1402268.8111449133</v>
      </c>
      <c r="K260">
        <v>42499.442490909089</v>
      </c>
      <c r="L260">
        <v>252408386.00608441</v>
      </c>
      <c r="M260">
        <v>5410203.378636363</v>
      </c>
      <c r="N260">
        <v>2103403216.71737</v>
      </c>
      <c r="O260">
        <v>102520000</v>
      </c>
      <c r="P260">
        <v>21.525416668181812</v>
      </c>
      <c r="Q260">
        <v>20963.918726616452</v>
      </c>
      <c r="R260">
        <v>252450885.44857532</v>
      </c>
      <c r="S260">
        <v>2211.3334200960062</v>
      </c>
      <c r="T260">
        <v>20985.444143284632</v>
      </c>
    </row>
    <row r="261" spans="1:20" x14ac:dyDescent="0.3">
      <c r="A261">
        <v>260</v>
      </c>
      <c r="B261" t="s">
        <v>141</v>
      </c>
      <c r="C261" t="s">
        <v>148</v>
      </c>
      <c r="D261" t="s">
        <v>151</v>
      </c>
      <c r="E261" t="s">
        <v>152</v>
      </c>
      <c r="F261" t="s">
        <v>280</v>
      </c>
      <c r="G261" t="s">
        <v>220</v>
      </c>
      <c r="H261">
        <v>385.50327673937358</v>
      </c>
      <c r="I261">
        <v>28</v>
      </c>
      <c r="J261">
        <v>1402268.8111449133</v>
      </c>
      <c r="K261">
        <v>42499.442490909089</v>
      </c>
      <c r="L261">
        <v>252408386.00608441</v>
      </c>
      <c r="M261">
        <v>5410203.378636363</v>
      </c>
      <c r="N261">
        <v>2103403216.71737</v>
      </c>
      <c r="O261">
        <v>109200000</v>
      </c>
      <c r="P261">
        <v>21.525416668181812</v>
      </c>
      <c r="Q261">
        <v>20963.918726616452</v>
      </c>
      <c r="R261">
        <v>252450885.44857532</v>
      </c>
      <c r="S261">
        <v>2218.0134200960065</v>
      </c>
      <c r="T261">
        <v>20985.444143284632</v>
      </c>
    </row>
    <row r="262" spans="1:20" x14ac:dyDescent="0.3">
      <c r="A262">
        <v>261</v>
      </c>
      <c r="B262" t="s">
        <v>141</v>
      </c>
      <c r="C262" t="s">
        <v>148</v>
      </c>
      <c r="D262" t="s">
        <v>151</v>
      </c>
      <c r="E262" t="s">
        <v>152</v>
      </c>
      <c r="F262" t="s">
        <v>280</v>
      </c>
      <c r="G262" t="s">
        <v>218</v>
      </c>
      <c r="H262">
        <v>385.50327673937358</v>
      </c>
      <c r="I262">
        <v>28</v>
      </c>
      <c r="J262">
        <v>1402268.8111449133</v>
      </c>
      <c r="K262">
        <v>42499.442490909089</v>
      </c>
      <c r="L262">
        <v>252408386.00608441</v>
      </c>
      <c r="M262">
        <v>5410203.378636363</v>
      </c>
      <c r="N262">
        <v>2103403216.71737</v>
      </c>
      <c r="O262">
        <v>104893600</v>
      </c>
      <c r="P262">
        <v>21.525416668181812</v>
      </c>
      <c r="Q262">
        <v>20963.918726616452</v>
      </c>
      <c r="R262">
        <v>252450885.44857532</v>
      </c>
      <c r="S262">
        <v>2213.7070200960065</v>
      </c>
      <c r="T262">
        <v>20985.444143284632</v>
      </c>
    </row>
    <row r="263" spans="1:20" x14ac:dyDescent="0.3">
      <c r="A263">
        <v>262</v>
      </c>
      <c r="B263" t="s">
        <v>141</v>
      </c>
      <c r="C263" t="s">
        <v>148</v>
      </c>
      <c r="D263" t="s">
        <v>151</v>
      </c>
      <c r="E263" t="s">
        <v>280</v>
      </c>
      <c r="F263" t="s">
        <v>154</v>
      </c>
      <c r="G263" t="s">
        <v>219</v>
      </c>
      <c r="H263">
        <v>407.28211461002905</v>
      </c>
      <c r="I263">
        <v>58</v>
      </c>
      <c r="J263">
        <v>1425122.5755091324</v>
      </c>
      <c r="K263">
        <v>51233.093399999998</v>
      </c>
      <c r="L263">
        <v>256522063.59164384</v>
      </c>
      <c r="M263">
        <v>6578329.1877272716</v>
      </c>
      <c r="N263">
        <v>2137683863.2636986</v>
      </c>
      <c r="O263">
        <v>108112000</v>
      </c>
      <c r="P263">
        <v>28.075654849999999</v>
      </c>
      <c r="Q263">
        <v>21305.582503861529</v>
      </c>
      <c r="R263">
        <v>256573296.68504384</v>
      </c>
      <c r="S263">
        <v>2252.3741924514256</v>
      </c>
      <c r="T263">
        <v>21333.658158711529</v>
      </c>
    </row>
    <row r="264" spans="1:20" x14ac:dyDescent="0.3">
      <c r="A264">
        <v>263</v>
      </c>
      <c r="B264" t="s">
        <v>141</v>
      </c>
      <c r="C264" t="s">
        <v>148</v>
      </c>
      <c r="D264" t="s">
        <v>151</v>
      </c>
      <c r="E264" t="s">
        <v>280</v>
      </c>
      <c r="F264" t="s">
        <v>154</v>
      </c>
      <c r="G264" t="s">
        <v>220</v>
      </c>
      <c r="H264">
        <v>407.28211461002905</v>
      </c>
      <c r="I264">
        <v>29</v>
      </c>
      <c r="J264">
        <v>1425122.5755091324</v>
      </c>
      <c r="K264">
        <v>51233.093399999998</v>
      </c>
      <c r="L264">
        <v>256522063.59164384</v>
      </c>
      <c r="M264">
        <v>6578329.1877272716</v>
      </c>
      <c r="N264">
        <v>2137683863.2636986</v>
      </c>
      <c r="O264">
        <v>113100000</v>
      </c>
      <c r="P264">
        <v>28.075654849999999</v>
      </c>
      <c r="Q264">
        <v>21305.582503861529</v>
      </c>
      <c r="R264">
        <v>256573296.68504384</v>
      </c>
      <c r="S264">
        <v>2257.3621924514255</v>
      </c>
      <c r="T264">
        <v>21333.658158711529</v>
      </c>
    </row>
    <row r="265" spans="1:20" x14ac:dyDescent="0.3">
      <c r="A265">
        <v>264</v>
      </c>
      <c r="B265" t="s">
        <v>141</v>
      </c>
      <c r="C265" t="s">
        <v>148</v>
      </c>
      <c r="D265" t="s">
        <v>151</v>
      </c>
      <c r="E265" t="s">
        <v>280</v>
      </c>
      <c r="F265" t="s">
        <v>154</v>
      </c>
      <c r="G265" t="s">
        <v>218</v>
      </c>
      <c r="H265">
        <v>407.28211461002905</v>
      </c>
      <c r="I265">
        <v>29</v>
      </c>
      <c r="J265">
        <v>1425122.5755091324</v>
      </c>
      <c r="K265">
        <v>51233.093399999998</v>
      </c>
      <c r="L265">
        <v>256522063.59164384</v>
      </c>
      <c r="M265">
        <v>6578329.1877272716</v>
      </c>
      <c r="N265">
        <v>2137683863.2636986</v>
      </c>
      <c r="O265">
        <v>108639800</v>
      </c>
      <c r="P265">
        <v>28.075654849999999</v>
      </c>
      <c r="Q265">
        <v>21305.582503861529</v>
      </c>
      <c r="R265">
        <v>256573296.68504384</v>
      </c>
      <c r="S265">
        <v>2252.9019924514255</v>
      </c>
      <c r="T265">
        <v>21333.658158711529</v>
      </c>
    </row>
    <row r="266" spans="1:20" x14ac:dyDescent="0.3">
      <c r="A266">
        <v>265</v>
      </c>
      <c r="B266" t="s">
        <v>141</v>
      </c>
      <c r="C266" t="s">
        <v>148</v>
      </c>
      <c r="D266" t="s">
        <v>151</v>
      </c>
      <c r="E266" t="s">
        <v>280</v>
      </c>
      <c r="F266" t="s">
        <v>155</v>
      </c>
      <c r="G266" t="s">
        <v>219</v>
      </c>
      <c r="H266">
        <v>407.24354276619084</v>
      </c>
      <c r="I266">
        <v>58</v>
      </c>
      <c r="J266">
        <v>1426163.7549328157</v>
      </c>
      <c r="K266">
        <v>52051.873172727268</v>
      </c>
      <c r="L266">
        <v>256709475.88790685</v>
      </c>
      <c r="M266">
        <v>6605621.8468181808</v>
      </c>
      <c r="N266">
        <v>2139245632.3992236</v>
      </c>
      <c r="O266">
        <v>108112000</v>
      </c>
      <c r="P266">
        <v>27.802728259090909</v>
      </c>
      <c r="Q266">
        <v>21321.148136245592</v>
      </c>
      <c r="R266">
        <v>256761527.76107958</v>
      </c>
      <c r="S266">
        <v>2253.9632542460417</v>
      </c>
      <c r="T266">
        <v>21348.950864504684</v>
      </c>
    </row>
    <row r="267" spans="1:20" x14ac:dyDescent="0.3">
      <c r="A267">
        <v>266</v>
      </c>
      <c r="B267" t="s">
        <v>141</v>
      </c>
      <c r="C267" t="s">
        <v>148</v>
      </c>
      <c r="D267" t="s">
        <v>151</v>
      </c>
      <c r="E267" t="s">
        <v>280</v>
      </c>
      <c r="F267" t="s">
        <v>155</v>
      </c>
      <c r="G267" t="s">
        <v>220</v>
      </c>
      <c r="H267">
        <v>407.24354276619084</v>
      </c>
      <c r="I267">
        <v>29</v>
      </c>
      <c r="J267">
        <v>1426163.7549328157</v>
      </c>
      <c r="K267">
        <v>52051.873172727268</v>
      </c>
      <c r="L267">
        <v>256709475.88790685</v>
      </c>
      <c r="M267">
        <v>6605621.8468181808</v>
      </c>
      <c r="N267">
        <v>2139245632.3992236</v>
      </c>
      <c r="O267">
        <v>113100000</v>
      </c>
      <c r="P267">
        <v>27.802728259090909</v>
      </c>
      <c r="Q267">
        <v>21321.148136245592</v>
      </c>
      <c r="R267">
        <v>256761527.76107958</v>
      </c>
      <c r="S267">
        <v>2258.9512542460416</v>
      </c>
      <c r="T267">
        <v>21348.950864504684</v>
      </c>
    </row>
    <row r="268" spans="1:20" x14ac:dyDescent="0.3">
      <c r="A268">
        <v>267</v>
      </c>
      <c r="B268" t="s">
        <v>141</v>
      </c>
      <c r="C268" t="s">
        <v>148</v>
      </c>
      <c r="D268" t="s">
        <v>151</v>
      </c>
      <c r="E268" t="s">
        <v>280</v>
      </c>
      <c r="F268" t="s">
        <v>155</v>
      </c>
      <c r="G268" t="s">
        <v>218</v>
      </c>
      <c r="H268">
        <v>407.24354276619084</v>
      </c>
      <c r="I268">
        <v>29</v>
      </c>
      <c r="J268">
        <v>1426163.7549328157</v>
      </c>
      <c r="K268">
        <v>52051.873172727268</v>
      </c>
      <c r="L268">
        <v>256709475.88790685</v>
      </c>
      <c r="M268">
        <v>6605621.8468181808</v>
      </c>
      <c r="N268">
        <v>2139245632.3992236</v>
      </c>
      <c r="O268">
        <v>108639800</v>
      </c>
      <c r="P268">
        <v>27.802728259090909</v>
      </c>
      <c r="Q268">
        <v>21321.148136245592</v>
      </c>
      <c r="R268">
        <v>256761527.76107958</v>
      </c>
      <c r="S268">
        <v>2254.4910542460416</v>
      </c>
      <c r="T268">
        <v>21348.950864504684</v>
      </c>
    </row>
    <row r="269" spans="1:20" x14ac:dyDescent="0.3">
      <c r="A269">
        <v>268</v>
      </c>
      <c r="B269" t="s">
        <v>141</v>
      </c>
      <c r="C269" t="s">
        <v>148</v>
      </c>
      <c r="D269" t="s">
        <v>151</v>
      </c>
      <c r="E269" t="s">
        <v>280</v>
      </c>
      <c r="F269" t="s">
        <v>280</v>
      </c>
      <c r="G269" t="s">
        <v>219</v>
      </c>
      <c r="H269">
        <v>407.34548263919169</v>
      </c>
      <c r="I269">
        <v>58</v>
      </c>
      <c r="J269">
        <v>1423412.066455937</v>
      </c>
      <c r="K269">
        <v>53416.506127272718</v>
      </c>
      <c r="L269">
        <v>256214171.96206868</v>
      </c>
      <c r="M269">
        <v>6567412.1240909081</v>
      </c>
      <c r="N269">
        <v>2135118099.6839056</v>
      </c>
      <c r="O269">
        <v>108112000</v>
      </c>
      <c r="P269">
        <v>28.075654849999999</v>
      </c>
      <c r="Q269">
        <v>21280.010393516259</v>
      </c>
      <c r="R269">
        <v>256267588.46819595</v>
      </c>
      <c r="S269">
        <v>2249.7975118079967</v>
      </c>
      <c r="T269">
        <v>21308.086048366258</v>
      </c>
    </row>
    <row r="270" spans="1:20" x14ac:dyDescent="0.3">
      <c r="A270">
        <v>269</v>
      </c>
      <c r="B270" t="s">
        <v>141</v>
      </c>
      <c r="C270" t="s">
        <v>148</v>
      </c>
      <c r="D270" t="s">
        <v>151</v>
      </c>
      <c r="E270" t="s">
        <v>280</v>
      </c>
      <c r="F270" t="s">
        <v>280</v>
      </c>
      <c r="G270" t="s">
        <v>220</v>
      </c>
      <c r="H270">
        <v>407.34548263919169</v>
      </c>
      <c r="I270">
        <v>29</v>
      </c>
      <c r="J270">
        <v>1423412.066455937</v>
      </c>
      <c r="K270">
        <v>53416.506127272718</v>
      </c>
      <c r="L270">
        <v>256214171.96206868</v>
      </c>
      <c r="M270">
        <v>6567412.1240909081</v>
      </c>
      <c r="N270">
        <v>2135118099.6839056</v>
      </c>
      <c r="O270">
        <v>113100000</v>
      </c>
      <c r="P270">
        <v>28.075654849999999</v>
      </c>
      <c r="Q270">
        <v>21280.010393516259</v>
      </c>
      <c r="R270">
        <v>256267588.46819595</v>
      </c>
      <c r="S270">
        <v>2254.785511807997</v>
      </c>
      <c r="T270">
        <v>21308.086048366258</v>
      </c>
    </row>
    <row r="271" spans="1:20" x14ac:dyDescent="0.3">
      <c r="A271">
        <v>270</v>
      </c>
      <c r="B271" t="s">
        <v>141</v>
      </c>
      <c r="C271" t="s">
        <v>148</v>
      </c>
      <c r="D271" t="s">
        <v>151</v>
      </c>
      <c r="E271" t="s">
        <v>280</v>
      </c>
      <c r="F271" t="s">
        <v>280</v>
      </c>
      <c r="G271" t="s">
        <v>218</v>
      </c>
      <c r="H271">
        <v>407.34548263919169</v>
      </c>
      <c r="I271">
        <v>29</v>
      </c>
      <c r="J271">
        <v>1423412.066455937</v>
      </c>
      <c r="K271">
        <v>53416.506127272718</v>
      </c>
      <c r="L271">
        <v>256214171.96206868</v>
      </c>
      <c r="M271">
        <v>6567412.1240909081</v>
      </c>
      <c r="N271">
        <v>2135118099.6839056</v>
      </c>
      <c r="O271">
        <v>108639800</v>
      </c>
      <c r="P271">
        <v>28.075654849999999</v>
      </c>
      <c r="Q271">
        <v>21280.010393516259</v>
      </c>
      <c r="R271">
        <v>256267588.46819595</v>
      </c>
      <c r="S271">
        <v>2250.325311807997</v>
      </c>
      <c r="T271">
        <v>21308.086048366258</v>
      </c>
    </row>
    <row r="272" spans="1:20" x14ac:dyDescent="0.3">
      <c r="A272">
        <v>271</v>
      </c>
      <c r="B272" t="s">
        <v>141</v>
      </c>
      <c r="C272" t="s">
        <v>148</v>
      </c>
      <c r="D272" t="s">
        <v>280</v>
      </c>
      <c r="E272" t="s">
        <v>152</v>
      </c>
      <c r="F272" t="s">
        <v>154</v>
      </c>
      <c r="G272" t="s">
        <v>219</v>
      </c>
      <c r="H272">
        <v>385.90437104862087</v>
      </c>
      <c r="I272">
        <v>55</v>
      </c>
      <c r="J272">
        <v>1404428.919741689</v>
      </c>
      <c r="K272">
        <v>40316.029763636354</v>
      </c>
      <c r="L272">
        <v>252797205.55350402</v>
      </c>
      <c r="M272">
        <v>5425725.5172727266</v>
      </c>
      <c r="N272">
        <v>2106643379.6125336</v>
      </c>
      <c r="O272">
        <v>102520000</v>
      </c>
      <c r="P272">
        <v>21.516206518181814</v>
      </c>
      <c r="Q272">
        <v>20996.212350138252</v>
      </c>
      <c r="R272">
        <v>252837521.58326766</v>
      </c>
      <c r="S272">
        <v>2214.5891051298067</v>
      </c>
      <c r="T272">
        <v>21017.728556656435</v>
      </c>
    </row>
    <row r="273" spans="1:20" x14ac:dyDescent="0.3">
      <c r="A273">
        <v>272</v>
      </c>
      <c r="B273" t="s">
        <v>141</v>
      </c>
      <c r="C273" t="s">
        <v>148</v>
      </c>
      <c r="D273" t="s">
        <v>280</v>
      </c>
      <c r="E273" t="s">
        <v>152</v>
      </c>
      <c r="F273" t="s">
        <v>154</v>
      </c>
      <c r="G273" t="s">
        <v>220</v>
      </c>
      <c r="H273">
        <v>385.90437104862087</v>
      </c>
      <c r="I273">
        <v>28</v>
      </c>
      <c r="J273">
        <v>1404428.919741689</v>
      </c>
      <c r="K273">
        <v>40316.029763636354</v>
      </c>
      <c r="L273">
        <v>252797205.55350402</v>
      </c>
      <c r="M273">
        <v>5425725.5172727266</v>
      </c>
      <c r="N273">
        <v>2106643379.6125336</v>
      </c>
      <c r="O273">
        <v>109200000</v>
      </c>
      <c r="P273">
        <v>21.516206518181814</v>
      </c>
      <c r="Q273">
        <v>20996.212350138252</v>
      </c>
      <c r="R273">
        <v>252837521.58326766</v>
      </c>
      <c r="S273">
        <v>2221.2691051298066</v>
      </c>
      <c r="T273">
        <v>21017.728556656435</v>
      </c>
    </row>
    <row r="274" spans="1:20" x14ac:dyDescent="0.3">
      <c r="A274">
        <v>273</v>
      </c>
      <c r="B274" t="s">
        <v>141</v>
      </c>
      <c r="C274" t="s">
        <v>148</v>
      </c>
      <c r="D274" t="s">
        <v>280</v>
      </c>
      <c r="E274" t="s">
        <v>152</v>
      </c>
      <c r="F274" t="s">
        <v>154</v>
      </c>
      <c r="G274" t="s">
        <v>218</v>
      </c>
      <c r="H274">
        <v>385.90437104862087</v>
      </c>
      <c r="I274">
        <v>28</v>
      </c>
      <c r="J274">
        <v>1404428.919741689</v>
      </c>
      <c r="K274">
        <v>40316.029763636354</v>
      </c>
      <c r="L274">
        <v>252797205.55350402</v>
      </c>
      <c r="M274">
        <v>5425725.5172727266</v>
      </c>
      <c r="N274">
        <v>2106643379.6125336</v>
      </c>
      <c r="O274">
        <v>104893600</v>
      </c>
      <c r="P274">
        <v>21.516206518181814</v>
      </c>
      <c r="Q274">
        <v>20996.212350138252</v>
      </c>
      <c r="R274">
        <v>252837521.58326766</v>
      </c>
      <c r="S274">
        <v>2216.9627051298066</v>
      </c>
      <c r="T274">
        <v>21017.728556656435</v>
      </c>
    </row>
    <row r="275" spans="1:20" x14ac:dyDescent="0.3">
      <c r="A275">
        <v>274</v>
      </c>
      <c r="B275" t="s">
        <v>141</v>
      </c>
      <c r="C275" t="s">
        <v>148</v>
      </c>
      <c r="D275" t="s">
        <v>280</v>
      </c>
      <c r="E275" t="s">
        <v>152</v>
      </c>
      <c r="F275" t="s">
        <v>155</v>
      </c>
      <c r="G275" t="s">
        <v>219</v>
      </c>
      <c r="H275">
        <v>385.86579920478272</v>
      </c>
      <c r="I275">
        <v>55</v>
      </c>
      <c r="J275">
        <v>1405470.0991653728</v>
      </c>
      <c r="K275">
        <v>41134.809536363631</v>
      </c>
      <c r="L275">
        <v>252984617.84976712</v>
      </c>
      <c r="M275">
        <v>5453018.1763636358</v>
      </c>
      <c r="N275">
        <v>2108205148.7480593</v>
      </c>
      <c r="O275">
        <v>102520000</v>
      </c>
      <c r="P275">
        <v>21.243279927272724</v>
      </c>
      <c r="Q275">
        <v>21011.777982522322</v>
      </c>
      <c r="R275">
        <v>253025752.65930349</v>
      </c>
      <c r="S275">
        <v>2216.1781669244233</v>
      </c>
      <c r="T275">
        <v>21033.021262449594</v>
      </c>
    </row>
    <row r="276" spans="1:20" x14ac:dyDescent="0.3">
      <c r="A276">
        <v>275</v>
      </c>
      <c r="B276" t="s">
        <v>141</v>
      </c>
      <c r="C276" t="s">
        <v>148</v>
      </c>
      <c r="D276" t="s">
        <v>280</v>
      </c>
      <c r="E276" t="s">
        <v>152</v>
      </c>
      <c r="F276" t="s">
        <v>155</v>
      </c>
      <c r="G276" t="s">
        <v>220</v>
      </c>
      <c r="H276">
        <v>385.86579920478272</v>
      </c>
      <c r="I276">
        <v>28</v>
      </c>
      <c r="J276">
        <v>1405470.0991653728</v>
      </c>
      <c r="K276">
        <v>41134.809536363631</v>
      </c>
      <c r="L276">
        <v>252984617.84976712</v>
      </c>
      <c r="M276">
        <v>5453018.1763636358</v>
      </c>
      <c r="N276">
        <v>2108205148.7480593</v>
      </c>
      <c r="O276">
        <v>109200000</v>
      </c>
      <c r="P276">
        <v>21.243279927272724</v>
      </c>
      <c r="Q276">
        <v>21011.777982522322</v>
      </c>
      <c r="R276">
        <v>253025752.65930349</v>
      </c>
      <c r="S276">
        <v>2222.8581669244231</v>
      </c>
      <c r="T276">
        <v>21033.021262449594</v>
      </c>
    </row>
    <row r="277" spans="1:20" x14ac:dyDescent="0.3">
      <c r="A277">
        <v>276</v>
      </c>
      <c r="B277" t="s">
        <v>141</v>
      </c>
      <c r="C277" t="s">
        <v>148</v>
      </c>
      <c r="D277" t="s">
        <v>280</v>
      </c>
      <c r="E277" t="s">
        <v>152</v>
      </c>
      <c r="F277" t="s">
        <v>155</v>
      </c>
      <c r="G277" t="s">
        <v>218</v>
      </c>
      <c r="H277">
        <v>385.86579920478272</v>
      </c>
      <c r="I277">
        <v>28</v>
      </c>
      <c r="J277">
        <v>1405470.0991653728</v>
      </c>
      <c r="K277">
        <v>41134.809536363631</v>
      </c>
      <c r="L277">
        <v>252984617.84976712</v>
      </c>
      <c r="M277">
        <v>5453018.1763636358</v>
      </c>
      <c r="N277">
        <v>2108205148.7480593</v>
      </c>
      <c r="O277">
        <v>104893600</v>
      </c>
      <c r="P277">
        <v>21.243279927272724</v>
      </c>
      <c r="Q277">
        <v>21011.777982522322</v>
      </c>
      <c r="R277">
        <v>253025752.65930349</v>
      </c>
      <c r="S277">
        <v>2218.5517669244232</v>
      </c>
      <c r="T277">
        <v>21033.021262449594</v>
      </c>
    </row>
    <row r="278" spans="1:20" x14ac:dyDescent="0.3">
      <c r="A278">
        <v>277</v>
      </c>
      <c r="B278" t="s">
        <v>141</v>
      </c>
      <c r="C278" t="s">
        <v>148</v>
      </c>
      <c r="D278" t="s">
        <v>280</v>
      </c>
      <c r="E278" t="s">
        <v>152</v>
      </c>
      <c r="F278" t="s">
        <v>280</v>
      </c>
      <c r="G278" t="s">
        <v>219</v>
      </c>
      <c r="H278">
        <v>385.96773907778356</v>
      </c>
      <c r="I278">
        <v>55</v>
      </c>
      <c r="J278">
        <v>1402718.4106884939</v>
      </c>
      <c r="K278">
        <v>42499.442490909089</v>
      </c>
      <c r="L278">
        <v>252489313.92392889</v>
      </c>
      <c r="M278">
        <v>5414808.4536363631</v>
      </c>
      <c r="N278">
        <v>2104077616.0327408</v>
      </c>
      <c r="O278">
        <v>102520000</v>
      </c>
      <c r="P278">
        <v>21.516206518181814</v>
      </c>
      <c r="Q278">
        <v>20970.640239792985</v>
      </c>
      <c r="R278">
        <v>252531813.36641979</v>
      </c>
      <c r="S278">
        <v>2212.0124244863773</v>
      </c>
      <c r="T278">
        <v>20992.156446311168</v>
      </c>
    </row>
    <row r="279" spans="1:20" x14ac:dyDescent="0.3">
      <c r="A279">
        <v>278</v>
      </c>
      <c r="B279" t="s">
        <v>141</v>
      </c>
      <c r="C279" t="s">
        <v>148</v>
      </c>
      <c r="D279" t="s">
        <v>280</v>
      </c>
      <c r="E279" t="s">
        <v>152</v>
      </c>
      <c r="F279" t="s">
        <v>280</v>
      </c>
      <c r="G279" t="s">
        <v>220</v>
      </c>
      <c r="H279">
        <v>385.96773907778356</v>
      </c>
      <c r="I279">
        <v>28</v>
      </c>
      <c r="J279">
        <v>1402718.4106884939</v>
      </c>
      <c r="K279">
        <v>42499.442490909089</v>
      </c>
      <c r="L279">
        <v>252489313.92392889</v>
      </c>
      <c r="M279">
        <v>5414808.4536363631</v>
      </c>
      <c r="N279">
        <v>2104077616.0327408</v>
      </c>
      <c r="O279">
        <v>109200000</v>
      </c>
      <c r="P279">
        <v>21.516206518181814</v>
      </c>
      <c r="Q279">
        <v>20970.640239792985</v>
      </c>
      <c r="R279">
        <v>252531813.36641979</v>
      </c>
      <c r="S279">
        <v>2218.6924244863771</v>
      </c>
      <c r="T279">
        <v>20992.156446311168</v>
      </c>
    </row>
    <row r="280" spans="1:20" x14ac:dyDescent="0.3">
      <c r="A280">
        <v>279</v>
      </c>
      <c r="B280" t="s">
        <v>141</v>
      </c>
      <c r="C280" t="s">
        <v>148</v>
      </c>
      <c r="D280" t="s">
        <v>280</v>
      </c>
      <c r="E280" t="s">
        <v>152</v>
      </c>
      <c r="F280" t="s">
        <v>280</v>
      </c>
      <c r="G280" t="s">
        <v>218</v>
      </c>
      <c r="H280">
        <v>385.96773907778356</v>
      </c>
      <c r="I280">
        <v>28</v>
      </c>
      <c r="J280">
        <v>1402718.4106884939</v>
      </c>
      <c r="K280">
        <v>42499.442490909089</v>
      </c>
      <c r="L280">
        <v>252489313.92392889</v>
      </c>
      <c r="M280">
        <v>5414808.4536363631</v>
      </c>
      <c r="N280">
        <v>2104077616.0327408</v>
      </c>
      <c r="O280">
        <v>104893600</v>
      </c>
      <c r="P280">
        <v>21.516206518181814</v>
      </c>
      <c r="Q280">
        <v>20970.640239792985</v>
      </c>
      <c r="R280">
        <v>252531813.36641979</v>
      </c>
      <c r="S280">
        <v>2214.3860244863772</v>
      </c>
      <c r="T280">
        <v>20992.156446311168</v>
      </c>
    </row>
    <row r="281" spans="1:20" x14ac:dyDescent="0.3">
      <c r="A281">
        <v>280</v>
      </c>
      <c r="B281" t="s">
        <v>141</v>
      </c>
      <c r="C281" t="s">
        <v>148</v>
      </c>
      <c r="D281" t="s">
        <v>280</v>
      </c>
      <c r="E281" t="s">
        <v>280</v>
      </c>
      <c r="F281" t="s">
        <v>154</v>
      </c>
      <c r="G281" t="s">
        <v>219</v>
      </c>
      <c r="H281">
        <v>407.74657694843899</v>
      </c>
      <c r="I281">
        <v>58</v>
      </c>
      <c r="J281">
        <v>1425572.1750527127</v>
      </c>
      <c r="K281">
        <v>51233.093399999998</v>
      </c>
      <c r="L281">
        <v>256602991.50948825</v>
      </c>
      <c r="M281">
        <v>6582934.2627272718</v>
      </c>
      <c r="N281">
        <v>2138358262.5790689</v>
      </c>
      <c r="O281">
        <v>108112000</v>
      </c>
      <c r="P281">
        <v>28.066444700000002</v>
      </c>
      <c r="Q281">
        <v>21312.304017038052</v>
      </c>
      <c r="R281">
        <v>256654224.60288826</v>
      </c>
      <c r="S281">
        <v>2253.0531968417959</v>
      </c>
      <c r="T281">
        <v>21340.370461738054</v>
      </c>
    </row>
    <row r="282" spans="1:20" x14ac:dyDescent="0.3">
      <c r="A282">
        <v>281</v>
      </c>
      <c r="B282" t="s">
        <v>141</v>
      </c>
      <c r="C282" t="s">
        <v>148</v>
      </c>
      <c r="D282" t="s">
        <v>280</v>
      </c>
      <c r="E282" t="s">
        <v>280</v>
      </c>
      <c r="F282" t="s">
        <v>154</v>
      </c>
      <c r="G282" t="s">
        <v>220</v>
      </c>
      <c r="H282">
        <v>407.74657694843899</v>
      </c>
      <c r="I282">
        <v>29</v>
      </c>
      <c r="J282">
        <v>1425572.1750527127</v>
      </c>
      <c r="K282">
        <v>51233.093399999998</v>
      </c>
      <c r="L282">
        <v>256602991.50948825</v>
      </c>
      <c r="M282">
        <v>6582934.2627272718</v>
      </c>
      <c r="N282">
        <v>2138358262.5790689</v>
      </c>
      <c r="O282">
        <v>113100000</v>
      </c>
      <c r="P282">
        <v>28.066444700000002</v>
      </c>
      <c r="Q282">
        <v>21312.304017038052</v>
      </c>
      <c r="R282">
        <v>256654224.60288826</v>
      </c>
      <c r="S282">
        <v>2258.0411968417961</v>
      </c>
      <c r="T282">
        <v>21340.370461738054</v>
      </c>
    </row>
    <row r="283" spans="1:20" x14ac:dyDescent="0.3">
      <c r="A283">
        <v>282</v>
      </c>
      <c r="B283" t="s">
        <v>141</v>
      </c>
      <c r="C283" t="s">
        <v>148</v>
      </c>
      <c r="D283" t="s">
        <v>280</v>
      </c>
      <c r="E283" t="s">
        <v>280</v>
      </c>
      <c r="F283" t="s">
        <v>154</v>
      </c>
      <c r="G283" t="s">
        <v>218</v>
      </c>
      <c r="H283">
        <v>407.74657694843899</v>
      </c>
      <c r="I283">
        <v>29</v>
      </c>
      <c r="J283">
        <v>1425572.1750527127</v>
      </c>
      <c r="K283">
        <v>51233.093399999998</v>
      </c>
      <c r="L283">
        <v>256602991.50948825</v>
      </c>
      <c r="M283">
        <v>6582934.2627272718</v>
      </c>
      <c r="N283">
        <v>2138358262.5790689</v>
      </c>
      <c r="O283">
        <v>108639800</v>
      </c>
      <c r="P283">
        <v>28.066444700000002</v>
      </c>
      <c r="Q283">
        <v>21312.304017038052</v>
      </c>
      <c r="R283">
        <v>256654224.60288826</v>
      </c>
      <c r="S283">
        <v>2253.5809968417957</v>
      </c>
      <c r="T283">
        <v>21340.370461738054</v>
      </c>
    </row>
    <row r="284" spans="1:20" x14ac:dyDescent="0.3">
      <c r="A284">
        <v>283</v>
      </c>
      <c r="B284" t="s">
        <v>141</v>
      </c>
      <c r="C284" t="s">
        <v>148</v>
      </c>
      <c r="D284" t="s">
        <v>280</v>
      </c>
      <c r="E284" t="s">
        <v>280</v>
      </c>
      <c r="F284" t="s">
        <v>155</v>
      </c>
      <c r="G284" t="s">
        <v>219</v>
      </c>
      <c r="H284">
        <v>407.70800510460094</v>
      </c>
      <c r="I284">
        <v>58</v>
      </c>
      <c r="J284">
        <v>1426613.3544763969</v>
      </c>
      <c r="K284">
        <v>52051.873172727268</v>
      </c>
      <c r="L284">
        <v>256790403.80575147</v>
      </c>
      <c r="M284">
        <v>6610226.9218181809</v>
      </c>
      <c r="N284">
        <v>2139920031.7145956</v>
      </c>
      <c r="O284">
        <v>108112000</v>
      </c>
      <c r="P284">
        <v>27.793518109090911</v>
      </c>
      <c r="Q284">
        <v>21327.869649422137</v>
      </c>
      <c r="R284">
        <v>256842455.6789242</v>
      </c>
      <c r="S284">
        <v>2254.6422586364138</v>
      </c>
      <c r="T284">
        <v>21355.663167531227</v>
      </c>
    </row>
    <row r="285" spans="1:20" x14ac:dyDescent="0.3">
      <c r="A285">
        <v>284</v>
      </c>
      <c r="B285" t="s">
        <v>141</v>
      </c>
      <c r="C285" t="s">
        <v>148</v>
      </c>
      <c r="D285" t="s">
        <v>280</v>
      </c>
      <c r="E285" t="s">
        <v>280</v>
      </c>
      <c r="F285" t="s">
        <v>155</v>
      </c>
      <c r="G285" t="s">
        <v>220</v>
      </c>
      <c r="H285">
        <v>407.70800510460094</v>
      </c>
      <c r="I285">
        <v>29</v>
      </c>
      <c r="J285">
        <v>1426613.3544763969</v>
      </c>
      <c r="K285">
        <v>52051.873172727268</v>
      </c>
      <c r="L285">
        <v>256790403.80575147</v>
      </c>
      <c r="M285">
        <v>6610226.9218181809</v>
      </c>
      <c r="N285">
        <v>2139920031.7145956</v>
      </c>
      <c r="O285">
        <v>113100000</v>
      </c>
      <c r="P285">
        <v>27.793518109090911</v>
      </c>
      <c r="Q285">
        <v>21327.869649422137</v>
      </c>
      <c r="R285">
        <v>256842455.6789242</v>
      </c>
      <c r="S285">
        <v>2259.6302586364136</v>
      </c>
      <c r="T285">
        <v>21355.663167531227</v>
      </c>
    </row>
    <row r="286" spans="1:20" x14ac:dyDescent="0.3">
      <c r="A286">
        <v>285</v>
      </c>
      <c r="B286" t="s">
        <v>141</v>
      </c>
      <c r="C286" t="s">
        <v>148</v>
      </c>
      <c r="D286" t="s">
        <v>280</v>
      </c>
      <c r="E286" t="s">
        <v>280</v>
      </c>
      <c r="F286" t="s">
        <v>155</v>
      </c>
      <c r="G286" t="s">
        <v>218</v>
      </c>
      <c r="H286">
        <v>407.70800510460094</v>
      </c>
      <c r="I286">
        <v>29</v>
      </c>
      <c r="J286">
        <v>1426613.3544763969</v>
      </c>
      <c r="K286">
        <v>52051.873172727268</v>
      </c>
      <c r="L286">
        <v>256790403.80575147</v>
      </c>
      <c r="M286">
        <v>6610226.9218181809</v>
      </c>
      <c r="N286">
        <v>2139920031.7145956</v>
      </c>
      <c r="O286">
        <v>108639800</v>
      </c>
      <c r="P286">
        <v>27.793518109090911</v>
      </c>
      <c r="Q286">
        <v>21327.869649422137</v>
      </c>
      <c r="R286">
        <v>256842455.6789242</v>
      </c>
      <c r="S286">
        <v>2255.1700586364136</v>
      </c>
      <c r="T286">
        <v>21355.663167531227</v>
      </c>
    </row>
    <row r="287" spans="1:20" x14ac:dyDescent="0.3">
      <c r="A287">
        <v>286</v>
      </c>
      <c r="B287" t="s">
        <v>141</v>
      </c>
      <c r="C287" t="s">
        <v>148</v>
      </c>
      <c r="D287" t="s">
        <v>280</v>
      </c>
      <c r="E287" t="s">
        <v>280</v>
      </c>
      <c r="F287" t="s">
        <v>280</v>
      </c>
      <c r="G287" t="s">
        <v>219</v>
      </c>
      <c r="H287">
        <v>407.80994497760162</v>
      </c>
      <c r="I287">
        <v>58</v>
      </c>
      <c r="J287">
        <v>1423861.665999518</v>
      </c>
      <c r="K287">
        <v>53416.506127272718</v>
      </c>
      <c r="L287">
        <v>256295099.87991324</v>
      </c>
      <c r="M287">
        <v>6572017.1990909083</v>
      </c>
      <c r="N287">
        <v>2135792498.9992771</v>
      </c>
      <c r="O287">
        <v>108112000</v>
      </c>
      <c r="P287">
        <v>28.066444700000002</v>
      </c>
      <c r="Q287">
        <v>21286.731906692796</v>
      </c>
      <c r="R287">
        <v>256348516.38604051</v>
      </c>
      <c r="S287">
        <v>2250.4765161983682</v>
      </c>
      <c r="T287">
        <v>21314.798351392797</v>
      </c>
    </row>
    <row r="288" spans="1:20" x14ac:dyDescent="0.3">
      <c r="A288">
        <v>287</v>
      </c>
      <c r="B288" t="s">
        <v>141</v>
      </c>
      <c r="C288" t="s">
        <v>148</v>
      </c>
      <c r="D288" t="s">
        <v>280</v>
      </c>
      <c r="E288" t="s">
        <v>280</v>
      </c>
      <c r="F288" t="s">
        <v>280</v>
      </c>
      <c r="G288" t="s">
        <v>220</v>
      </c>
      <c r="H288">
        <v>407.80994497760162</v>
      </c>
      <c r="I288">
        <v>29</v>
      </c>
      <c r="J288">
        <v>1423861.665999518</v>
      </c>
      <c r="K288">
        <v>53416.506127272718</v>
      </c>
      <c r="L288">
        <v>256295099.87991324</v>
      </c>
      <c r="M288">
        <v>6572017.1990909083</v>
      </c>
      <c r="N288">
        <v>2135792498.9992771</v>
      </c>
      <c r="O288">
        <v>113100000</v>
      </c>
      <c r="P288">
        <v>28.066444700000002</v>
      </c>
      <c r="Q288">
        <v>21286.731906692796</v>
      </c>
      <c r="R288">
        <v>256348516.38604051</v>
      </c>
      <c r="S288">
        <v>2255.4645161983681</v>
      </c>
      <c r="T288">
        <v>21314.798351392797</v>
      </c>
    </row>
    <row r="289" spans="1:20" x14ac:dyDescent="0.3">
      <c r="A289">
        <v>288</v>
      </c>
      <c r="B289" t="s">
        <v>141</v>
      </c>
      <c r="C289" t="s">
        <v>148</v>
      </c>
      <c r="D289" t="s">
        <v>280</v>
      </c>
      <c r="E289" t="s">
        <v>280</v>
      </c>
      <c r="F289" t="s">
        <v>280</v>
      </c>
      <c r="G289" t="s">
        <v>218</v>
      </c>
      <c r="H289">
        <v>407.80994497760162</v>
      </c>
      <c r="I289">
        <v>29</v>
      </c>
      <c r="J289">
        <v>1423861.665999518</v>
      </c>
      <c r="K289">
        <v>53416.506127272718</v>
      </c>
      <c r="L289">
        <v>256295099.87991324</v>
      </c>
      <c r="M289">
        <v>6572017.1990909083</v>
      </c>
      <c r="N289">
        <v>2135792498.9992771</v>
      </c>
      <c r="O289">
        <v>108639800</v>
      </c>
      <c r="P289">
        <v>28.066444700000002</v>
      </c>
      <c r="Q289">
        <v>21286.731906692796</v>
      </c>
      <c r="R289">
        <v>256348516.38604051</v>
      </c>
      <c r="S289">
        <v>2251.0043161983681</v>
      </c>
      <c r="T289">
        <v>21314.798351392797</v>
      </c>
    </row>
    <row r="290" spans="1:20" x14ac:dyDescent="0.3">
      <c r="A290">
        <v>289</v>
      </c>
      <c r="B290" t="s">
        <v>141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379.00830370810417</v>
      </c>
      <c r="I290">
        <v>54</v>
      </c>
      <c r="J290">
        <v>1318604.0493781222</v>
      </c>
      <c r="K290">
        <v>39704.789363636359</v>
      </c>
      <c r="L290">
        <v>237348728.888062</v>
      </c>
      <c r="M290">
        <v>5054376.2022727262</v>
      </c>
      <c r="N290">
        <v>1977906074.0671833</v>
      </c>
      <c r="O290">
        <v>100656000</v>
      </c>
      <c r="P290">
        <v>19.080455068181813</v>
      </c>
      <c r="Q290">
        <v>19713.130538202928</v>
      </c>
      <c r="R290">
        <v>237388433.67742562</v>
      </c>
      <c r="S290">
        <v>2083.616450269456</v>
      </c>
      <c r="T290">
        <v>19732.21099327111</v>
      </c>
    </row>
    <row r="291" spans="1:20" x14ac:dyDescent="0.3">
      <c r="A291">
        <v>290</v>
      </c>
      <c r="B291" t="s">
        <v>141</v>
      </c>
      <c r="C291" t="s">
        <v>280</v>
      </c>
      <c r="D291" t="s">
        <v>151</v>
      </c>
      <c r="E291" t="s">
        <v>152</v>
      </c>
      <c r="F291" t="s">
        <v>154</v>
      </c>
      <c r="G291" t="s">
        <v>220</v>
      </c>
      <c r="H291">
        <v>379.00830370810417</v>
      </c>
      <c r="I291">
        <v>27</v>
      </c>
      <c r="J291">
        <v>1318604.0493781222</v>
      </c>
      <c r="K291">
        <v>39704.789363636359</v>
      </c>
      <c r="L291">
        <v>237348728.888062</v>
      </c>
      <c r="M291">
        <v>5054376.2022727262</v>
      </c>
      <c r="N291">
        <v>1977906074.0671833</v>
      </c>
      <c r="O291">
        <v>105300000</v>
      </c>
      <c r="P291">
        <v>19.080455068181813</v>
      </c>
      <c r="Q291">
        <v>19713.130538202928</v>
      </c>
      <c r="R291">
        <v>237388433.67742562</v>
      </c>
      <c r="S291">
        <v>2088.2604502694558</v>
      </c>
      <c r="T291">
        <v>19732.21099327111</v>
      </c>
    </row>
    <row r="292" spans="1:20" x14ac:dyDescent="0.3">
      <c r="A292">
        <v>291</v>
      </c>
      <c r="B292" t="s">
        <v>141</v>
      </c>
      <c r="C292" t="s">
        <v>280</v>
      </c>
      <c r="D292" t="s">
        <v>151</v>
      </c>
      <c r="E292" t="s">
        <v>152</v>
      </c>
      <c r="F292" t="s">
        <v>154</v>
      </c>
      <c r="G292" t="s">
        <v>218</v>
      </c>
      <c r="H292">
        <v>379.00830370810417</v>
      </c>
      <c r="I292">
        <v>27</v>
      </c>
      <c r="J292">
        <v>1318604.0493781222</v>
      </c>
      <c r="K292">
        <v>39704.789363636359</v>
      </c>
      <c r="L292">
        <v>237348728.888062</v>
      </c>
      <c r="M292">
        <v>5054376.2022727262</v>
      </c>
      <c r="N292">
        <v>1977906074.0671833</v>
      </c>
      <c r="O292">
        <v>101147400</v>
      </c>
      <c r="P292">
        <v>19.080455068181813</v>
      </c>
      <c r="Q292">
        <v>19713.130538202928</v>
      </c>
      <c r="R292">
        <v>237388433.67742562</v>
      </c>
      <c r="S292">
        <v>2084.1078502694559</v>
      </c>
      <c r="T292">
        <v>19732.21099327111</v>
      </c>
    </row>
    <row r="293" spans="1:20" x14ac:dyDescent="0.3">
      <c r="A293">
        <v>292</v>
      </c>
      <c r="B293" t="s">
        <v>141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378.96973186426612</v>
      </c>
      <c r="I293">
        <v>54</v>
      </c>
      <c r="J293">
        <v>1319645.2288018065</v>
      </c>
      <c r="K293">
        <v>40523.569136363629</v>
      </c>
      <c r="L293">
        <v>237536141.18432516</v>
      </c>
      <c r="M293">
        <v>5081668.8613636354</v>
      </c>
      <c r="N293">
        <v>1979467843.2027097</v>
      </c>
      <c r="O293">
        <v>100656000</v>
      </c>
      <c r="P293">
        <v>18.807528477272726</v>
      </c>
      <c r="Q293">
        <v>19728.696170587005</v>
      </c>
      <c r="R293">
        <v>237576664.75346151</v>
      </c>
      <c r="S293">
        <v>2085.2055120640734</v>
      </c>
      <c r="T293">
        <v>19747.503699064277</v>
      </c>
    </row>
    <row r="294" spans="1:20" x14ac:dyDescent="0.3">
      <c r="A294">
        <v>293</v>
      </c>
      <c r="B294" t="s">
        <v>141</v>
      </c>
      <c r="C294" t="s">
        <v>280</v>
      </c>
      <c r="D294" t="s">
        <v>151</v>
      </c>
      <c r="E294" t="s">
        <v>152</v>
      </c>
      <c r="F294" t="s">
        <v>155</v>
      </c>
      <c r="G294" t="s">
        <v>220</v>
      </c>
      <c r="H294">
        <v>378.96973186426612</v>
      </c>
      <c r="I294">
        <v>27</v>
      </c>
      <c r="J294">
        <v>1319645.2288018065</v>
      </c>
      <c r="K294">
        <v>40523.569136363629</v>
      </c>
      <c r="L294">
        <v>237536141.18432516</v>
      </c>
      <c r="M294">
        <v>5081668.8613636354</v>
      </c>
      <c r="N294">
        <v>1979467843.2027097</v>
      </c>
      <c r="O294">
        <v>105300000</v>
      </c>
      <c r="P294">
        <v>18.807528477272726</v>
      </c>
      <c r="Q294">
        <v>19728.696170587005</v>
      </c>
      <c r="R294">
        <v>237576664.75346151</v>
      </c>
      <c r="S294">
        <v>2089.8495120640732</v>
      </c>
      <c r="T294">
        <v>19747.503699064277</v>
      </c>
    </row>
    <row r="295" spans="1:20" x14ac:dyDescent="0.3">
      <c r="A295">
        <v>294</v>
      </c>
      <c r="B295" t="s">
        <v>141</v>
      </c>
      <c r="C295" t="s">
        <v>280</v>
      </c>
      <c r="D295" t="s">
        <v>151</v>
      </c>
      <c r="E295" t="s">
        <v>152</v>
      </c>
      <c r="F295" t="s">
        <v>155</v>
      </c>
      <c r="G295" t="s">
        <v>218</v>
      </c>
      <c r="H295">
        <v>378.96973186426612</v>
      </c>
      <c r="I295">
        <v>27</v>
      </c>
      <c r="J295">
        <v>1319645.2288018065</v>
      </c>
      <c r="K295">
        <v>40523.569136363629</v>
      </c>
      <c r="L295">
        <v>237536141.18432516</v>
      </c>
      <c r="M295">
        <v>5081668.8613636354</v>
      </c>
      <c r="N295">
        <v>1979467843.2027097</v>
      </c>
      <c r="O295">
        <v>101147400</v>
      </c>
      <c r="P295">
        <v>18.807528477272726</v>
      </c>
      <c r="Q295">
        <v>19728.696170587005</v>
      </c>
      <c r="R295">
        <v>237576664.75346151</v>
      </c>
      <c r="S295">
        <v>2085.6969120640733</v>
      </c>
      <c r="T295">
        <v>19747.503699064277</v>
      </c>
    </row>
    <row r="296" spans="1:20" x14ac:dyDescent="0.3">
      <c r="A296">
        <v>295</v>
      </c>
      <c r="B296" t="s">
        <v>141</v>
      </c>
      <c r="C296" t="s">
        <v>280</v>
      </c>
      <c r="D296" t="s">
        <v>151</v>
      </c>
      <c r="E296" t="s">
        <v>152</v>
      </c>
      <c r="F296" t="s">
        <v>280</v>
      </c>
      <c r="G296" t="s">
        <v>219</v>
      </c>
      <c r="H296">
        <v>379.0716717372668</v>
      </c>
      <c r="I296">
        <v>54</v>
      </c>
      <c r="J296">
        <v>1316893.5403249273</v>
      </c>
      <c r="K296">
        <v>41888.202090909079</v>
      </c>
      <c r="L296">
        <v>237040837.25848693</v>
      </c>
      <c r="M296">
        <v>5043459.1386363627</v>
      </c>
      <c r="N296">
        <v>1975340310.487391</v>
      </c>
      <c r="O296">
        <v>100656000</v>
      </c>
      <c r="P296">
        <v>19.080455068181813</v>
      </c>
      <c r="Q296">
        <v>19687.558427857664</v>
      </c>
      <c r="R296">
        <v>237082725.46057785</v>
      </c>
      <c r="S296">
        <v>2081.0397696260275</v>
      </c>
      <c r="T296">
        <v>19706.638882925847</v>
      </c>
    </row>
    <row r="297" spans="1:20" x14ac:dyDescent="0.3">
      <c r="A297">
        <v>296</v>
      </c>
      <c r="B297" t="s">
        <v>141</v>
      </c>
      <c r="C297" t="s">
        <v>280</v>
      </c>
      <c r="D297" t="s">
        <v>151</v>
      </c>
      <c r="E297" t="s">
        <v>152</v>
      </c>
      <c r="F297" t="s">
        <v>280</v>
      </c>
      <c r="G297" t="s">
        <v>220</v>
      </c>
      <c r="H297">
        <v>379.0716717372668</v>
      </c>
      <c r="I297">
        <v>27</v>
      </c>
      <c r="J297">
        <v>1316893.5403249273</v>
      </c>
      <c r="K297">
        <v>41888.202090909079</v>
      </c>
      <c r="L297">
        <v>237040837.25848693</v>
      </c>
      <c r="M297">
        <v>5043459.1386363627</v>
      </c>
      <c r="N297">
        <v>1975340310.487391</v>
      </c>
      <c r="O297">
        <v>105300000</v>
      </c>
      <c r="P297">
        <v>19.080455068181813</v>
      </c>
      <c r="Q297">
        <v>19687.558427857664</v>
      </c>
      <c r="R297">
        <v>237082725.46057785</v>
      </c>
      <c r="S297">
        <v>2085.6837696260272</v>
      </c>
      <c r="T297">
        <v>19706.638882925847</v>
      </c>
    </row>
    <row r="298" spans="1:20" x14ac:dyDescent="0.3">
      <c r="A298">
        <v>297</v>
      </c>
      <c r="B298" t="s">
        <v>141</v>
      </c>
      <c r="C298" t="s">
        <v>280</v>
      </c>
      <c r="D298" t="s">
        <v>151</v>
      </c>
      <c r="E298" t="s">
        <v>152</v>
      </c>
      <c r="F298" t="s">
        <v>280</v>
      </c>
      <c r="G298" t="s">
        <v>218</v>
      </c>
      <c r="H298">
        <v>379.0716717372668</v>
      </c>
      <c r="I298">
        <v>27</v>
      </c>
      <c r="J298">
        <v>1316893.5403249273</v>
      </c>
      <c r="K298">
        <v>41888.202090909079</v>
      </c>
      <c r="L298">
        <v>237040837.25848693</v>
      </c>
      <c r="M298">
        <v>5043459.1386363627</v>
      </c>
      <c r="N298">
        <v>1975340310.487391</v>
      </c>
      <c r="O298">
        <v>101147400</v>
      </c>
      <c r="P298">
        <v>19.080455068181813</v>
      </c>
      <c r="Q298">
        <v>19687.558427857664</v>
      </c>
      <c r="R298">
        <v>237082725.46057785</v>
      </c>
      <c r="S298">
        <v>2081.5311696260273</v>
      </c>
      <c r="T298">
        <v>19706.638882925847</v>
      </c>
    </row>
    <row r="299" spans="1:20" x14ac:dyDescent="0.3">
      <c r="A299">
        <v>298</v>
      </c>
      <c r="B299" t="s">
        <v>141</v>
      </c>
      <c r="C299" t="s">
        <v>280</v>
      </c>
      <c r="D299" t="s">
        <v>151</v>
      </c>
      <c r="E299" t="s">
        <v>280</v>
      </c>
      <c r="F299" t="s">
        <v>154</v>
      </c>
      <c r="G299" t="s">
        <v>219</v>
      </c>
      <c r="H299">
        <v>400.85050960792239</v>
      </c>
      <c r="I299">
        <v>57</v>
      </c>
      <c r="J299">
        <v>1339747.3046891466</v>
      </c>
      <c r="K299">
        <v>50621.853000000003</v>
      </c>
      <c r="L299">
        <v>241154514.84404638</v>
      </c>
      <c r="M299">
        <v>6211584.9477272723</v>
      </c>
      <c r="N299">
        <v>2009620957.0337198</v>
      </c>
      <c r="O299">
        <v>106248000</v>
      </c>
      <c r="P299">
        <v>25.63069325</v>
      </c>
      <c r="Q299">
        <v>20029.222205102742</v>
      </c>
      <c r="R299">
        <v>241205136.69704637</v>
      </c>
      <c r="S299">
        <v>2122.0805419814469</v>
      </c>
      <c r="T299">
        <v>20054.852898352743</v>
      </c>
    </row>
    <row r="300" spans="1:20" x14ac:dyDescent="0.3">
      <c r="A300">
        <v>299</v>
      </c>
      <c r="B300" t="s">
        <v>141</v>
      </c>
      <c r="C300" t="s">
        <v>280</v>
      </c>
      <c r="D300" t="s">
        <v>151</v>
      </c>
      <c r="E300" t="s">
        <v>280</v>
      </c>
      <c r="F300" t="s">
        <v>154</v>
      </c>
      <c r="G300" t="s">
        <v>220</v>
      </c>
      <c r="H300">
        <v>400.85050960792239</v>
      </c>
      <c r="I300">
        <v>29</v>
      </c>
      <c r="J300">
        <v>1339747.3046891466</v>
      </c>
      <c r="K300">
        <v>50621.853000000003</v>
      </c>
      <c r="L300">
        <v>241154514.84404638</v>
      </c>
      <c r="M300">
        <v>6211584.9477272723</v>
      </c>
      <c r="N300">
        <v>2009620957.0337198</v>
      </c>
      <c r="O300">
        <v>113100000</v>
      </c>
      <c r="P300">
        <v>25.63069325</v>
      </c>
      <c r="Q300">
        <v>20029.222205102742</v>
      </c>
      <c r="R300">
        <v>241205136.69704637</v>
      </c>
      <c r="S300">
        <v>2128.9325419814468</v>
      </c>
      <c r="T300">
        <v>20054.852898352743</v>
      </c>
    </row>
    <row r="301" spans="1:20" x14ac:dyDescent="0.3">
      <c r="A301">
        <v>300</v>
      </c>
      <c r="B301" t="s">
        <v>141</v>
      </c>
      <c r="C301" t="s">
        <v>280</v>
      </c>
      <c r="D301" t="s">
        <v>151</v>
      </c>
      <c r="E301" t="s">
        <v>280</v>
      </c>
      <c r="F301" t="s">
        <v>154</v>
      </c>
      <c r="G301" t="s">
        <v>218</v>
      </c>
      <c r="H301">
        <v>400.85050960792239</v>
      </c>
      <c r="I301">
        <v>29</v>
      </c>
      <c r="J301">
        <v>1339747.3046891466</v>
      </c>
      <c r="K301">
        <v>50621.853000000003</v>
      </c>
      <c r="L301">
        <v>241154514.84404638</v>
      </c>
      <c r="M301">
        <v>6211584.9477272723</v>
      </c>
      <c r="N301">
        <v>2009620957.0337198</v>
      </c>
      <c r="O301">
        <v>108639800</v>
      </c>
      <c r="P301">
        <v>25.63069325</v>
      </c>
      <c r="Q301">
        <v>20029.222205102742</v>
      </c>
      <c r="R301">
        <v>241205136.69704637</v>
      </c>
      <c r="S301">
        <v>2124.4723419814468</v>
      </c>
      <c r="T301">
        <v>20054.852898352743</v>
      </c>
    </row>
    <row r="302" spans="1:20" x14ac:dyDescent="0.3">
      <c r="A302">
        <v>301</v>
      </c>
      <c r="B302" t="s">
        <v>141</v>
      </c>
      <c r="C302" t="s">
        <v>280</v>
      </c>
      <c r="D302" t="s">
        <v>151</v>
      </c>
      <c r="E302" t="s">
        <v>280</v>
      </c>
      <c r="F302" t="s">
        <v>155</v>
      </c>
      <c r="G302" t="s">
        <v>219</v>
      </c>
      <c r="H302">
        <v>400.81193776408418</v>
      </c>
      <c r="I302">
        <v>57</v>
      </c>
      <c r="J302">
        <v>1340788.4841128301</v>
      </c>
      <c r="K302">
        <v>51440.632772727273</v>
      </c>
      <c r="L302">
        <v>241341927.14030942</v>
      </c>
      <c r="M302">
        <v>6238877.6068181815</v>
      </c>
      <c r="N302">
        <v>2011182726.1692452</v>
      </c>
      <c r="O302">
        <v>106248000</v>
      </c>
      <c r="P302">
        <v>25.35776665909091</v>
      </c>
      <c r="Q302">
        <v>20044.787837486812</v>
      </c>
      <c r="R302">
        <v>241393367.77308214</v>
      </c>
      <c r="S302">
        <v>2123.6696037760635</v>
      </c>
      <c r="T302">
        <v>20070.145604145902</v>
      </c>
    </row>
    <row r="303" spans="1:20" x14ac:dyDescent="0.3">
      <c r="A303">
        <v>302</v>
      </c>
      <c r="B303" t="s">
        <v>141</v>
      </c>
      <c r="C303" t="s">
        <v>280</v>
      </c>
      <c r="D303" t="s">
        <v>151</v>
      </c>
      <c r="E303" t="s">
        <v>280</v>
      </c>
      <c r="F303" t="s">
        <v>155</v>
      </c>
      <c r="G303" t="s">
        <v>220</v>
      </c>
      <c r="H303">
        <v>400.81193776408418</v>
      </c>
      <c r="I303">
        <v>29</v>
      </c>
      <c r="J303">
        <v>1340788.4841128301</v>
      </c>
      <c r="K303">
        <v>51440.632772727273</v>
      </c>
      <c r="L303">
        <v>241341927.14030942</v>
      </c>
      <c r="M303">
        <v>6238877.6068181815</v>
      </c>
      <c r="N303">
        <v>2011182726.1692452</v>
      </c>
      <c r="O303">
        <v>113100000</v>
      </c>
      <c r="P303">
        <v>25.35776665909091</v>
      </c>
      <c r="Q303">
        <v>20044.787837486812</v>
      </c>
      <c r="R303">
        <v>241393367.77308214</v>
      </c>
      <c r="S303">
        <v>2130.5216037760633</v>
      </c>
      <c r="T303">
        <v>20070.145604145902</v>
      </c>
    </row>
    <row r="304" spans="1:20" x14ac:dyDescent="0.3">
      <c r="A304">
        <v>303</v>
      </c>
      <c r="B304" t="s">
        <v>141</v>
      </c>
      <c r="C304" t="s">
        <v>280</v>
      </c>
      <c r="D304" t="s">
        <v>151</v>
      </c>
      <c r="E304" t="s">
        <v>280</v>
      </c>
      <c r="F304" t="s">
        <v>155</v>
      </c>
      <c r="G304" t="s">
        <v>218</v>
      </c>
      <c r="H304">
        <v>400.81193776408418</v>
      </c>
      <c r="I304">
        <v>29</v>
      </c>
      <c r="J304">
        <v>1340788.4841128301</v>
      </c>
      <c r="K304">
        <v>51440.632772727273</v>
      </c>
      <c r="L304">
        <v>241341927.14030942</v>
      </c>
      <c r="M304">
        <v>6238877.6068181815</v>
      </c>
      <c r="N304">
        <v>2011182726.1692452</v>
      </c>
      <c r="O304">
        <v>108639800</v>
      </c>
      <c r="P304">
        <v>25.35776665909091</v>
      </c>
      <c r="Q304">
        <v>20044.787837486812</v>
      </c>
      <c r="R304">
        <v>241393367.77308214</v>
      </c>
      <c r="S304">
        <v>2126.0614037760633</v>
      </c>
      <c r="T304">
        <v>20070.145604145902</v>
      </c>
    </row>
    <row r="305" spans="1:20" x14ac:dyDescent="0.3">
      <c r="A305">
        <v>304</v>
      </c>
      <c r="B305" t="s">
        <v>141</v>
      </c>
      <c r="C305" t="s">
        <v>280</v>
      </c>
      <c r="D305" t="s">
        <v>151</v>
      </c>
      <c r="E305" t="s">
        <v>280</v>
      </c>
      <c r="F305" t="s">
        <v>280</v>
      </c>
      <c r="G305" t="s">
        <v>219</v>
      </c>
      <c r="H305">
        <v>400.91387763708502</v>
      </c>
      <c r="I305">
        <v>57</v>
      </c>
      <c r="J305">
        <v>1338036.7956359515</v>
      </c>
      <c r="K305">
        <v>52805.265727272723</v>
      </c>
      <c r="L305">
        <v>240846623.21447128</v>
      </c>
      <c r="M305">
        <v>6200667.8840909088</v>
      </c>
      <c r="N305">
        <v>2007055193.4539273</v>
      </c>
      <c r="O305">
        <v>106248000</v>
      </c>
      <c r="P305">
        <v>25.63069325</v>
      </c>
      <c r="Q305">
        <v>20003.650094757475</v>
      </c>
      <c r="R305">
        <v>240899428.48019856</v>
      </c>
      <c r="S305">
        <v>2119.5038613380184</v>
      </c>
      <c r="T305">
        <v>20029.280788007476</v>
      </c>
    </row>
    <row r="306" spans="1:20" x14ac:dyDescent="0.3">
      <c r="A306">
        <v>305</v>
      </c>
      <c r="B306" t="s">
        <v>141</v>
      </c>
      <c r="C306" t="s">
        <v>280</v>
      </c>
      <c r="D306" t="s">
        <v>151</v>
      </c>
      <c r="E306" t="s">
        <v>280</v>
      </c>
      <c r="F306" t="s">
        <v>280</v>
      </c>
      <c r="G306" t="s">
        <v>220</v>
      </c>
      <c r="H306">
        <v>400.91387763708502</v>
      </c>
      <c r="I306">
        <v>29</v>
      </c>
      <c r="J306">
        <v>1338036.7956359515</v>
      </c>
      <c r="K306">
        <v>52805.265727272723</v>
      </c>
      <c r="L306">
        <v>240846623.21447128</v>
      </c>
      <c r="M306">
        <v>6200667.8840909088</v>
      </c>
      <c r="N306">
        <v>2007055193.4539273</v>
      </c>
      <c r="O306">
        <v>113100000</v>
      </c>
      <c r="P306">
        <v>25.63069325</v>
      </c>
      <c r="Q306">
        <v>20003.650094757475</v>
      </c>
      <c r="R306">
        <v>240899428.48019856</v>
      </c>
      <c r="S306">
        <v>2126.3558613380183</v>
      </c>
      <c r="T306">
        <v>20029.280788007476</v>
      </c>
    </row>
    <row r="307" spans="1:20" x14ac:dyDescent="0.3">
      <c r="A307">
        <v>306</v>
      </c>
      <c r="B307" t="s">
        <v>141</v>
      </c>
      <c r="C307" t="s">
        <v>280</v>
      </c>
      <c r="D307" t="s">
        <v>151</v>
      </c>
      <c r="E307" t="s">
        <v>280</v>
      </c>
      <c r="F307" t="s">
        <v>280</v>
      </c>
      <c r="G307" t="s">
        <v>218</v>
      </c>
      <c r="H307">
        <v>400.91387763708502</v>
      </c>
      <c r="I307">
        <v>29</v>
      </c>
      <c r="J307">
        <v>1338036.7956359515</v>
      </c>
      <c r="K307">
        <v>52805.265727272723</v>
      </c>
      <c r="L307">
        <v>240846623.21447128</v>
      </c>
      <c r="M307">
        <v>6200667.8840909088</v>
      </c>
      <c r="N307">
        <v>2007055193.4539273</v>
      </c>
      <c r="O307">
        <v>108639800</v>
      </c>
      <c r="P307">
        <v>25.63069325</v>
      </c>
      <c r="Q307">
        <v>20003.650094757475</v>
      </c>
      <c r="R307">
        <v>240899428.48019856</v>
      </c>
      <c r="S307">
        <v>2121.8956613380183</v>
      </c>
      <c r="T307">
        <v>20029.280788007476</v>
      </c>
    </row>
    <row r="308" spans="1:20" x14ac:dyDescent="0.3">
      <c r="A308">
        <v>307</v>
      </c>
      <c r="B308" t="s">
        <v>141</v>
      </c>
      <c r="C308" t="s">
        <v>280</v>
      </c>
      <c r="D308" t="s">
        <v>280</v>
      </c>
      <c r="E308" t="s">
        <v>152</v>
      </c>
      <c r="F308" t="s">
        <v>154</v>
      </c>
      <c r="G308" t="s">
        <v>219</v>
      </c>
      <c r="H308">
        <v>379.47276604651415</v>
      </c>
      <c r="I308">
        <v>54</v>
      </c>
      <c r="J308">
        <v>1319053.648921703</v>
      </c>
      <c r="K308">
        <v>39704.789363636359</v>
      </c>
      <c r="L308">
        <v>237429656.80590653</v>
      </c>
      <c r="M308">
        <v>5058981.2772727264</v>
      </c>
      <c r="N308">
        <v>1978580473.3825545</v>
      </c>
      <c r="O308">
        <v>100656000</v>
      </c>
      <c r="P308">
        <v>19.071244918181815</v>
      </c>
      <c r="Q308">
        <v>19719.852051379457</v>
      </c>
      <c r="R308">
        <v>237469361.59527016</v>
      </c>
      <c r="S308">
        <v>2084.2954546598271</v>
      </c>
      <c r="T308">
        <v>19738.923296297638</v>
      </c>
    </row>
    <row r="309" spans="1:20" x14ac:dyDescent="0.3">
      <c r="A309">
        <v>308</v>
      </c>
      <c r="B309" t="s">
        <v>141</v>
      </c>
      <c r="C309" t="s">
        <v>280</v>
      </c>
      <c r="D309" t="s">
        <v>280</v>
      </c>
      <c r="E309" t="s">
        <v>152</v>
      </c>
      <c r="F309" t="s">
        <v>154</v>
      </c>
      <c r="G309" t="s">
        <v>220</v>
      </c>
      <c r="H309">
        <v>379.47276604651415</v>
      </c>
      <c r="I309">
        <v>27</v>
      </c>
      <c r="J309">
        <v>1319053.648921703</v>
      </c>
      <c r="K309">
        <v>39704.789363636359</v>
      </c>
      <c r="L309">
        <v>237429656.80590653</v>
      </c>
      <c r="M309">
        <v>5058981.2772727264</v>
      </c>
      <c r="N309">
        <v>1978580473.3825545</v>
      </c>
      <c r="O309">
        <v>105300000</v>
      </c>
      <c r="P309">
        <v>19.071244918181815</v>
      </c>
      <c r="Q309">
        <v>19719.852051379457</v>
      </c>
      <c r="R309">
        <v>237469361.59527016</v>
      </c>
      <c r="S309">
        <v>2088.9394546598273</v>
      </c>
      <c r="T309">
        <v>19738.923296297638</v>
      </c>
    </row>
    <row r="310" spans="1:20" x14ac:dyDescent="0.3">
      <c r="A310">
        <v>309</v>
      </c>
      <c r="B310" t="s">
        <v>141</v>
      </c>
      <c r="C310" t="s">
        <v>280</v>
      </c>
      <c r="D310" t="s">
        <v>280</v>
      </c>
      <c r="E310" t="s">
        <v>152</v>
      </c>
      <c r="F310" t="s">
        <v>154</v>
      </c>
      <c r="G310" t="s">
        <v>218</v>
      </c>
      <c r="H310">
        <v>379.47276604651415</v>
      </c>
      <c r="I310">
        <v>27</v>
      </c>
      <c r="J310">
        <v>1319053.648921703</v>
      </c>
      <c r="K310">
        <v>39704.789363636359</v>
      </c>
      <c r="L310">
        <v>237429656.80590653</v>
      </c>
      <c r="M310">
        <v>5058981.2772727264</v>
      </c>
      <c r="N310">
        <v>1978580473.3825545</v>
      </c>
      <c r="O310">
        <v>101147400</v>
      </c>
      <c r="P310">
        <v>19.071244918181815</v>
      </c>
      <c r="Q310">
        <v>19719.852051379457</v>
      </c>
      <c r="R310">
        <v>237469361.59527016</v>
      </c>
      <c r="S310">
        <v>2084.7868546598274</v>
      </c>
      <c r="T310">
        <v>19738.923296297638</v>
      </c>
    </row>
    <row r="311" spans="1:20" x14ac:dyDescent="0.3">
      <c r="A311">
        <v>310</v>
      </c>
      <c r="B311" t="s">
        <v>141</v>
      </c>
      <c r="C311" t="s">
        <v>280</v>
      </c>
      <c r="D311" t="s">
        <v>280</v>
      </c>
      <c r="E311" t="s">
        <v>152</v>
      </c>
      <c r="F311" t="s">
        <v>155</v>
      </c>
      <c r="G311" t="s">
        <v>219</v>
      </c>
      <c r="H311">
        <v>379.43419420267605</v>
      </c>
      <c r="I311">
        <v>54</v>
      </c>
      <c r="J311">
        <v>1320094.828345387</v>
      </c>
      <c r="K311">
        <v>40523.569136363629</v>
      </c>
      <c r="L311">
        <v>237617069.10216966</v>
      </c>
      <c r="M311">
        <v>5086273.9363636356</v>
      </c>
      <c r="N311">
        <v>1980142242.5180805</v>
      </c>
      <c r="O311">
        <v>100656000</v>
      </c>
      <c r="P311">
        <v>18.798318327272725</v>
      </c>
      <c r="Q311">
        <v>19735.417683763535</v>
      </c>
      <c r="R311">
        <v>237657592.67130601</v>
      </c>
      <c r="S311">
        <v>2085.8845164544441</v>
      </c>
      <c r="T311">
        <v>19754.216002090809</v>
      </c>
    </row>
    <row r="312" spans="1:20" x14ac:dyDescent="0.3">
      <c r="A312">
        <v>311</v>
      </c>
      <c r="B312" t="s">
        <v>141</v>
      </c>
      <c r="C312" t="s">
        <v>280</v>
      </c>
      <c r="D312" t="s">
        <v>280</v>
      </c>
      <c r="E312" t="s">
        <v>152</v>
      </c>
      <c r="F312" t="s">
        <v>155</v>
      </c>
      <c r="G312" t="s">
        <v>220</v>
      </c>
      <c r="H312">
        <v>379.43419420267605</v>
      </c>
      <c r="I312">
        <v>27</v>
      </c>
      <c r="J312">
        <v>1320094.828345387</v>
      </c>
      <c r="K312">
        <v>40523.569136363629</v>
      </c>
      <c r="L312">
        <v>237617069.10216966</v>
      </c>
      <c r="M312">
        <v>5086273.9363636356</v>
      </c>
      <c r="N312">
        <v>1980142242.5180805</v>
      </c>
      <c r="O312">
        <v>105300000</v>
      </c>
      <c r="P312">
        <v>18.798318327272725</v>
      </c>
      <c r="Q312">
        <v>19735.417683763535</v>
      </c>
      <c r="R312">
        <v>237657592.67130601</v>
      </c>
      <c r="S312">
        <v>2090.5285164544443</v>
      </c>
      <c r="T312">
        <v>19754.216002090809</v>
      </c>
    </row>
    <row r="313" spans="1:20" x14ac:dyDescent="0.3">
      <c r="A313">
        <v>312</v>
      </c>
      <c r="B313" t="s">
        <v>141</v>
      </c>
      <c r="C313" t="s">
        <v>280</v>
      </c>
      <c r="D313" t="s">
        <v>280</v>
      </c>
      <c r="E313" t="s">
        <v>152</v>
      </c>
      <c r="F313" t="s">
        <v>155</v>
      </c>
      <c r="G313" t="s">
        <v>218</v>
      </c>
      <c r="H313">
        <v>379.43419420267605</v>
      </c>
      <c r="I313">
        <v>27</v>
      </c>
      <c r="J313">
        <v>1320094.828345387</v>
      </c>
      <c r="K313">
        <v>40523.569136363629</v>
      </c>
      <c r="L313">
        <v>237617069.10216966</v>
      </c>
      <c r="M313">
        <v>5086273.9363636356</v>
      </c>
      <c r="N313">
        <v>1980142242.5180805</v>
      </c>
      <c r="O313">
        <v>101147400</v>
      </c>
      <c r="P313">
        <v>18.798318327272725</v>
      </c>
      <c r="Q313">
        <v>19735.417683763535</v>
      </c>
      <c r="R313">
        <v>237657592.67130601</v>
      </c>
      <c r="S313">
        <v>2086.375916454444</v>
      </c>
      <c r="T313">
        <v>19754.216002090809</v>
      </c>
    </row>
    <row r="314" spans="1:20" x14ac:dyDescent="0.3">
      <c r="A314">
        <v>313</v>
      </c>
      <c r="B314" t="s">
        <v>141</v>
      </c>
      <c r="C314" t="s">
        <v>280</v>
      </c>
      <c r="D314" t="s">
        <v>280</v>
      </c>
      <c r="E314" t="s">
        <v>152</v>
      </c>
      <c r="F314" t="s">
        <v>280</v>
      </c>
      <c r="G314" t="s">
        <v>219</v>
      </c>
      <c r="H314">
        <v>379.53613407567678</v>
      </c>
      <c r="I314">
        <v>54</v>
      </c>
      <c r="J314">
        <v>1317343.1398685083</v>
      </c>
      <c r="K314">
        <v>41888.202090909079</v>
      </c>
      <c r="L314">
        <v>237121765.17633149</v>
      </c>
      <c r="M314">
        <v>5048064.2136363629</v>
      </c>
      <c r="N314">
        <v>1976014709.8027625</v>
      </c>
      <c r="O314">
        <v>100656000</v>
      </c>
      <c r="P314">
        <v>19.071244918181815</v>
      </c>
      <c r="Q314">
        <v>19694.279941034198</v>
      </c>
      <c r="R314">
        <v>237163653.37842241</v>
      </c>
      <c r="S314">
        <v>2081.718774016399</v>
      </c>
      <c r="T314">
        <v>19713.351185952379</v>
      </c>
    </row>
    <row r="315" spans="1:20" x14ac:dyDescent="0.3">
      <c r="A315">
        <v>314</v>
      </c>
      <c r="B315" t="s">
        <v>141</v>
      </c>
      <c r="C315" t="s">
        <v>280</v>
      </c>
      <c r="D315" t="s">
        <v>280</v>
      </c>
      <c r="E315" t="s">
        <v>152</v>
      </c>
      <c r="F315" t="s">
        <v>280</v>
      </c>
      <c r="G315" t="s">
        <v>220</v>
      </c>
      <c r="H315">
        <v>379.53613407567678</v>
      </c>
      <c r="I315">
        <v>27</v>
      </c>
      <c r="J315">
        <v>1317343.1398685083</v>
      </c>
      <c r="K315">
        <v>41888.202090909079</v>
      </c>
      <c r="L315">
        <v>237121765.17633149</v>
      </c>
      <c r="M315">
        <v>5048064.2136363629</v>
      </c>
      <c r="N315">
        <v>1976014709.8027625</v>
      </c>
      <c r="O315">
        <v>105300000</v>
      </c>
      <c r="P315">
        <v>19.071244918181815</v>
      </c>
      <c r="Q315">
        <v>19694.279941034198</v>
      </c>
      <c r="R315">
        <v>237163653.37842241</v>
      </c>
      <c r="S315">
        <v>2086.3627740163988</v>
      </c>
      <c r="T315">
        <v>19713.351185952379</v>
      </c>
    </row>
    <row r="316" spans="1:20" x14ac:dyDescent="0.3">
      <c r="A316">
        <v>315</v>
      </c>
      <c r="B316" t="s">
        <v>141</v>
      </c>
      <c r="C316" t="s">
        <v>280</v>
      </c>
      <c r="D316" t="s">
        <v>280</v>
      </c>
      <c r="E316" t="s">
        <v>152</v>
      </c>
      <c r="F316" t="s">
        <v>280</v>
      </c>
      <c r="G316" t="s">
        <v>218</v>
      </c>
      <c r="H316">
        <v>379.53613407567678</v>
      </c>
      <c r="I316">
        <v>27</v>
      </c>
      <c r="J316">
        <v>1317343.1398685083</v>
      </c>
      <c r="K316">
        <v>41888.202090909079</v>
      </c>
      <c r="L316">
        <v>237121765.17633149</v>
      </c>
      <c r="M316">
        <v>5048064.2136363629</v>
      </c>
      <c r="N316">
        <v>1976014709.8027625</v>
      </c>
      <c r="O316">
        <v>101147400</v>
      </c>
      <c r="P316">
        <v>19.071244918181815</v>
      </c>
      <c r="Q316">
        <v>19694.279941034198</v>
      </c>
      <c r="R316">
        <v>237163653.37842241</v>
      </c>
      <c r="S316">
        <v>2082.2101740163989</v>
      </c>
      <c r="T316">
        <v>19713.351185952379</v>
      </c>
    </row>
    <row r="317" spans="1:20" x14ac:dyDescent="0.3">
      <c r="A317">
        <v>316</v>
      </c>
      <c r="B317" t="s">
        <v>141</v>
      </c>
      <c r="C317" t="s">
        <v>280</v>
      </c>
      <c r="D317" t="s">
        <v>280</v>
      </c>
      <c r="E317" t="s">
        <v>280</v>
      </c>
      <c r="F317" t="s">
        <v>154</v>
      </c>
      <c r="G317" t="s">
        <v>219</v>
      </c>
      <c r="H317">
        <v>401.31497194633238</v>
      </c>
      <c r="I317">
        <v>58</v>
      </c>
      <c r="J317">
        <v>1340196.9042327271</v>
      </c>
      <c r="K317">
        <v>50621.853000000003</v>
      </c>
      <c r="L317">
        <v>241235442.76189089</v>
      </c>
      <c r="M317">
        <v>6216190.0227272725</v>
      </c>
      <c r="N317">
        <v>2010295356.3490908</v>
      </c>
      <c r="O317">
        <v>108112000</v>
      </c>
      <c r="P317">
        <v>25.621483100000003</v>
      </c>
      <c r="Q317">
        <v>20035.943718279268</v>
      </c>
      <c r="R317">
        <v>241286064.61489087</v>
      </c>
      <c r="S317">
        <v>2124.6235463718181</v>
      </c>
      <c r="T317">
        <v>20061.565201379268</v>
      </c>
    </row>
    <row r="318" spans="1:20" x14ac:dyDescent="0.3">
      <c r="A318">
        <v>317</v>
      </c>
      <c r="B318" t="s">
        <v>141</v>
      </c>
      <c r="C318" t="s">
        <v>280</v>
      </c>
      <c r="D318" t="s">
        <v>280</v>
      </c>
      <c r="E318" t="s">
        <v>280</v>
      </c>
      <c r="F318" t="s">
        <v>154</v>
      </c>
      <c r="G318" t="s">
        <v>220</v>
      </c>
      <c r="H318">
        <v>401.31497194633238</v>
      </c>
      <c r="I318">
        <v>29</v>
      </c>
      <c r="J318">
        <v>1340196.9042327271</v>
      </c>
      <c r="K318">
        <v>50621.853000000003</v>
      </c>
      <c r="L318">
        <v>241235442.76189089</v>
      </c>
      <c r="M318">
        <v>6216190.0227272725</v>
      </c>
      <c r="N318">
        <v>2010295356.3490908</v>
      </c>
      <c r="O318">
        <v>113100000</v>
      </c>
      <c r="P318">
        <v>25.621483100000003</v>
      </c>
      <c r="Q318">
        <v>20035.943718279268</v>
      </c>
      <c r="R318">
        <v>241286064.61489087</v>
      </c>
      <c r="S318">
        <v>2129.6115463718179</v>
      </c>
      <c r="T318">
        <v>20061.565201379268</v>
      </c>
    </row>
    <row r="319" spans="1:20" x14ac:dyDescent="0.3">
      <c r="A319">
        <v>318</v>
      </c>
      <c r="B319" t="s">
        <v>141</v>
      </c>
      <c r="C319" t="s">
        <v>280</v>
      </c>
      <c r="D319" t="s">
        <v>280</v>
      </c>
      <c r="E319" t="s">
        <v>280</v>
      </c>
      <c r="F319" t="s">
        <v>154</v>
      </c>
      <c r="G319" t="s">
        <v>218</v>
      </c>
      <c r="H319">
        <v>401.31497194633238</v>
      </c>
      <c r="I319">
        <v>29</v>
      </c>
      <c r="J319">
        <v>1340196.9042327271</v>
      </c>
      <c r="K319">
        <v>50621.853000000003</v>
      </c>
      <c r="L319">
        <v>241235442.76189089</v>
      </c>
      <c r="M319">
        <v>6216190.0227272725</v>
      </c>
      <c r="N319">
        <v>2010295356.3490908</v>
      </c>
      <c r="O319">
        <v>108639800</v>
      </c>
      <c r="P319">
        <v>25.621483100000003</v>
      </c>
      <c r="Q319">
        <v>20035.943718279268</v>
      </c>
      <c r="R319">
        <v>241286064.61489087</v>
      </c>
      <c r="S319">
        <v>2125.1513463718179</v>
      </c>
      <c r="T319">
        <v>20061.565201379268</v>
      </c>
    </row>
    <row r="320" spans="1:20" x14ac:dyDescent="0.3">
      <c r="A320">
        <v>319</v>
      </c>
      <c r="B320" t="s">
        <v>141</v>
      </c>
      <c r="C320" t="s">
        <v>280</v>
      </c>
      <c r="D320" t="s">
        <v>280</v>
      </c>
      <c r="E320" t="s">
        <v>280</v>
      </c>
      <c r="F320" t="s">
        <v>155</v>
      </c>
      <c r="G320" t="s">
        <v>219</v>
      </c>
      <c r="H320">
        <v>401.27640010249428</v>
      </c>
      <c r="I320">
        <v>58</v>
      </c>
      <c r="J320">
        <v>1341238.0836564112</v>
      </c>
      <c r="K320">
        <v>51440.632772727273</v>
      </c>
      <c r="L320">
        <v>241422855.05815402</v>
      </c>
      <c r="M320">
        <v>6243482.6818181816</v>
      </c>
      <c r="N320">
        <v>2011857125.4846168</v>
      </c>
      <c r="O320">
        <v>108112000</v>
      </c>
      <c r="P320">
        <v>25.348556509090912</v>
      </c>
      <c r="Q320">
        <v>20051.509350663346</v>
      </c>
      <c r="R320">
        <v>241474295.69092673</v>
      </c>
      <c r="S320">
        <v>2126.2126081664351</v>
      </c>
      <c r="T320">
        <v>20076.857907172438</v>
      </c>
    </row>
    <row r="321" spans="1:20" x14ac:dyDescent="0.3">
      <c r="A321">
        <v>320</v>
      </c>
      <c r="B321" t="s">
        <v>141</v>
      </c>
      <c r="C321" t="s">
        <v>280</v>
      </c>
      <c r="D321" t="s">
        <v>280</v>
      </c>
      <c r="E321" t="s">
        <v>280</v>
      </c>
      <c r="F321" t="s">
        <v>155</v>
      </c>
      <c r="G321" t="s">
        <v>220</v>
      </c>
      <c r="H321">
        <v>401.27640010249428</v>
      </c>
      <c r="I321">
        <v>29</v>
      </c>
      <c r="J321">
        <v>1341238.0836564112</v>
      </c>
      <c r="K321">
        <v>51440.632772727273</v>
      </c>
      <c r="L321">
        <v>241422855.05815402</v>
      </c>
      <c r="M321">
        <v>6243482.6818181816</v>
      </c>
      <c r="N321">
        <v>2011857125.4846168</v>
      </c>
      <c r="O321">
        <v>113100000</v>
      </c>
      <c r="P321">
        <v>25.348556509090912</v>
      </c>
      <c r="Q321">
        <v>20051.509350663346</v>
      </c>
      <c r="R321">
        <v>241474295.69092673</v>
      </c>
      <c r="S321">
        <v>2131.2006081664349</v>
      </c>
      <c r="T321">
        <v>20076.857907172438</v>
      </c>
    </row>
    <row r="322" spans="1:20" x14ac:dyDescent="0.3">
      <c r="A322">
        <v>321</v>
      </c>
      <c r="B322" t="s">
        <v>141</v>
      </c>
      <c r="C322" t="s">
        <v>280</v>
      </c>
      <c r="D322" t="s">
        <v>280</v>
      </c>
      <c r="E322" t="s">
        <v>280</v>
      </c>
      <c r="F322" t="s">
        <v>155</v>
      </c>
      <c r="G322" t="s">
        <v>218</v>
      </c>
      <c r="H322">
        <v>401.27640010249428</v>
      </c>
      <c r="I322">
        <v>29</v>
      </c>
      <c r="J322">
        <v>1341238.0836564112</v>
      </c>
      <c r="K322">
        <v>51440.632772727273</v>
      </c>
      <c r="L322">
        <v>241422855.05815402</v>
      </c>
      <c r="M322">
        <v>6243482.6818181816</v>
      </c>
      <c r="N322">
        <v>2011857125.4846168</v>
      </c>
      <c r="O322">
        <v>108639800</v>
      </c>
      <c r="P322">
        <v>25.348556509090912</v>
      </c>
      <c r="Q322">
        <v>20051.509350663346</v>
      </c>
      <c r="R322">
        <v>241474295.69092673</v>
      </c>
      <c r="S322">
        <v>2126.7404081664349</v>
      </c>
      <c r="T322">
        <v>20076.857907172438</v>
      </c>
    </row>
    <row r="323" spans="1:20" x14ac:dyDescent="0.3">
      <c r="A323">
        <v>322</v>
      </c>
      <c r="B323" t="s">
        <v>141</v>
      </c>
      <c r="C323" t="s">
        <v>280</v>
      </c>
      <c r="D323" t="s">
        <v>280</v>
      </c>
      <c r="E323" t="s">
        <v>280</v>
      </c>
      <c r="F323" t="s">
        <v>280</v>
      </c>
      <c r="G323" t="s">
        <v>219</v>
      </c>
      <c r="H323">
        <v>401.37833997549501</v>
      </c>
      <c r="I323">
        <v>58</v>
      </c>
      <c r="J323">
        <v>1338486.3951795325</v>
      </c>
      <c r="K323">
        <v>52805.265727272723</v>
      </c>
      <c r="L323">
        <v>240927551.13231584</v>
      </c>
      <c r="M323">
        <v>6205272.959090909</v>
      </c>
      <c r="N323">
        <v>2007729592.7692988</v>
      </c>
      <c r="O323">
        <v>108112000</v>
      </c>
      <c r="P323">
        <v>25.621483100000003</v>
      </c>
      <c r="Q323">
        <v>20010.371607934008</v>
      </c>
      <c r="R323">
        <v>240980356.39804313</v>
      </c>
      <c r="S323">
        <v>2122.0468657283895</v>
      </c>
      <c r="T323">
        <v>20035.993091034008</v>
      </c>
    </row>
    <row r="324" spans="1:20" x14ac:dyDescent="0.3">
      <c r="A324">
        <v>323</v>
      </c>
      <c r="B324" t="s">
        <v>141</v>
      </c>
      <c r="C324" t="s">
        <v>280</v>
      </c>
      <c r="D324" t="s">
        <v>280</v>
      </c>
      <c r="E324" t="s">
        <v>280</v>
      </c>
      <c r="F324" t="s">
        <v>280</v>
      </c>
      <c r="G324" t="s">
        <v>220</v>
      </c>
      <c r="H324">
        <v>401.37833997549501</v>
      </c>
      <c r="I324">
        <v>29</v>
      </c>
      <c r="J324">
        <v>1338486.3951795325</v>
      </c>
      <c r="K324">
        <v>52805.265727272723</v>
      </c>
      <c r="L324">
        <v>240927551.13231584</v>
      </c>
      <c r="M324">
        <v>6205272.959090909</v>
      </c>
      <c r="N324">
        <v>2007729592.7692988</v>
      </c>
      <c r="O324">
        <v>113100000</v>
      </c>
      <c r="P324">
        <v>25.621483100000003</v>
      </c>
      <c r="Q324">
        <v>20010.371607934008</v>
      </c>
      <c r="R324">
        <v>240980356.39804313</v>
      </c>
      <c r="S324">
        <v>2127.0348657283898</v>
      </c>
      <c r="T324">
        <v>20035.993091034008</v>
      </c>
    </row>
    <row r="325" spans="1:20" x14ac:dyDescent="0.3">
      <c r="A325">
        <v>324</v>
      </c>
      <c r="B325" t="s">
        <v>141</v>
      </c>
      <c r="C325" t="s">
        <v>280</v>
      </c>
      <c r="D325" t="s">
        <v>280</v>
      </c>
      <c r="E325" t="s">
        <v>280</v>
      </c>
      <c r="F325" t="s">
        <v>280</v>
      </c>
      <c r="G325" t="s">
        <v>218</v>
      </c>
      <c r="H325">
        <v>401.37833997549501</v>
      </c>
      <c r="I325">
        <v>29</v>
      </c>
      <c r="J325">
        <v>1338486.3951795325</v>
      </c>
      <c r="K325">
        <v>52805.265727272723</v>
      </c>
      <c r="L325">
        <v>240927551.13231584</v>
      </c>
      <c r="M325">
        <v>6205272.959090909</v>
      </c>
      <c r="N325">
        <v>2007729592.7692988</v>
      </c>
      <c r="O325">
        <v>108639800</v>
      </c>
      <c r="P325">
        <v>25.621483100000003</v>
      </c>
      <c r="Q325">
        <v>20010.371607934008</v>
      </c>
      <c r="R325">
        <v>240980356.39804313</v>
      </c>
      <c r="S325">
        <v>2122.5746657283898</v>
      </c>
      <c r="T325">
        <v>20035.993091034008</v>
      </c>
    </row>
    <row r="326" spans="1:20" x14ac:dyDescent="0.3">
      <c r="A326">
        <v>325</v>
      </c>
      <c r="B326" t="s">
        <v>142</v>
      </c>
      <c r="C326" t="s">
        <v>147</v>
      </c>
      <c r="D326" t="s">
        <v>151</v>
      </c>
      <c r="E326" t="s">
        <v>152</v>
      </c>
      <c r="F326" t="s">
        <v>154</v>
      </c>
      <c r="G326" t="s">
        <v>219</v>
      </c>
      <c r="H326">
        <v>357.69276093399179</v>
      </c>
      <c r="I326">
        <v>51</v>
      </c>
      <c r="J326">
        <v>1272744.7228816096</v>
      </c>
      <c r="K326">
        <v>37908.09056363636</v>
      </c>
      <c r="L326">
        <v>229094050.11868972</v>
      </c>
      <c r="M326">
        <v>5756377.1022727257</v>
      </c>
      <c r="N326">
        <v>1909117084.3224142</v>
      </c>
      <c r="O326">
        <v>95064000</v>
      </c>
      <c r="P326">
        <v>23.473981468181812</v>
      </c>
      <c r="Q326">
        <v>19027.533607080062</v>
      </c>
      <c r="R326">
        <v>229131958.20925334</v>
      </c>
      <c r="S326">
        <v>2009.9374614246869</v>
      </c>
      <c r="T326">
        <v>19051.007588548244</v>
      </c>
    </row>
    <row r="327" spans="1:20" x14ac:dyDescent="0.3">
      <c r="A327">
        <v>326</v>
      </c>
      <c r="B327" t="s">
        <v>142</v>
      </c>
      <c r="C327" t="s">
        <v>147</v>
      </c>
      <c r="D327" t="s">
        <v>151</v>
      </c>
      <c r="E327" t="s">
        <v>152</v>
      </c>
      <c r="F327" t="s">
        <v>154</v>
      </c>
      <c r="G327" t="s">
        <v>220</v>
      </c>
      <c r="H327">
        <v>357.69276093399179</v>
      </c>
      <c r="I327">
        <v>26</v>
      </c>
      <c r="J327">
        <v>1272744.7228816096</v>
      </c>
      <c r="K327">
        <v>37908.09056363636</v>
      </c>
      <c r="L327">
        <v>229094050.11868972</v>
      </c>
      <c r="M327">
        <v>5756377.1022727257</v>
      </c>
      <c r="N327">
        <v>1909117084.3224142</v>
      </c>
      <c r="O327">
        <v>101400000</v>
      </c>
      <c r="P327">
        <v>23.473981468181812</v>
      </c>
      <c r="Q327">
        <v>19027.533607080062</v>
      </c>
      <c r="R327">
        <v>229131958.20925334</v>
      </c>
      <c r="S327">
        <v>2016.273461424687</v>
      </c>
      <c r="T327">
        <v>19051.007588548244</v>
      </c>
    </row>
    <row r="328" spans="1:20" x14ac:dyDescent="0.3">
      <c r="A328">
        <v>327</v>
      </c>
      <c r="B328" t="s">
        <v>142</v>
      </c>
      <c r="C328" t="s">
        <v>147</v>
      </c>
      <c r="D328" t="s">
        <v>151</v>
      </c>
      <c r="E328" t="s">
        <v>152</v>
      </c>
      <c r="F328" t="s">
        <v>154</v>
      </c>
      <c r="G328" t="s">
        <v>218</v>
      </c>
      <c r="H328">
        <v>357.69276093399179</v>
      </c>
      <c r="I328">
        <v>26</v>
      </c>
      <c r="J328">
        <v>1272744.7228816096</v>
      </c>
      <c r="K328">
        <v>37908.09056363636</v>
      </c>
      <c r="L328">
        <v>229094050.11868972</v>
      </c>
      <c r="M328">
        <v>5756377.1022727257</v>
      </c>
      <c r="N328">
        <v>1909117084.3224142</v>
      </c>
      <c r="O328">
        <v>97401200</v>
      </c>
      <c r="P328">
        <v>23.473981468181812</v>
      </c>
      <c r="Q328">
        <v>19027.533607080062</v>
      </c>
      <c r="R328">
        <v>229131958.20925334</v>
      </c>
      <c r="S328">
        <v>2012.2746614246869</v>
      </c>
      <c r="T328">
        <v>19051.007588548244</v>
      </c>
    </row>
    <row r="329" spans="1:20" x14ac:dyDescent="0.3">
      <c r="A329">
        <v>328</v>
      </c>
      <c r="B329" t="s">
        <v>142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357.65418909015369</v>
      </c>
      <c r="I329">
        <v>51</v>
      </c>
      <c r="J329">
        <v>1273785.9023052936</v>
      </c>
      <c r="K329">
        <v>38726.87033636363</v>
      </c>
      <c r="L329">
        <v>229281462.41495284</v>
      </c>
      <c r="M329">
        <v>5783669.7613636348</v>
      </c>
      <c r="N329">
        <v>1910678853.4579403</v>
      </c>
      <c r="O329">
        <v>95064000</v>
      </c>
      <c r="P329">
        <v>23.201054877272725</v>
      </c>
      <c r="Q329">
        <v>19043.099239464136</v>
      </c>
      <c r="R329">
        <v>229320189.2852892</v>
      </c>
      <c r="S329">
        <v>2011.5265232193042</v>
      </c>
      <c r="T329">
        <v>19066.30029434141</v>
      </c>
    </row>
    <row r="330" spans="1:20" x14ac:dyDescent="0.3">
      <c r="A330">
        <v>329</v>
      </c>
      <c r="B330" t="s">
        <v>142</v>
      </c>
      <c r="C330" t="s">
        <v>147</v>
      </c>
      <c r="D330" t="s">
        <v>151</v>
      </c>
      <c r="E330" t="s">
        <v>152</v>
      </c>
      <c r="F330" t="s">
        <v>155</v>
      </c>
      <c r="G330" t="s">
        <v>220</v>
      </c>
      <c r="H330">
        <v>357.65418909015369</v>
      </c>
      <c r="I330">
        <v>26</v>
      </c>
      <c r="J330">
        <v>1273785.9023052936</v>
      </c>
      <c r="K330">
        <v>38726.87033636363</v>
      </c>
      <c r="L330">
        <v>229281462.41495284</v>
      </c>
      <c r="M330">
        <v>5783669.7613636348</v>
      </c>
      <c r="N330">
        <v>1910678853.4579403</v>
      </c>
      <c r="O330">
        <v>101400000</v>
      </c>
      <c r="P330">
        <v>23.201054877272725</v>
      </c>
      <c r="Q330">
        <v>19043.099239464136</v>
      </c>
      <c r="R330">
        <v>229320189.2852892</v>
      </c>
      <c r="S330">
        <v>2017.8625232193042</v>
      </c>
      <c r="T330">
        <v>19066.30029434141</v>
      </c>
    </row>
    <row r="331" spans="1:20" x14ac:dyDescent="0.3">
      <c r="A331">
        <v>330</v>
      </c>
      <c r="B331" t="s">
        <v>142</v>
      </c>
      <c r="C331" t="s">
        <v>147</v>
      </c>
      <c r="D331" t="s">
        <v>151</v>
      </c>
      <c r="E331" t="s">
        <v>152</v>
      </c>
      <c r="F331" t="s">
        <v>155</v>
      </c>
      <c r="G331" t="s">
        <v>218</v>
      </c>
      <c r="H331">
        <v>357.65418909015369</v>
      </c>
      <c r="I331">
        <v>26</v>
      </c>
      <c r="J331">
        <v>1273785.9023052936</v>
      </c>
      <c r="K331">
        <v>38726.87033636363</v>
      </c>
      <c r="L331">
        <v>229281462.41495284</v>
      </c>
      <c r="M331">
        <v>5783669.7613636348</v>
      </c>
      <c r="N331">
        <v>1910678853.4579403</v>
      </c>
      <c r="O331">
        <v>97401200</v>
      </c>
      <c r="P331">
        <v>23.201054877272725</v>
      </c>
      <c r="Q331">
        <v>19043.099239464136</v>
      </c>
      <c r="R331">
        <v>229320189.2852892</v>
      </c>
      <c r="S331">
        <v>2013.8637232193041</v>
      </c>
      <c r="T331">
        <v>19066.30029434141</v>
      </c>
    </row>
    <row r="332" spans="1:20" x14ac:dyDescent="0.3">
      <c r="A332">
        <v>331</v>
      </c>
      <c r="B332" t="s">
        <v>142</v>
      </c>
      <c r="C332" t="s">
        <v>147</v>
      </c>
      <c r="D332" t="s">
        <v>151</v>
      </c>
      <c r="E332" t="s">
        <v>152</v>
      </c>
      <c r="F332" t="s">
        <v>280</v>
      </c>
      <c r="G332" t="s">
        <v>219</v>
      </c>
      <c r="H332">
        <v>357.75612896315448</v>
      </c>
      <c r="I332">
        <v>51</v>
      </c>
      <c r="J332">
        <v>1271034.2138284147</v>
      </c>
      <c r="K332">
        <v>40091.503290909081</v>
      </c>
      <c r="L332">
        <v>228786158.48911464</v>
      </c>
      <c r="M332">
        <v>5745460.0386363622</v>
      </c>
      <c r="N332">
        <v>1906551320.7426219</v>
      </c>
      <c r="O332">
        <v>95064000</v>
      </c>
      <c r="P332">
        <v>23.473981468181812</v>
      </c>
      <c r="Q332">
        <v>19001.961496734799</v>
      </c>
      <c r="R332">
        <v>228826249.99240556</v>
      </c>
      <c r="S332">
        <v>2007.3607807812584</v>
      </c>
      <c r="T332">
        <v>19025.43547820298</v>
      </c>
    </row>
    <row r="333" spans="1:20" x14ac:dyDescent="0.3">
      <c r="A333">
        <v>332</v>
      </c>
      <c r="B333" t="s">
        <v>142</v>
      </c>
      <c r="C333" t="s">
        <v>147</v>
      </c>
      <c r="D333" t="s">
        <v>151</v>
      </c>
      <c r="E333" t="s">
        <v>152</v>
      </c>
      <c r="F333" t="s">
        <v>280</v>
      </c>
      <c r="G333" t="s">
        <v>220</v>
      </c>
      <c r="H333">
        <v>357.75612896315448</v>
      </c>
      <c r="I333">
        <v>26</v>
      </c>
      <c r="J333">
        <v>1271034.2138284147</v>
      </c>
      <c r="K333">
        <v>40091.503290909081</v>
      </c>
      <c r="L333">
        <v>228786158.48911464</v>
      </c>
      <c r="M333">
        <v>5745460.0386363622</v>
      </c>
      <c r="N333">
        <v>1906551320.7426219</v>
      </c>
      <c r="O333">
        <v>101400000</v>
      </c>
      <c r="P333">
        <v>23.473981468181812</v>
      </c>
      <c r="Q333">
        <v>19001.961496734799</v>
      </c>
      <c r="R333">
        <v>228826249.99240556</v>
      </c>
      <c r="S333">
        <v>2013.6967807812584</v>
      </c>
      <c r="T333">
        <v>19025.43547820298</v>
      </c>
    </row>
    <row r="334" spans="1:20" x14ac:dyDescent="0.3">
      <c r="A334">
        <v>333</v>
      </c>
      <c r="B334" t="s">
        <v>142</v>
      </c>
      <c r="C334" t="s">
        <v>147</v>
      </c>
      <c r="D334" t="s">
        <v>151</v>
      </c>
      <c r="E334" t="s">
        <v>152</v>
      </c>
      <c r="F334" t="s">
        <v>280</v>
      </c>
      <c r="G334" t="s">
        <v>218</v>
      </c>
      <c r="H334">
        <v>357.75612896315448</v>
      </c>
      <c r="I334">
        <v>26</v>
      </c>
      <c r="J334">
        <v>1271034.2138284147</v>
      </c>
      <c r="K334">
        <v>40091.503290909081</v>
      </c>
      <c r="L334">
        <v>228786158.48911464</v>
      </c>
      <c r="M334">
        <v>5745460.0386363622</v>
      </c>
      <c r="N334">
        <v>1906551320.7426219</v>
      </c>
      <c r="O334">
        <v>97401200</v>
      </c>
      <c r="P334">
        <v>23.473981468181812</v>
      </c>
      <c r="Q334">
        <v>19001.961496734799</v>
      </c>
      <c r="R334">
        <v>228826249.99240556</v>
      </c>
      <c r="S334">
        <v>2009.6979807812584</v>
      </c>
      <c r="T334">
        <v>19025.43547820298</v>
      </c>
    </row>
    <row r="335" spans="1:20" x14ac:dyDescent="0.3">
      <c r="A335">
        <v>334</v>
      </c>
      <c r="B335" t="s">
        <v>142</v>
      </c>
      <c r="C335" t="s">
        <v>147</v>
      </c>
      <c r="D335" t="s">
        <v>151</v>
      </c>
      <c r="E335" t="s">
        <v>280</v>
      </c>
      <c r="F335" t="s">
        <v>154</v>
      </c>
      <c r="G335" t="s">
        <v>219</v>
      </c>
      <c r="H335">
        <v>379.53496683380996</v>
      </c>
      <c r="I335">
        <v>54</v>
      </c>
      <c r="J335">
        <v>1293887.9781926337</v>
      </c>
      <c r="K335">
        <v>48825.15419999999</v>
      </c>
      <c r="L335">
        <v>232899836.07467407</v>
      </c>
      <c r="M335">
        <v>6913585.8477272717</v>
      </c>
      <c r="N335">
        <v>1940831967.2889504</v>
      </c>
      <c r="O335">
        <v>100656000</v>
      </c>
      <c r="P335">
        <v>30.024219649999996</v>
      </c>
      <c r="Q335">
        <v>19343.625273979873</v>
      </c>
      <c r="R335">
        <v>232948661.22887406</v>
      </c>
      <c r="S335">
        <v>2048.4015531366776</v>
      </c>
      <c r="T335">
        <v>19373.649493629873</v>
      </c>
    </row>
    <row r="336" spans="1:20" x14ac:dyDescent="0.3">
      <c r="A336">
        <v>335</v>
      </c>
      <c r="B336" t="s">
        <v>142</v>
      </c>
      <c r="C336" t="s">
        <v>147</v>
      </c>
      <c r="D336" t="s">
        <v>151</v>
      </c>
      <c r="E336" t="s">
        <v>280</v>
      </c>
      <c r="F336" t="s">
        <v>154</v>
      </c>
      <c r="G336" t="s">
        <v>220</v>
      </c>
      <c r="H336">
        <v>379.53496683380996</v>
      </c>
      <c r="I336">
        <v>27</v>
      </c>
      <c r="J336">
        <v>1293887.9781926337</v>
      </c>
      <c r="K336">
        <v>48825.15419999999</v>
      </c>
      <c r="L336">
        <v>232899836.07467407</v>
      </c>
      <c r="M336">
        <v>6913585.8477272717</v>
      </c>
      <c r="N336">
        <v>1940831967.2889504</v>
      </c>
      <c r="O336">
        <v>105300000</v>
      </c>
      <c r="P336">
        <v>30.024219649999996</v>
      </c>
      <c r="Q336">
        <v>19343.625273979873</v>
      </c>
      <c r="R336">
        <v>232948661.22887406</v>
      </c>
      <c r="S336">
        <v>2053.0455531366779</v>
      </c>
      <c r="T336">
        <v>19373.649493629873</v>
      </c>
    </row>
    <row r="337" spans="1:20" x14ac:dyDescent="0.3">
      <c r="A337">
        <v>336</v>
      </c>
      <c r="B337" t="s">
        <v>142</v>
      </c>
      <c r="C337" t="s">
        <v>147</v>
      </c>
      <c r="D337" t="s">
        <v>151</v>
      </c>
      <c r="E337" t="s">
        <v>280</v>
      </c>
      <c r="F337" t="s">
        <v>154</v>
      </c>
      <c r="G337" t="s">
        <v>218</v>
      </c>
      <c r="H337">
        <v>379.53496683380996</v>
      </c>
      <c r="I337">
        <v>27</v>
      </c>
      <c r="J337">
        <v>1293887.9781926337</v>
      </c>
      <c r="K337">
        <v>48825.15419999999</v>
      </c>
      <c r="L337">
        <v>232899836.07467407</v>
      </c>
      <c r="M337">
        <v>6913585.8477272717</v>
      </c>
      <c r="N337">
        <v>1940831967.2889504</v>
      </c>
      <c r="O337">
        <v>101147400</v>
      </c>
      <c r="P337">
        <v>30.024219649999996</v>
      </c>
      <c r="Q337">
        <v>19343.625273979873</v>
      </c>
      <c r="R337">
        <v>232948661.22887406</v>
      </c>
      <c r="S337">
        <v>2048.8929531366775</v>
      </c>
      <c r="T337">
        <v>19373.649493629873</v>
      </c>
    </row>
    <row r="338" spans="1:20" x14ac:dyDescent="0.3">
      <c r="A338">
        <v>337</v>
      </c>
      <c r="B338" t="s">
        <v>142</v>
      </c>
      <c r="C338" t="s">
        <v>147</v>
      </c>
      <c r="D338" t="s">
        <v>151</v>
      </c>
      <c r="E338" t="s">
        <v>280</v>
      </c>
      <c r="F338" t="s">
        <v>155</v>
      </c>
      <c r="G338" t="s">
        <v>219</v>
      </c>
      <c r="H338">
        <v>379.49639498997186</v>
      </c>
      <c r="I338">
        <v>54</v>
      </c>
      <c r="J338">
        <v>1294929.1576163177</v>
      </c>
      <c r="K338">
        <v>49643.933972727267</v>
      </c>
      <c r="L338">
        <v>233087248.3709372</v>
      </c>
      <c r="M338">
        <v>6940878.5068181809</v>
      </c>
      <c r="N338">
        <v>1942393736.4244766</v>
      </c>
      <c r="O338">
        <v>100656000</v>
      </c>
      <c r="P338">
        <v>29.751293059090905</v>
      </c>
      <c r="Q338">
        <v>19359.19090636395</v>
      </c>
      <c r="R338">
        <v>233136892.30490991</v>
      </c>
      <c r="S338">
        <v>2049.9906149312951</v>
      </c>
      <c r="T338">
        <v>19388.94219942304</v>
      </c>
    </row>
    <row r="339" spans="1:20" x14ac:dyDescent="0.3">
      <c r="A339">
        <v>338</v>
      </c>
      <c r="B339" t="s">
        <v>142</v>
      </c>
      <c r="C339" t="s">
        <v>147</v>
      </c>
      <c r="D339" t="s">
        <v>151</v>
      </c>
      <c r="E339" t="s">
        <v>280</v>
      </c>
      <c r="F339" t="s">
        <v>155</v>
      </c>
      <c r="G339" t="s">
        <v>220</v>
      </c>
      <c r="H339">
        <v>379.49639498997186</v>
      </c>
      <c r="I339">
        <v>27</v>
      </c>
      <c r="J339">
        <v>1294929.1576163177</v>
      </c>
      <c r="K339">
        <v>49643.933972727267</v>
      </c>
      <c r="L339">
        <v>233087248.3709372</v>
      </c>
      <c r="M339">
        <v>6940878.5068181809</v>
      </c>
      <c r="N339">
        <v>1942393736.4244766</v>
      </c>
      <c r="O339">
        <v>105300000</v>
      </c>
      <c r="P339">
        <v>29.751293059090905</v>
      </c>
      <c r="Q339">
        <v>19359.19090636395</v>
      </c>
      <c r="R339">
        <v>233136892.30490991</v>
      </c>
      <c r="S339">
        <v>2054.6346149312949</v>
      </c>
      <c r="T339">
        <v>19388.94219942304</v>
      </c>
    </row>
    <row r="340" spans="1:20" x14ac:dyDescent="0.3">
      <c r="A340">
        <v>339</v>
      </c>
      <c r="B340" t="s">
        <v>142</v>
      </c>
      <c r="C340" t="s">
        <v>147</v>
      </c>
      <c r="D340" t="s">
        <v>151</v>
      </c>
      <c r="E340" t="s">
        <v>280</v>
      </c>
      <c r="F340" t="s">
        <v>155</v>
      </c>
      <c r="G340" t="s">
        <v>218</v>
      </c>
      <c r="H340">
        <v>379.49639498997186</v>
      </c>
      <c r="I340">
        <v>27</v>
      </c>
      <c r="J340">
        <v>1294929.1576163177</v>
      </c>
      <c r="K340">
        <v>49643.933972727267</v>
      </c>
      <c r="L340">
        <v>233087248.3709372</v>
      </c>
      <c r="M340">
        <v>6940878.5068181809</v>
      </c>
      <c r="N340">
        <v>1942393736.4244766</v>
      </c>
      <c r="O340">
        <v>101147400</v>
      </c>
      <c r="P340">
        <v>29.751293059090905</v>
      </c>
      <c r="Q340">
        <v>19359.19090636395</v>
      </c>
      <c r="R340">
        <v>233136892.30490991</v>
      </c>
      <c r="S340">
        <v>2050.482014931295</v>
      </c>
      <c r="T340">
        <v>19388.94219942304</v>
      </c>
    </row>
    <row r="341" spans="1:20" x14ac:dyDescent="0.3">
      <c r="A341">
        <v>340</v>
      </c>
      <c r="B341" t="s">
        <v>142</v>
      </c>
      <c r="C341" t="s">
        <v>147</v>
      </c>
      <c r="D341" t="s">
        <v>151</v>
      </c>
      <c r="E341" t="s">
        <v>280</v>
      </c>
      <c r="F341" t="s">
        <v>280</v>
      </c>
      <c r="G341" t="s">
        <v>219</v>
      </c>
      <c r="H341">
        <v>379.59833486297259</v>
      </c>
      <c r="I341">
        <v>54</v>
      </c>
      <c r="J341">
        <v>1292177.4691394388</v>
      </c>
      <c r="K341">
        <v>51008.566927272725</v>
      </c>
      <c r="L341">
        <v>232591944.445099</v>
      </c>
      <c r="M341">
        <v>6902668.7840909082</v>
      </c>
      <c r="N341">
        <v>1938266203.7091584</v>
      </c>
      <c r="O341">
        <v>100656000</v>
      </c>
      <c r="P341">
        <v>30.024219649999996</v>
      </c>
      <c r="Q341">
        <v>19318.05316363461</v>
      </c>
      <c r="R341">
        <v>232642953.01202628</v>
      </c>
      <c r="S341">
        <v>2045.8248724932494</v>
      </c>
      <c r="T341">
        <v>19348.07738328461</v>
      </c>
    </row>
    <row r="342" spans="1:20" x14ac:dyDescent="0.3">
      <c r="A342">
        <v>341</v>
      </c>
      <c r="B342" t="s">
        <v>142</v>
      </c>
      <c r="C342" t="s">
        <v>147</v>
      </c>
      <c r="D342" t="s">
        <v>151</v>
      </c>
      <c r="E342" t="s">
        <v>280</v>
      </c>
      <c r="F342" t="s">
        <v>280</v>
      </c>
      <c r="G342" t="s">
        <v>220</v>
      </c>
      <c r="H342">
        <v>379.59833486297259</v>
      </c>
      <c r="I342">
        <v>27</v>
      </c>
      <c r="J342">
        <v>1292177.4691394388</v>
      </c>
      <c r="K342">
        <v>51008.566927272725</v>
      </c>
      <c r="L342">
        <v>232591944.445099</v>
      </c>
      <c r="M342">
        <v>6902668.7840909082</v>
      </c>
      <c r="N342">
        <v>1938266203.7091584</v>
      </c>
      <c r="O342">
        <v>105300000</v>
      </c>
      <c r="P342">
        <v>30.024219649999996</v>
      </c>
      <c r="Q342">
        <v>19318.05316363461</v>
      </c>
      <c r="R342">
        <v>232642953.01202628</v>
      </c>
      <c r="S342">
        <v>2050.4688724932494</v>
      </c>
      <c r="T342">
        <v>19348.07738328461</v>
      </c>
    </row>
    <row r="343" spans="1:20" x14ac:dyDescent="0.3">
      <c r="A343">
        <v>342</v>
      </c>
      <c r="B343" t="s">
        <v>142</v>
      </c>
      <c r="C343" t="s">
        <v>147</v>
      </c>
      <c r="D343" t="s">
        <v>151</v>
      </c>
      <c r="E343" t="s">
        <v>280</v>
      </c>
      <c r="F343" t="s">
        <v>280</v>
      </c>
      <c r="G343" t="s">
        <v>218</v>
      </c>
      <c r="H343">
        <v>379.59833486297259</v>
      </c>
      <c r="I343">
        <v>27</v>
      </c>
      <c r="J343">
        <v>1292177.4691394388</v>
      </c>
      <c r="K343">
        <v>51008.566927272725</v>
      </c>
      <c r="L343">
        <v>232591944.445099</v>
      </c>
      <c r="M343">
        <v>6902668.7840909082</v>
      </c>
      <c r="N343">
        <v>1938266203.7091584</v>
      </c>
      <c r="O343">
        <v>101147400</v>
      </c>
      <c r="P343">
        <v>30.024219649999996</v>
      </c>
      <c r="Q343">
        <v>19318.05316363461</v>
      </c>
      <c r="R343">
        <v>232642953.01202628</v>
      </c>
      <c r="S343">
        <v>2046.3162724932495</v>
      </c>
      <c r="T343">
        <v>19348.07738328461</v>
      </c>
    </row>
    <row r="344" spans="1:20" x14ac:dyDescent="0.3">
      <c r="A344">
        <v>343</v>
      </c>
      <c r="B344" t="s">
        <v>142</v>
      </c>
      <c r="C344" t="s">
        <v>147</v>
      </c>
      <c r="D344" t="s">
        <v>280</v>
      </c>
      <c r="E344" t="s">
        <v>152</v>
      </c>
      <c r="F344" t="s">
        <v>154</v>
      </c>
      <c r="G344" t="s">
        <v>219</v>
      </c>
      <c r="H344">
        <v>358.15722327240184</v>
      </c>
      <c r="I344">
        <v>51</v>
      </c>
      <c r="J344">
        <v>1273194.3224251906</v>
      </c>
      <c r="K344">
        <v>37908.09056363636</v>
      </c>
      <c r="L344">
        <v>229174978.03653431</v>
      </c>
      <c r="M344">
        <v>5760982.1772727259</v>
      </c>
      <c r="N344">
        <v>1909791483.6377859</v>
      </c>
      <c r="O344">
        <v>95064000</v>
      </c>
      <c r="P344">
        <v>23.46477131818181</v>
      </c>
      <c r="Q344">
        <v>19034.255120256599</v>
      </c>
      <c r="R344">
        <v>229212886.12709793</v>
      </c>
      <c r="S344">
        <v>2010.6164658150587</v>
      </c>
      <c r="T344">
        <v>19057.719891574779</v>
      </c>
    </row>
    <row r="345" spans="1:20" x14ac:dyDescent="0.3">
      <c r="A345">
        <v>344</v>
      </c>
      <c r="B345" t="s">
        <v>142</v>
      </c>
      <c r="C345" t="s">
        <v>147</v>
      </c>
      <c r="D345" t="s">
        <v>280</v>
      </c>
      <c r="E345" t="s">
        <v>152</v>
      </c>
      <c r="F345" t="s">
        <v>154</v>
      </c>
      <c r="G345" t="s">
        <v>220</v>
      </c>
      <c r="H345">
        <v>358.15722327240184</v>
      </c>
      <c r="I345">
        <v>26</v>
      </c>
      <c r="J345">
        <v>1273194.3224251906</v>
      </c>
      <c r="K345">
        <v>37908.09056363636</v>
      </c>
      <c r="L345">
        <v>229174978.03653431</v>
      </c>
      <c r="M345">
        <v>5760982.1772727259</v>
      </c>
      <c r="N345">
        <v>1909791483.6377859</v>
      </c>
      <c r="O345">
        <v>101400000</v>
      </c>
      <c r="P345">
        <v>23.46477131818181</v>
      </c>
      <c r="Q345">
        <v>19034.255120256599</v>
      </c>
      <c r="R345">
        <v>229212886.12709793</v>
      </c>
      <c r="S345">
        <v>2016.9524658150588</v>
      </c>
      <c r="T345">
        <v>19057.719891574779</v>
      </c>
    </row>
    <row r="346" spans="1:20" x14ac:dyDescent="0.3">
      <c r="A346">
        <v>345</v>
      </c>
      <c r="B346" t="s">
        <v>142</v>
      </c>
      <c r="C346" t="s">
        <v>147</v>
      </c>
      <c r="D346" t="s">
        <v>280</v>
      </c>
      <c r="E346" t="s">
        <v>152</v>
      </c>
      <c r="F346" t="s">
        <v>154</v>
      </c>
      <c r="G346" t="s">
        <v>218</v>
      </c>
      <c r="H346">
        <v>358.15722327240184</v>
      </c>
      <c r="I346">
        <v>26</v>
      </c>
      <c r="J346">
        <v>1273194.3224251906</v>
      </c>
      <c r="K346">
        <v>37908.09056363636</v>
      </c>
      <c r="L346">
        <v>229174978.03653431</v>
      </c>
      <c r="M346">
        <v>5760982.1772727259</v>
      </c>
      <c r="N346">
        <v>1909791483.6377859</v>
      </c>
      <c r="O346">
        <v>97401200</v>
      </c>
      <c r="P346">
        <v>23.46477131818181</v>
      </c>
      <c r="Q346">
        <v>19034.255120256599</v>
      </c>
      <c r="R346">
        <v>229212886.12709793</v>
      </c>
      <c r="S346">
        <v>2012.9536658150587</v>
      </c>
      <c r="T346">
        <v>19057.719891574779</v>
      </c>
    </row>
    <row r="347" spans="1:20" x14ac:dyDescent="0.3">
      <c r="A347">
        <v>346</v>
      </c>
      <c r="B347" t="s">
        <v>142</v>
      </c>
      <c r="C347" t="s">
        <v>147</v>
      </c>
      <c r="D347" t="s">
        <v>280</v>
      </c>
      <c r="E347" t="s">
        <v>152</v>
      </c>
      <c r="F347" t="s">
        <v>155</v>
      </c>
      <c r="G347" t="s">
        <v>219</v>
      </c>
      <c r="H347">
        <v>358.11865142856362</v>
      </c>
      <c r="I347">
        <v>51</v>
      </c>
      <c r="J347">
        <v>1274235.5018488744</v>
      </c>
      <c r="K347">
        <v>38726.87033636363</v>
      </c>
      <c r="L347">
        <v>229362390.33279741</v>
      </c>
      <c r="M347">
        <v>5788274.836363635</v>
      </c>
      <c r="N347">
        <v>1911353252.7733116</v>
      </c>
      <c r="O347">
        <v>95064000</v>
      </c>
      <c r="P347">
        <v>23.19184472727272</v>
      </c>
      <c r="Q347">
        <v>19049.820752640673</v>
      </c>
      <c r="R347">
        <v>229401117.20313376</v>
      </c>
      <c r="S347">
        <v>2012.2055276096751</v>
      </c>
      <c r="T347">
        <v>19073.012597367946</v>
      </c>
    </row>
    <row r="348" spans="1:20" x14ac:dyDescent="0.3">
      <c r="A348">
        <v>347</v>
      </c>
      <c r="B348" t="s">
        <v>142</v>
      </c>
      <c r="C348" t="s">
        <v>147</v>
      </c>
      <c r="D348" t="s">
        <v>280</v>
      </c>
      <c r="E348" t="s">
        <v>152</v>
      </c>
      <c r="F348" t="s">
        <v>155</v>
      </c>
      <c r="G348" t="s">
        <v>220</v>
      </c>
      <c r="H348">
        <v>358.11865142856362</v>
      </c>
      <c r="I348">
        <v>26</v>
      </c>
      <c r="J348">
        <v>1274235.5018488744</v>
      </c>
      <c r="K348">
        <v>38726.87033636363</v>
      </c>
      <c r="L348">
        <v>229362390.33279741</v>
      </c>
      <c r="M348">
        <v>5788274.836363635</v>
      </c>
      <c r="N348">
        <v>1911353252.7733116</v>
      </c>
      <c r="O348">
        <v>101400000</v>
      </c>
      <c r="P348">
        <v>23.19184472727272</v>
      </c>
      <c r="Q348">
        <v>19049.820752640673</v>
      </c>
      <c r="R348">
        <v>229401117.20313376</v>
      </c>
      <c r="S348">
        <v>2018.5415276096751</v>
      </c>
      <c r="T348">
        <v>19073.012597367946</v>
      </c>
    </row>
    <row r="349" spans="1:20" x14ac:dyDescent="0.3">
      <c r="A349">
        <v>348</v>
      </c>
      <c r="B349" t="s">
        <v>142</v>
      </c>
      <c r="C349" t="s">
        <v>147</v>
      </c>
      <c r="D349" t="s">
        <v>280</v>
      </c>
      <c r="E349" t="s">
        <v>152</v>
      </c>
      <c r="F349" t="s">
        <v>155</v>
      </c>
      <c r="G349" t="s">
        <v>218</v>
      </c>
      <c r="H349">
        <v>358.11865142856362</v>
      </c>
      <c r="I349">
        <v>26</v>
      </c>
      <c r="J349">
        <v>1274235.5018488744</v>
      </c>
      <c r="K349">
        <v>38726.87033636363</v>
      </c>
      <c r="L349">
        <v>229362390.33279741</v>
      </c>
      <c r="M349">
        <v>5788274.836363635</v>
      </c>
      <c r="N349">
        <v>1911353252.7733116</v>
      </c>
      <c r="O349">
        <v>97401200</v>
      </c>
      <c r="P349">
        <v>23.19184472727272</v>
      </c>
      <c r="Q349">
        <v>19049.820752640673</v>
      </c>
      <c r="R349">
        <v>229401117.20313376</v>
      </c>
      <c r="S349">
        <v>2014.5427276096752</v>
      </c>
      <c r="T349">
        <v>19073.012597367946</v>
      </c>
    </row>
    <row r="350" spans="1:20" x14ac:dyDescent="0.3">
      <c r="A350">
        <v>349</v>
      </c>
      <c r="B350" t="s">
        <v>142</v>
      </c>
      <c r="C350" t="s">
        <v>147</v>
      </c>
      <c r="D350" t="s">
        <v>280</v>
      </c>
      <c r="E350" t="s">
        <v>152</v>
      </c>
      <c r="F350" t="s">
        <v>280</v>
      </c>
      <c r="G350" t="s">
        <v>219</v>
      </c>
      <c r="H350">
        <v>358.22059130156447</v>
      </c>
      <c r="I350">
        <v>51</v>
      </c>
      <c r="J350">
        <v>1271483.8133719957</v>
      </c>
      <c r="K350">
        <v>40091.503290909081</v>
      </c>
      <c r="L350">
        <v>228867086.40695924</v>
      </c>
      <c r="M350">
        <v>5750065.1136363624</v>
      </c>
      <c r="N350">
        <v>1907225720.0579934</v>
      </c>
      <c r="O350">
        <v>95064000</v>
      </c>
      <c r="P350">
        <v>23.46477131818181</v>
      </c>
      <c r="Q350">
        <v>19008.683009911336</v>
      </c>
      <c r="R350">
        <v>228907177.91025016</v>
      </c>
      <c r="S350">
        <v>2008.0397851716298</v>
      </c>
      <c r="T350">
        <v>19032.147781229516</v>
      </c>
    </row>
    <row r="351" spans="1:20" x14ac:dyDescent="0.3">
      <c r="A351">
        <v>350</v>
      </c>
      <c r="B351" t="s">
        <v>142</v>
      </c>
      <c r="C351" t="s">
        <v>147</v>
      </c>
      <c r="D351" t="s">
        <v>280</v>
      </c>
      <c r="E351" t="s">
        <v>152</v>
      </c>
      <c r="F351" t="s">
        <v>280</v>
      </c>
      <c r="G351" t="s">
        <v>220</v>
      </c>
      <c r="H351">
        <v>358.22059130156447</v>
      </c>
      <c r="I351">
        <v>26</v>
      </c>
      <c r="J351">
        <v>1271483.8133719957</v>
      </c>
      <c r="K351">
        <v>40091.503290909081</v>
      </c>
      <c r="L351">
        <v>228867086.40695924</v>
      </c>
      <c r="M351">
        <v>5750065.1136363624</v>
      </c>
      <c r="N351">
        <v>1907225720.0579934</v>
      </c>
      <c r="O351">
        <v>101400000</v>
      </c>
      <c r="P351">
        <v>23.46477131818181</v>
      </c>
      <c r="Q351">
        <v>19008.683009911336</v>
      </c>
      <c r="R351">
        <v>228907177.91025016</v>
      </c>
      <c r="S351">
        <v>2014.3757851716296</v>
      </c>
      <c r="T351">
        <v>19032.147781229516</v>
      </c>
    </row>
    <row r="352" spans="1:20" x14ac:dyDescent="0.3">
      <c r="A352">
        <v>351</v>
      </c>
      <c r="B352" t="s">
        <v>142</v>
      </c>
      <c r="C352" t="s">
        <v>147</v>
      </c>
      <c r="D352" t="s">
        <v>280</v>
      </c>
      <c r="E352" t="s">
        <v>152</v>
      </c>
      <c r="F352" t="s">
        <v>280</v>
      </c>
      <c r="G352" t="s">
        <v>218</v>
      </c>
      <c r="H352">
        <v>358.22059130156447</v>
      </c>
      <c r="I352">
        <v>26</v>
      </c>
      <c r="J352">
        <v>1271483.8133719957</v>
      </c>
      <c r="K352">
        <v>40091.503290909081</v>
      </c>
      <c r="L352">
        <v>228867086.40695924</v>
      </c>
      <c r="M352">
        <v>5750065.1136363624</v>
      </c>
      <c r="N352">
        <v>1907225720.0579934</v>
      </c>
      <c r="O352">
        <v>97401200</v>
      </c>
      <c r="P352">
        <v>23.46477131818181</v>
      </c>
      <c r="Q352">
        <v>19008.683009911336</v>
      </c>
      <c r="R352">
        <v>228907177.91025016</v>
      </c>
      <c r="S352">
        <v>2010.3769851716297</v>
      </c>
      <c r="T352">
        <v>19032.147781229516</v>
      </c>
    </row>
    <row r="353" spans="1:20" x14ac:dyDescent="0.3">
      <c r="A353">
        <v>352</v>
      </c>
      <c r="B353" t="s">
        <v>142</v>
      </c>
      <c r="C353" t="s">
        <v>147</v>
      </c>
      <c r="D353" t="s">
        <v>280</v>
      </c>
      <c r="E353" t="s">
        <v>280</v>
      </c>
      <c r="F353" t="s">
        <v>154</v>
      </c>
      <c r="G353" t="s">
        <v>219</v>
      </c>
      <c r="H353">
        <v>379.99942917221995</v>
      </c>
      <c r="I353">
        <v>55</v>
      </c>
      <c r="J353">
        <v>1294337.577736215</v>
      </c>
      <c r="K353">
        <v>48825.15419999999</v>
      </c>
      <c r="L353">
        <v>232980763.99251869</v>
      </c>
      <c r="M353">
        <v>6918190.922727271</v>
      </c>
      <c r="N353">
        <v>1941506366.6043224</v>
      </c>
      <c r="O353">
        <v>102520000</v>
      </c>
      <c r="P353">
        <v>30.015009499999998</v>
      </c>
      <c r="Q353">
        <v>19350.346787156413</v>
      </c>
      <c r="R353">
        <v>233029589.14671868</v>
      </c>
      <c r="S353">
        <v>2050.9445575270497</v>
      </c>
      <c r="T353">
        <v>19380.361796656412</v>
      </c>
    </row>
    <row r="354" spans="1:20" x14ac:dyDescent="0.3">
      <c r="A354">
        <v>353</v>
      </c>
      <c r="B354" t="s">
        <v>142</v>
      </c>
      <c r="C354" t="s">
        <v>147</v>
      </c>
      <c r="D354" t="s">
        <v>280</v>
      </c>
      <c r="E354" t="s">
        <v>280</v>
      </c>
      <c r="F354" t="s">
        <v>154</v>
      </c>
      <c r="G354" t="s">
        <v>220</v>
      </c>
      <c r="H354">
        <v>379.99942917221995</v>
      </c>
      <c r="I354">
        <v>28</v>
      </c>
      <c r="J354">
        <v>1294337.577736215</v>
      </c>
      <c r="K354">
        <v>48825.15419999999</v>
      </c>
      <c r="L354">
        <v>232980763.99251869</v>
      </c>
      <c r="M354">
        <v>6918190.922727271</v>
      </c>
      <c r="N354">
        <v>1941506366.6043224</v>
      </c>
      <c r="O354">
        <v>109200000</v>
      </c>
      <c r="P354">
        <v>30.015009499999998</v>
      </c>
      <c r="Q354">
        <v>19350.346787156413</v>
      </c>
      <c r="R354">
        <v>233029589.14671868</v>
      </c>
      <c r="S354">
        <v>2057.62455752705</v>
      </c>
      <c r="T354">
        <v>19380.361796656412</v>
      </c>
    </row>
    <row r="355" spans="1:20" x14ac:dyDescent="0.3">
      <c r="A355">
        <v>354</v>
      </c>
      <c r="B355" t="s">
        <v>142</v>
      </c>
      <c r="C355" t="s">
        <v>147</v>
      </c>
      <c r="D355" t="s">
        <v>280</v>
      </c>
      <c r="E355" t="s">
        <v>280</v>
      </c>
      <c r="F355" t="s">
        <v>154</v>
      </c>
      <c r="G355" t="s">
        <v>218</v>
      </c>
      <c r="H355">
        <v>379.99942917221995</v>
      </c>
      <c r="I355">
        <v>28</v>
      </c>
      <c r="J355">
        <v>1294337.577736215</v>
      </c>
      <c r="K355">
        <v>48825.15419999999</v>
      </c>
      <c r="L355">
        <v>232980763.99251869</v>
      </c>
      <c r="M355">
        <v>6918190.922727271</v>
      </c>
      <c r="N355">
        <v>1941506366.6043224</v>
      </c>
      <c r="O355">
        <v>104893600</v>
      </c>
      <c r="P355">
        <v>30.015009499999998</v>
      </c>
      <c r="Q355">
        <v>19350.346787156413</v>
      </c>
      <c r="R355">
        <v>233029589.14671868</v>
      </c>
      <c r="S355">
        <v>2053.3181575270496</v>
      </c>
      <c r="T355">
        <v>19380.361796656412</v>
      </c>
    </row>
    <row r="356" spans="1:20" x14ac:dyDescent="0.3">
      <c r="A356">
        <v>355</v>
      </c>
      <c r="B356" t="s">
        <v>142</v>
      </c>
      <c r="C356" t="s">
        <v>147</v>
      </c>
      <c r="D356" t="s">
        <v>280</v>
      </c>
      <c r="E356" t="s">
        <v>280</v>
      </c>
      <c r="F356" t="s">
        <v>155</v>
      </c>
      <c r="G356" t="s">
        <v>219</v>
      </c>
      <c r="H356">
        <v>379.96085732838185</v>
      </c>
      <c r="I356">
        <v>55</v>
      </c>
      <c r="J356">
        <v>1295378.7571598983</v>
      </c>
      <c r="K356">
        <v>49643.933972727267</v>
      </c>
      <c r="L356">
        <v>233168176.2887817</v>
      </c>
      <c r="M356">
        <v>6945483.5818181802</v>
      </c>
      <c r="N356">
        <v>1943068135.7398474</v>
      </c>
      <c r="O356">
        <v>102520000</v>
      </c>
      <c r="P356">
        <v>29.742082909090907</v>
      </c>
      <c r="Q356">
        <v>19365.91241954048</v>
      </c>
      <c r="R356">
        <v>233217820.22275442</v>
      </c>
      <c r="S356">
        <v>2052.5336193216654</v>
      </c>
      <c r="T356">
        <v>19395.654502449572</v>
      </c>
    </row>
    <row r="357" spans="1:20" x14ac:dyDescent="0.3">
      <c r="A357">
        <v>356</v>
      </c>
      <c r="B357" t="s">
        <v>142</v>
      </c>
      <c r="C357" t="s">
        <v>147</v>
      </c>
      <c r="D357" t="s">
        <v>280</v>
      </c>
      <c r="E357" t="s">
        <v>280</v>
      </c>
      <c r="F357" t="s">
        <v>155</v>
      </c>
      <c r="G357" t="s">
        <v>220</v>
      </c>
      <c r="H357">
        <v>379.96085732838185</v>
      </c>
      <c r="I357">
        <v>28</v>
      </c>
      <c r="J357">
        <v>1295378.7571598983</v>
      </c>
      <c r="K357">
        <v>49643.933972727267</v>
      </c>
      <c r="L357">
        <v>233168176.2887817</v>
      </c>
      <c r="M357">
        <v>6945483.5818181802</v>
      </c>
      <c r="N357">
        <v>1943068135.7398474</v>
      </c>
      <c r="O357">
        <v>109200000</v>
      </c>
      <c r="P357">
        <v>29.742082909090907</v>
      </c>
      <c r="Q357">
        <v>19365.91241954048</v>
      </c>
      <c r="R357">
        <v>233217820.22275442</v>
      </c>
      <c r="S357">
        <v>2059.2136193216656</v>
      </c>
      <c r="T357">
        <v>19395.654502449572</v>
      </c>
    </row>
    <row r="358" spans="1:20" x14ac:dyDescent="0.3">
      <c r="A358">
        <v>357</v>
      </c>
      <c r="B358" t="s">
        <v>142</v>
      </c>
      <c r="C358" t="s">
        <v>147</v>
      </c>
      <c r="D358" t="s">
        <v>280</v>
      </c>
      <c r="E358" t="s">
        <v>280</v>
      </c>
      <c r="F358" t="s">
        <v>155</v>
      </c>
      <c r="G358" t="s">
        <v>218</v>
      </c>
      <c r="H358">
        <v>379.96085732838185</v>
      </c>
      <c r="I358">
        <v>28</v>
      </c>
      <c r="J358">
        <v>1295378.7571598983</v>
      </c>
      <c r="K358">
        <v>49643.933972727267</v>
      </c>
      <c r="L358">
        <v>233168176.2887817</v>
      </c>
      <c r="M358">
        <v>6945483.5818181802</v>
      </c>
      <c r="N358">
        <v>1943068135.7398474</v>
      </c>
      <c r="O358">
        <v>104893600</v>
      </c>
      <c r="P358">
        <v>29.742082909090907</v>
      </c>
      <c r="Q358">
        <v>19365.91241954048</v>
      </c>
      <c r="R358">
        <v>233217820.22275442</v>
      </c>
      <c r="S358">
        <v>2054.9072193216657</v>
      </c>
      <c r="T358">
        <v>19395.654502449572</v>
      </c>
    </row>
    <row r="359" spans="1:20" x14ac:dyDescent="0.3">
      <c r="A359">
        <v>358</v>
      </c>
      <c r="B359" t="s">
        <v>142</v>
      </c>
      <c r="C359" t="s">
        <v>147</v>
      </c>
      <c r="D359" t="s">
        <v>280</v>
      </c>
      <c r="E359" t="s">
        <v>280</v>
      </c>
      <c r="F359" t="s">
        <v>280</v>
      </c>
      <c r="G359" t="s">
        <v>219</v>
      </c>
      <c r="H359">
        <v>380.06279720138269</v>
      </c>
      <c r="I359">
        <v>55</v>
      </c>
      <c r="J359">
        <v>1292627.0686830196</v>
      </c>
      <c r="K359">
        <v>51008.566927272725</v>
      </c>
      <c r="L359">
        <v>232672872.36294353</v>
      </c>
      <c r="M359">
        <v>6907273.8590909075</v>
      </c>
      <c r="N359">
        <v>1938940603.0245295</v>
      </c>
      <c r="O359">
        <v>102520000</v>
      </c>
      <c r="P359">
        <v>30.015009499999998</v>
      </c>
      <c r="Q359">
        <v>19324.774676811143</v>
      </c>
      <c r="R359">
        <v>232723880.92987081</v>
      </c>
      <c r="S359">
        <v>2048.3678768836203</v>
      </c>
      <c r="T359">
        <v>19354.789686311142</v>
      </c>
    </row>
    <row r="360" spans="1:20" x14ac:dyDescent="0.3">
      <c r="A360">
        <v>359</v>
      </c>
      <c r="B360" t="s">
        <v>142</v>
      </c>
      <c r="C360" t="s">
        <v>147</v>
      </c>
      <c r="D360" t="s">
        <v>280</v>
      </c>
      <c r="E360" t="s">
        <v>280</v>
      </c>
      <c r="F360" t="s">
        <v>280</v>
      </c>
      <c r="G360" t="s">
        <v>220</v>
      </c>
      <c r="H360">
        <v>380.06279720138269</v>
      </c>
      <c r="I360">
        <v>28</v>
      </c>
      <c r="J360">
        <v>1292627.0686830196</v>
      </c>
      <c r="K360">
        <v>51008.566927272725</v>
      </c>
      <c r="L360">
        <v>232672872.36294353</v>
      </c>
      <c r="M360">
        <v>6907273.8590909075</v>
      </c>
      <c r="N360">
        <v>1938940603.0245295</v>
      </c>
      <c r="O360">
        <v>109200000</v>
      </c>
      <c r="P360">
        <v>30.015009499999998</v>
      </c>
      <c r="Q360">
        <v>19324.774676811143</v>
      </c>
      <c r="R360">
        <v>232723880.92987081</v>
      </c>
      <c r="S360">
        <v>2055.0478768836201</v>
      </c>
      <c r="T360">
        <v>19354.789686311142</v>
      </c>
    </row>
    <row r="361" spans="1:20" x14ac:dyDescent="0.3">
      <c r="A361">
        <v>360</v>
      </c>
      <c r="B361" t="s">
        <v>142</v>
      </c>
      <c r="C361" t="s">
        <v>147</v>
      </c>
      <c r="D361" t="s">
        <v>280</v>
      </c>
      <c r="E361" t="s">
        <v>280</v>
      </c>
      <c r="F361" t="s">
        <v>280</v>
      </c>
      <c r="G361" t="s">
        <v>218</v>
      </c>
      <c r="H361">
        <v>380.06279720138269</v>
      </c>
      <c r="I361">
        <v>28</v>
      </c>
      <c r="J361">
        <v>1292627.0686830196</v>
      </c>
      <c r="K361">
        <v>51008.566927272725</v>
      </c>
      <c r="L361">
        <v>232672872.36294353</v>
      </c>
      <c r="M361">
        <v>6907273.8590909075</v>
      </c>
      <c r="N361">
        <v>1938940603.0245295</v>
      </c>
      <c r="O361">
        <v>104893600</v>
      </c>
      <c r="P361">
        <v>30.015009499999998</v>
      </c>
      <c r="Q361">
        <v>19324.774676811143</v>
      </c>
      <c r="R361">
        <v>232723880.92987081</v>
      </c>
      <c r="S361">
        <v>2050.7414768836202</v>
      </c>
      <c r="T361">
        <v>19354.789686311142</v>
      </c>
    </row>
    <row r="362" spans="1:20" x14ac:dyDescent="0.3">
      <c r="A362">
        <v>361</v>
      </c>
      <c r="B362" t="s">
        <v>142</v>
      </c>
      <c r="C362" t="s">
        <v>148</v>
      </c>
      <c r="D362" t="s">
        <v>151</v>
      </c>
      <c r="E362" t="s">
        <v>152</v>
      </c>
      <c r="F362" t="s">
        <v>154</v>
      </c>
      <c r="G362" t="s">
        <v>219</v>
      </c>
      <c r="H362">
        <v>406.0844784305695</v>
      </c>
      <c r="I362">
        <v>58</v>
      </c>
      <c r="J362">
        <v>1451503.7007148743</v>
      </c>
      <c r="K362">
        <v>36685.609763636356</v>
      </c>
      <c r="L362">
        <v>261270666.12867737</v>
      </c>
      <c r="M362">
        <v>5511880.9422727264</v>
      </c>
      <c r="N362">
        <v>2177255551.0723114</v>
      </c>
      <c r="O362">
        <v>108112000</v>
      </c>
      <c r="P362">
        <v>22.251500668181812</v>
      </c>
      <c r="Q362">
        <v>21699.980325687371</v>
      </c>
      <c r="R362">
        <v>261307351.73844099</v>
      </c>
      <c r="S362">
        <v>2290.8794320145839</v>
      </c>
      <c r="T362">
        <v>21722.231826355553</v>
      </c>
    </row>
    <row r="363" spans="1:20" x14ac:dyDescent="0.3">
      <c r="A363">
        <v>362</v>
      </c>
      <c r="B363" t="s">
        <v>142</v>
      </c>
      <c r="C363" t="s">
        <v>148</v>
      </c>
      <c r="D363" t="s">
        <v>151</v>
      </c>
      <c r="E363" t="s">
        <v>152</v>
      </c>
      <c r="F363" t="s">
        <v>154</v>
      </c>
      <c r="G363" t="s">
        <v>220</v>
      </c>
      <c r="H363">
        <v>406.0844784305695</v>
      </c>
      <c r="I363">
        <v>29</v>
      </c>
      <c r="J363">
        <v>1451503.7007148743</v>
      </c>
      <c r="K363">
        <v>36685.609763636356</v>
      </c>
      <c r="L363">
        <v>261270666.12867737</v>
      </c>
      <c r="M363">
        <v>5511880.9422727264</v>
      </c>
      <c r="N363">
        <v>2177255551.0723114</v>
      </c>
      <c r="O363">
        <v>113100000</v>
      </c>
      <c r="P363">
        <v>22.251500668181812</v>
      </c>
      <c r="Q363">
        <v>21699.980325687371</v>
      </c>
      <c r="R363">
        <v>261307351.73844099</v>
      </c>
      <c r="S363">
        <v>2295.8674320145842</v>
      </c>
      <c r="T363">
        <v>21722.231826355553</v>
      </c>
    </row>
    <row r="364" spans="1:20" x14ac:dyDescent="0.3">
      <c r="A364">
        <v>363</v>
      </c>
      <c r="B364" t="s">
        <v>142</v>
      </c>
      <c r="C364" t="s">
        <v>148</v>
      </c>
      <c r="D364" t="s">
        <v>151</v>
      </c>
      <c r="E364" t="s">
        <v>152</v>
      </c>
      <c r="F364" t="s">
        <v>154</v>
      </c>
      <c r="G364" t="s">
        <v>218</v>
      </c>
      <c r="H364">
        <v>406.0844784305695</v>
      </c>
      <c r="I364">
        <v>29</v>
      </c>
      <c r="J364">
        <v>1451503.7007148743</v>
      </c>
      <c r="K364">
        <v>36685.609763636356</v>
      </c>
      <c r="L364">
        <v>261270666.12867737</v>
      </c>
      <c r="M364">
        <v>5511880.9422727264</v>
      </c>
      <c r="N364">
        <v>2177255551.0723114</v>
      </c>
      <c r="O364">
        <v>108639800</v>
      </c>
      <c r="P364">
        <v>22.251500668181812</v>
      </c>
      <c r="Q364">
        <v>21699.980325687371</v>
      </c>
      <c r="R364">
        <v>261307351.73844099</v>
      </c>
      <c r="S364">
        <v>2291.4072320145842</v>
      </c>
      <c r="T364">
        <v>21722.231826355553</v>
      </c>
    </row>
    <row r="365" spans="1:20" x14ac:dyDescent="0.3">
      <c r="A365">
        <v>364</v>
      </c>
      <c r="B365" t="s">
        <v>142</v>
      </c>
      <c r="C365" t="s">
        <v>148</v>
      </c>
      <c r="D365" t="s">
        <v>151</v>
      </c>
      <c r="E365" t="s">
        <v>152</v>
      </c>
      <c r="F365" t="s">
        <v>155</v>
      </c>
      <c r="G365" t="s">
        <v>219</v>
      </c>
      <c r="H365">
        <v>406.04590658673129</v>
      </c>
      <c r="I365">
        <v>58</v>
      </c>
      <c r="J365">
        <v>1452544.8801385583</v>
      </c>
      <c r="K365">
        <v>37504.389536363633</v>
      </c>
      <c r="L365">
        <v>261458078.42494053</v>
      </c>
      <c r="M365">
        <v>5539173.6013636356</v>
      </c>
      <c r="N365">
        <v>2178817320.2078376</v>
      </c>
      <c r="O365">
        <v>108112000</v>
      </c>
      <c r="P365">
        <v>21.978574077272722</v>
      </c>
      <c r="Q365">
        <v>21715.545958071449</v>
      </c>
      <c r="R365">
        <v>261495582.81447688</v>
      </c>
      <c r="S365">
        <v>2292.4684938092014</v>
      </c>
      <c r="T365">
        <v>21737.52453214872</v>
      </c>
    </row>
    <row r="366" spans="1:20" x14ac:dyDescent="0.3">
      <c r="A366">
        <v>365</v>
      </c>
      <c r="B366" t="s">
        <v>142</v>
      </c>
      <c r="C366" t="s">
        <v>148</v>
      </c>
      <c r="D366" t="s">
        <v>151</v>
      </c>
      <c r="E366" t="s">
        <v>152</v>
      </c>
      <c r="F366" t="s">
        <v>155</v>
      </c>
      <c r="G366" t="s">
        <v>220</v>
      </c>
      <c r="H366">
        <v>406.04590658673129</v>
      </c>
      <c r="I366">
        <v>29</v>
      </c>
      <c r="J366">
        <v>1452544.8801385583</v>
      </c>
      <c r="K366">
        <v>37504.389536363633</v>
      </c>
      <c r="L366">
        <v>261458078.42494053</v>
      </c>
      <c r="M366">
        <v>5539173.6013636356</v>
      </c>
      <c r="N366">
        <v>2178817320.2078376</v>
      </c>
      <c r="O366">
        <v>113100000</v>
      </c>
      <c r="P366">
        <v>21.978574077272722</v>
      </c>
      <c r="Q366">
        <v>21715.545958071449</v>
      </c>
      <c r="R366">
        <v>261495582.81447688</v>
      </c>
      <c r="S366">
        <v>2297.4564938092012</v>
      </c>
      <c r="T366">
        <v>21737.52453214872</v>
      </c>
    </row>
    <row r="367" spans="1:20" x14ac:dyDescent="0.3">
      <c r="A367">
        <v>366</v>
      </c>
      <c r="B367" t="s">
        <v>142</v>
      </c>
      <c r="C367" t="s">
        <v>148</v>
      </c>
      <c r="D367" t="s">
        <v>151</v>
      </c>
      <c r="E367" t="s">
        <v>152</v>
      </c>
      <c r="F367" t="s">
        <v>155</v>
      </c>
      <c r="G367" t="s">
        <v>218</v>
      </c>
      <c r="H367">
        <v>406.04590658673129</v>
      </c>
      <c r="I367">
        <v>29</v>
      </c>
      <c r="J367">
        <v>1452544.8801385583</v>
      </c>
      <c r="K367">
        <v>37504.389536363633</v>
      </c>
      <c r="L367">
        <v>261458078.42494053</v>
      </c>
      <c r="M367">
        <v>5539173.6013636356</v>
      </c>
      <c r="N367">
        <v>2178817320.2078376</v>
      </c>
      <c r="O367">
        <v>108639800</v>
      </c>
      <c r="P367">
        <v>21.978574077272722</v>
      </c>
      <c r="Q367">
        <v>21715.545958071449</v>
      </c>
      <c r="R367">
        <v>261495582.81447688</v>
      </c>
      <c r="S367">
        <v>2292.9962938092012</v>
      </c>
      <c r="T367">
        <v>21737.52453214872</v>
      </c>
    </row>
    <row r="368" spans="1:20" x14ac:dyDescent="0.3">
      <c r="A368">
        <v>367</v>
      </c>
      <c r="B368" t="s">
        <v>142</v>
      </c>
      <c r="C368" t="s">
        <v>148</v>
      </c>
      <c r="D368" t="s">
        <v>151</v>
      </c>
      <c r="E368" t="s">
        <v>152</v>
      </c>
      <c r="F368" t="s">
        <v>280</v>
      </c>
      <c r="G368" t="s">
        <v>219</v>
      </c>
      <c r="H368">
        <v>406.14784645973214</v>
      </c>
      <c r="I368">
        <v>58</v>
      </c>
      <c r="J368">
        <v>1449793.1916616794</v>
      </c>
      <c r="K368">
        <v>38869.02249090909</v>
      </c>
      <c r="L368">
        <v>260962774.49910229</v>
      </c>
      <c r="M368">
        <v>5500963.878636363</v>
      </c>
      <c r="N368">
        <v>2174689787.4925194</v>
      </c>
      <c r="O368">
        <v>108112000</v>
      </c>
      <c r="P368">
        <v>22.251500668181812</v>
      </c>
      <c r="Q368">
        <v>21674.408215342108</v>
      </c>
      <c r="R368">
        <v>261001643.52159321</v>
      </c>
      <c r="S368">
        <v>2288.3027513711559</v>
      </c>
      <c r="T368">
        <v>21696.65971601029</v>
      </c>
    </row>
    <row r="369" spans="1:20" x14ac:dyDescent="0.3">
      <c r="A369">
        <v>368</v>
      </c>
      <c r="B369" t="s">
        <v>142</v>
      </c>
      <c r="C369" t="s">
        <v>148</v>
      </c>
      <c r="D369" t="s">
        <v>151</v>
      </c>
      <c r="E369" t="s">
        <v>152</v>
      </c>
      <c r="F369" t="s">
        <v>280</v>
      </c>
      <c r="G369" t="s">
        <v>220</v>
      </c>
      <c r="H369">
        <v>406.14784645973214</v>
      </c>
      <c r="I369">
        <v>29</v>
      </c>
      <c r="J369">
        <v>1449793.1916616794</v>
      </c>
      <c r="K369">
        <v>38869.02249090909</v>
      </c>
      <c r="L369">
        <v>260962774.49910229</v>
      </c>
      <c r="M369">
        <v>5500963.878636363</v>
      </c>
      <c r="N369">
        <v>2174689787.4925194</v>
      </c>
      <c r="O369">
        <v>113100000</v>
      </c>
      <c r="P369">
        <v>22.251500668181812</v>
      </c>
      <c r="Q369">
        <v>21674.408215342108</v>
      </c>
      <c r="R369">
        <v>261001643.52159321</v>
      </c>
      <c r="S369">
        <v>2293.2907513711557</v>
      </c>
      <c r="T369">
        <v>21696.65971601029</v>
      </c>
    </row>
    <row r="370" spans="1:20" x14ac:dyDescent="0.3">
      <c r="A370">
        <v>369</v>
      </c>
      <c r="B370" t="s">
        <v>142</v>
      </c>
      <c r="C370" t="s">
        <v>148</v>
      </c>
      <c r="D370" t="s">
        <v>151</v>
      </c>
      <c r="E370" t="s">
        <v>152</v>
      </c>
      <c r="F370" t="s">
        <v>280</v>
      </c>
      <c r="G370" t="s">
        <v>218</v>
      </c>
      <c r="H370">
        <v>406.14784645973214</v>
      </c>
      <c r="I370">
        <v>29</v>
      </c>
      <c r="J370">
        <v>1449793.1916616794</v>
      </c>
      <c r="K370">
        <v>38869.02249090909</v>
      </c>
      <c r="L370">
        <v>260962774.49910229</v>
      </c>
      <c r="M370">
        <v>5500963.878636363</v>
      </c>
      <c r="N370">
        <v>2174689787.4925194</v>
      </c>
      <c r="O370">
        <v>108639800</v>
      </c>
      <c r="P370">
        <v>22.251500668181812</v>
      </c>
      <c r="Q370">
        <v>21674.408215342108</v>
      </c>
      <c r="R370">
        <v>261001643.52159321</v>
      </c>
      <c r="S370">
        <v>2288.8305513711557</v>
      </c>
      <c r="T370">
        <v>21696.65971601029</v>
      </c>
    </row>
    <row r="371" spans="1:20" x14ac:dyDescent="0.3">
      <c r="A371">
        <v>370</v>
      </c>
      <c r="B371" t="s">
        <v>142</v>
      </c>
      <c r="C371" t="s">
        <v>148</v>
      </c>
      <c r="D371" t="s">
        <v>151</v>
      </c>
      <c r="E371" t="s">
        <v>280</v>
      </c>
      <c r="F371" t="s">
        <v>154</v>
      </c>
      <c r="G371" t="s">
        <v>219</v>
      </c>
      <c r="H371">
        <v>427.92668433038773</v>
      </c>
      <c r="I371">
        <v>61</v>
      </c>
      <c r="J371">
        <v>1472646.9560258985</v>
      </c>
      <c r="K371">
        <v>47602.6734</v>
      </c>
      <c r="L371">
        <v>265076452.08466172</v>
      </c>
      <c r="M371">
        <v>6669089.6877272716</v>
      </c>
      <c r="N371">
        <v>2208970434.0388479</v>
      </c>
      <c r="O371">
        <v>113704000</v>
      </c>
      <c r="P371">
        <v>28.80173885</v>
      </c>
      <c r="Q371">
        <v>22016.071992587182</v>
      </c>
      <c r="R371">
        <v>265124054.75806174</v>
      </c>
      <c r="S371">
        <v>2329.3435237265753</v>
      </c>
      <c r="T371">
        <v>22044.873731437183</v>
      </c>
    </row>
    <row r="372" spans="1:20" x14ac:dyDescent="0.3">
      <c r="A372">
        <v>371</v>
      </c>
      <c r="B372" t="s">
        <v>142</v>
      </c>
      <c r="C372" t="s">
        <v>148</v>
      </c>
      <c r="D372" t="s">
        <v>151</v>
      </c>
      <c r="E372" t="s">
        <v>280</v>
      </c>
      <c r="F372" t="s">
        <v>154</v>
      </c>
      <c r="G372" t="s">
        <v>220</v>
      </c>
      <c r="H372">
        <v>427.92668433038773</v>
      </c>
      <c r="I372">
        <v>31</v>
      </c>
      <c r="J372">
        <v>1472646.9560258985</v>
      </c>
      <c r="K372">
        <v>47602.6734</v>
      </c>
      <c r="L372">
        <v>265076452.08466172</v>
      </c>
      <c r="M372">
        <v>6669089.6877272716</v>
      </c>
      <c r="N372">
        <v>2208970434.0388479</v>
      </c>
      <c r="O372">
        <v>120900000</v>
      </c>
      <c r="P372">
        <v>28.80173885</v>
      </c>
      <c r="Q372">
        <v>22016.071992587182</v>
      </c>
      <c r="R372">
        <v>265124054.75806174</v>
      </c>
      <c r="S372">
        <v>2336.5395237265752</v>
      </c>
      <c r="T372">
        <v>22044.873731437183</v>
      </c>
    </row>
    <row r="373" spans="1:20" x14ac:dyDescent="0.3">
      <c r="A373">
        <v>372</v>
      </c>
      <c r="B373" t="s">
        <v>142</v>
      </c>
      <c r="C373" t="s">
        <v>148</v>
      </c>
      <c r="D373" t="s">
        <v>151</v>
      </c>
      <c r="E373" t="s">
        <v>280</v>
      </c>
      <c r="F373" t="s">
        <v>154</v>
      </c>
      <c r="G373" t="s">
        <v>218</v>
      </c>
      <c r="H373">
        <v>427.92668433038773</v>
      </c>
      <c r="I373">
        <v>31</v>
      </c>
      <c r="J373">
        <v>1472646.9560258985</v>
      </c>
      <c r="K373">
        <v>47602.6734</v>
      </c>
      <c r="L373">
        <v>265076452.08466172</v>
      </c>
      <c r="M373">
        <v>6669089.6877272716</v>
      </c>
      <c r="N373">
        <v>2208970434.0388479</v>
      </c>
      <c r="O373">
        <v>116132200</v>
      </c>
      <c r="P373">
        <v>28.80173885</v>
      </c>
      <c r="Q373">
        <v>22016.071992587182</v>
      </c>
      <c r="R373">
        <v>265124054.75806174</v>
      </c>
      <c r="S373">
        <v>2331.7717237265756</v>
      </c>
      <c r="T373">
        <v>22044.873731437183</v>
      </c>
    </row>
    <row r="374" spans="1:20" x14ac:dyDescent="0.3">
      <c r="A374">
        <v>373</v>
      </c>
      <c r="B374" t="s">
        <v>142</v>
      </c>
      <c r="C374" t="s">
        <v>148</v>
      </c>
      <c r="D374" t="s">
        <v>151</v>
      </c>
      <c r="E374" t="s">
        <v>280</v>
      </c>
      <c r="F374" t="s">
        <v>155</v>
      </c>
      <c r="G374" t="s">
        <v>219</v>
      </c>
      <c r="H374">
        <v>427.88811248654952</v>
      </c>
      <c r="I374">
        <v>61</v>
      </c>
      <c r="J374">
        <v>1473688.1354495825</v>
      </c>
      <c r="K374">
        <v>48421.45317272727</v>
      </c>
      <c r="L374">
        <v>265263864.38092482</v>
      </c>
      <c r="M374">
        <v>6696382.3468181808</v>
      </c>
      <c r="N374">
        <v>2210532203.1743736</v>
      </c>
      <c r="O374">
        <v>113704000</v>
      </c>
      <c r="P374">
        <v>28.528812259090909</v>
      </c>
      <c r="Q374">
        <v>22031.637624971256</v>
      </c>
      <c r="R374">
        <v>265312285.83409753</v>
      </c>
      <c r="S374">
        <v>2330.9325855211914</v>
      </c>
      <c r="T374">
        <v>22060.166437230346</v>
      </c>
    </row>
    <row r="375" spans="1:20" x14ac:dyDescent="0.3">
      <c r="A375">
        <v>374</v>
      </c>
      <c r="B375" t="s">
        <v>142</v>
      </c>
      <c r="C375" t="s">
        <v>148</v>
      </c>
      <c r="D375" t="s">
        <v>151</v>
      </c>
      <c r="E375" t="s">
        <v>280</v>
      </c>
      <c r="F375" t="s">
        <v>155</v>
      </c>
      <c r="G375" t="s">
        <v>220</v>
      </c>
      <c r="H375">
        <v>427.88811248654952</v>
      </c>
      <c r="I375">
        <v>31</v>
      </c>
      <c r="J375">
        <v>1473688.1354495825</v>
      </c>
      <c r="K375">
        <v>48421.45317272727</v>
      </c>
      <c r="L375">
        <v>265263864.38092482</v>
      </c>
      <c r="M375">
        <v>6696382.3468181808</v>
      </c>
      <c r="N375">
        <v>2210532203.1743736</v>
      </c>
      <c r="O375">
        <v>120900000</v>
      </c>
      <c r="P375">
        <v>28.528812259090909</v>
      </c>
      <c r="Q375">
        <v>22031.637624971256</v>
      </c>
      <c r="R375">
        <v>265312285.83409753</v>
      </c>
      <c r="S375">
        <v>2338.1285855211918</v>
      </c>
      <c r="T375">
        <v>22060.166437230346</v>
      </c>
    </row>
    <row r="376" spans="1:20" x14ac:dyDescent="0.3">
      <c r="A376">
        <v>375</v>
      </c>
      <c r="B376" t="s">
        <v>142</v>
      </c>
      <c r="C376" t="s">
        <v>148</v>
      </c>
      <c r="D376" t="s">
        <v>151</v>
      </c>
      <c r="E376" t="s">
        <v>280</v>
      </c>
      <c r="F376" t="s">
        <v>155</v>
      </c>
      <c r="G376" t="s">
        <v>218</v>
      </c>
      <c r="H376">
        <v>427.88811248654952</v>
      </c>
      <c r="I376">
        <v>31</v>
      </c>
      <c r="J376">
        <v>1473688.1354495825</v>
      </c>
      <c r="K376">
        <v>48421.45317272727</v>
      </c>
      <c r="L376">
        <v>265263864.38092482</v>
      </c>
      <c r="M376">
        <v>6696382.3468181808</v>
      </c>
      <c r="N376">
        <v>2210532203.1743736</v>
      </c>
      <c r="O376">
        <v>116132200</v>
      </c>
      <c r="P376">
        <v>28.528812259090909</v>
      </c>
      <c r="Q376">
        <v>22031.637624971256</v>
      </c>
      <c r="R376">
        <v>265312285.83409753</v>
      </c>
      <c r="S376">
        <v>2333.3607855211917</v>
      </c>
      <c r="T376">
        <v>22060.166437230346</v>
      </c>
    </row>
    <row r="377" spans="1:20" x14ac:dyDescent="0.3">
      <c r="A377">
        <v>376</v>
      </c>
      <c r="B377" t="s">
        <v>142</v>
      </c>
      <c r="C377" t="s">
        <v>148</v>
      </c>
      <c r="D377" t="s">
        <v>151</v>
      </c>
      <c r="E377" t="s">
        <v>280</v>
      </c>
      <c r="F377" t="s">
        <v>280</v>
      </c>
      <c r="G377" t="s">
        <v>219</v>
      </c>
      <c r="H377">
        <v>427.99005235955036</v>
      </c>
      <c r="I377">
        <v>61</v>
      </c>
      <c r="J377">
        <v>1470936.4469727033</v>
      </c>
      <c r="K377">
        <v>49786.08612727272</v>
      </c>
      <c r="L377">
        <v>264768560.45508662</v>
      </c>
      <c r="M377">
        <v>6658172.6240909081</v>
      </c>
      <c r="N377">
        <v>2206404670.4590549</v>
      </c>
      <c r="O377">
        <v>113704000</v>
      </c>
      <c r="P377">
        <v>28.80173885</v>
      </c>
      <c r="Q377">
        <v>21990.499882241911</v>
      </c>
      <c r="R377">
        <v>264818346.5412139</v>
      </c>
      <c r="S377">
        <v>2326.7668430831454</v>
      </c>
      <c r="T377">
        <v>22019.301621091912</v>
      </c>
    </row>
    <row r="378" spans="1:20" x14ac:dyDescent="0.3">
      <c r="A378">
        <v>377</v>
      </c>
      <c r="B378" t="s">
        <v>142</v>
      </c>
      <c r="C378" t="s">
        <v>148</v>
      </c>
      <c r="D378" t="s">
        <v>151</v>
      </c>
      <c r="E378" t="s">
        <v>280</v>
      </c>
      <c r="F378" t="s">
        <v>280</v>
      </c>
      <c r="G378" t="s">
        <v>220</v>
      </c>
      <c r="H378">
        <v>427.99005235955036</v>
      </c>
      <c r="I378">
        <v>31</v>
      </c>
      <c r="J378">
        <v>1470936.4469727033</v>
      </c>
      <c r="K378">
        <v>49786.08612727272</v>
      </c>
      <c r="L378">
        <v>264768560.45508662</v>
      </c>
      <c r="M378">
        <v>6658172.6240909081</v>
      </c>
      <c r="N378">
        <v>2206404670.4590549</v>
      </c>
      <c r="O378">
        <v>120900000</v>
      </c>
      <c r="P378">
        <v>28.80173885</v>
      </c>
      <c r="Q378">
        <v>21990.499882241911</v>
      </c>
      <c r="R378">
        <v>264818346.5412139</v>
      </c>
      <c r="S378">
        <v>2333.9628430831458</v>
      </c>
      <c r="T378">
        <v>22019.301621091912</v>
      </c>
    </row>
    <row r="379" spans="1:20" x14ac:dyDescent="0.3">
      <c r="A379">
        <v>378</v>
      </c>
      <c r="B379" t="s">
        <v>142</v>
      </c>
      <c r="C379" t="s">
        <v>148</v>
      </c>
      <c r="D379" t="s">
        <v>151</v>
      </c>
      <c r="E379" t="s">
        <v>280</v>
      </c>
      <c r="F379" t="s">
        <v>280</v>
      </c>
      <c r="G379" t="s">
        <v>218</v>
      </c>
      <c r="H379">
        <v>427.99005235955036</v>
      </c>
      <c r="I379">
        <v>31</v>
      </c>
      <c r="J379">
        <v>1470936.4469727033</v>
      </c>
      <c r="K379">
        <v>49786.08612727272</v>
      </c>
      <c r="L379">
        <v>264768560.45508662</v>
      </c>
      <c r="M379">
        <v>6658172.6240909081</v>
      </c>
      <c r="N379">
        <v>2206404670.4590549</v>
      </c>
      <c r="O379">
        <v>116132200</v>
      </c>
      <c r="P379">
        <v>28.80173885</v>
      </c>
      <c r="Q379">
        <v>21990.499882241911</v>
      </c>
      <c r="R379">
        <v>264818346.5412139</v>
      </c>
      <c r="S379">
        <v>2329.1950430831457</v>
      </c>
      <c r="T379">
        <v>22019.301621091912</v>
      </c>
    </row>
    <row r="380" spans="1:20" x14ac:dyDescent="0.3">
      <c r="A380">
        <v>379</v>
      </c>
      <c r="B380" t="s">
        <v>142</v>
      </c>
      <c r="C380" t="s">
        <v>148</v>
      </c>
      <c r="D380" t="s">
        <v>280</v>
      </c>
      <c r="E380" t="s">
        <v>152</v>
      </c>
      <c r="F380" t="s">
        <v>154</v>
      </c>
      <c r="G380" t="s">
        <v>219</v>
      </c>
      <c r="H380">
        <v>406.54894076897949</v>
      </c>
      <c r="I380">
        <v>58</v>
      </c>
      <c r="J380">
        <v>1451953.3002584553</v>
      </c>
      <c r="K380">
        <v>36685.609763636356</v>
      </c>
      <c r="L380">
        <v>261351594.04652196</v>
      </c>
      <c r="M380">
        <v>5516486.0172727266</v>
      </c>
      <c r="N380">
        <v>2177929950.3876829</v>
      </c>
      <c r="O380">
        <v>108112000</v>
      </c>
      <c r="P380">
        <v>22.242290518181814</v>
      </c>
      <c r="Q380">
        <v>21706.701838863904</v>
      </c>
      <c r="R380">
        <v>261388279.65628558</v>
      </c>
      <c r="S380">
        <v>2291.558436404956</v>
      </c>
      <c r="T380">
        <v>21728.944129382086</v>
      </c>
    </row>
    <row r="381" spans="1:20" x14ac:dyDescent="0.3">
      <c r="A381">
        <v>380</v>
      </c>
      <c r="B381" t="s">
        <v>142</v>
      </c>
      <c r="C381" t="s">
        <v>148</v>
      </c>
      <c r="D381" t="s">
        <v>280</v>
      </c>
      <c r="E381" t="s">
        <v>152</v>
      </c>
      <c r="F381" t="s">
        <v>154</v>
      </c>
      <c r="G381" t="s">
        <v>220</v>
      </c>
      <c r="H381">
        <v>406.54894076897949</v>
      </c>
      <c r="I381">
        <v>29</v>
      </c>
      <c r="J381">
        <v>1451953.3002584553</v>
      </c>
      <c r="K381">
        <v>36685.609763636356</v>
      </c>
      <c r="L381">
        <v>261351594.04652196</v>
      </c>
      <c r="M381">
        <v>5516486.0172727266</v>
      </c>
      <c r="N381">
        <v>2177929950.3876829</v>
      </c>
      <c r="O381">
        <v>113100000</v>
      </c>
      <c r="P381">
        <v>22.242290518181814</v>
      </c>
      <c r="Q381">
        <v>21706.701838863904</v>
      </c>
      <c r="R381">
        <v>261388279.65628558</v>
      </c>
      <c r="S381">
        <v>2296.5464364049558</v>
      </c>
      <c r="T381">
        <v>21728.944129382086</v>
      </c>
    </row>
    <row r="382" spans="1:20" x14ac:dyDescent="0.3">
      <c r="A382">
        <v>381</v>
      </c>
      <c r="B382" t="s">
        <v>142</v>
      </c>
      <c r="C382" t="s">
        <v>148</v>
      </c>
      <c r="D382" t="s">
        <v>280</v>
      </c>
      <c r="E382" t="s">
        <v>152</v>
      </c>
      <c r="F382" t="s">
        <v>154</v>
      </c>
      <c r="G382" t="s">
        <v>218</v>
      </c>
      <c r="H382">
        <v>406.54894076897949</v>
      </c>
      <c r="I382">
        <v>29</v>
      </c>
      <c r="J382">
        <v>1451953.3002584553</v>
      </c>
      <c r="K382">
        <v>36685.609763636356</v>
      </c>
      <c r="L382">
        <v>261351594.04652196</v>
      </c>
      <c r="M382">
        <v>5516486.0172727266</v>
      </c>
      <c r="N382">
        <v>2177929950.3876829</v>
      </c>
      <c r="O382">
        <v>108639800</v>
      </c>
      <c r="P382">
        <v>22.242290518181814</v>
      </c>
      <c r="Q382">
        <v>21706.701838863904</v>
      </c>
      <c r="R382">
        <v>261388279.65628558</v>
      </c>
      <c r="S382">
        <v>2292.0862364049558</v>
      </c>
      <c r="T382">
        <v>21728.944129382086</v>
      </c>
    </row>
    <row r="383" spans="1:20" x14ac:dyDescent="0.3">
      <c r="A383">
        <v>382</v>
      </c>
      <c r="B383" t="s">
        <v>142</v>
      </c>
      <c r="C383" t="s">
        <v>148</v>
      </c>
      <c r="D383" t="s">
        <v>280</v>
      </c>
      <c r="E383" t="s">
        <v>152</v>
      </c>
      <c r="F383" t="s">
        <v>155</v>
      </c>
      <c r="G383" t="s">
        <v>219</v>
      </c>
      <c r="H383">
        <v>406.51036892514139</v>
      </c>
      <c r="I383">
        <v>58</v>
      </c>
      <c r="J383">
        <v>1452994.4796821391</v>
      </c>
      <c r="K383">
        <v>37504.389536363633</v>
      </c>
      <c r="L383">
        <v>261539006.34278506</v>
      </c>
      <c r="M383">
        <v>5543778.6763636358</v>
      </c>
      <c r="N383">
        <v>2179491719.5232086</v>
      </c>
      <c r="O383">
        <v>108112000</v>
      </c>
      <c r="P383">
        <v>21.969363927272724</v>
      </c>
      <c r="Q383">
        <v>21722.267471247978</v>
      </c>
      <c r="R383">
        <v>261576510.73232141</v>
      </c>
      <c r="S383">
        <v>2293.1474981995721</v>
      </c>
      <c r="T383">
        <v>21744.236835175252</v>
      </c>
    </row>
    <row r="384" spans="1:20" x14ac:dyDescent="0.3">
      <c r="A384">
        <v>383</v>
      </c>
      <c r="B384" t="s">
        <v>142</v>
      </c>
      <c r="C384" t="s">
        <v>148</v>
      </c>
      <c r="D384" t="s">
        <v>280</v>
      </c>
      <c r="E384" t="s">
        <v>152</v>
      </c>
      <c r="F384" t="s">
        <v>155</v>
      </c>
      <c r="G384" t="s">
        <v>220</v>
      </c>
      <c r="H384">
        <v>406.51036892514139</v>
      </c>
      <c r="I384">
        <v>29</v>
      </c>
      <c r="J384">
        <v>1452994.4796821391</v>
      </c>
      <c r="K384">
        <v>37504.389536363633</v>
      </c>
      <c r="L384">
        <v>261539006.34278506</v>
      </c>
      <c r="M384">
        <v>5543778.6763636358</v>
      </c>
      <c r="N384">
        <v>2179491719.5232086</v>
      </c>
      <c r="O384">
        <v>113100000</v>
      </c>
      <c r="P384">
        <v>21.969363927272724</v>
      </c>
      <c r="Q384">
        <v>21722.267471247978</v>
      </c>
      <c r="R384">
        <v>261576510.73232141</v>
      </c>
      <c r="S384">
        <v>2298.1354981995719</v>
      </c>
      <c r="T384">
        <v>21744.236835175252</v>
      </c>
    </row>
    <row r="385" spans="1:20" x14ac:dyDescent="0.3">
      <c r="A385">
        <v>384</v>
      </c>
      <c r="B385" t="s">
        <v>142</v>
      </c>
      <c r="C385" t="s">
        <v>148</v>
      </c>
      <c r="D385" t="s">
        <v>280</v>
      </c>
      <c r="E385" t="s">
        <v>152</v>
      </c>
      <c r="F385" t="s">
        <v>155</v>
      </c>
      <c r="G385" t="s">
        <v>218</v>
      </c>
      <c r="H385">
        <v>406.51036892514139</v>
      </c>
      <c r="I385">
        <v>29</v>
      </c>
      <c r="J385">
        <v>1452994.4796821391</v>
      </c>
      <c r="K385">
        <v>37504.389536363633</v>
      </c>
      <c r="L385">
        <v>261539006.34278506</v>
      </c>
      <c r="M385">
        <v>5543778.6763636358</v>
      </c>
      <c r="N385">
        <v>2179491719.5232086</v>
      </c>
      <c r="O385">
        <v>108639800</v>
      </c>
      <c r="P385">
        <v>21.969363927272724</v>
      </c>
      <c r="Q385">
        <v>21722.267471247978</v>
      </c>
      <c r="R385">
        <v>261576510.73232141</v>
      </c>
      <c r="S385">
        <v>2293.6752981995719</v>
      </c>
      <c r="T385">
        <v>21744.236835175252</v>
      </c>
    </row>
    <row r="386" spans="1:20" x14ac:dyDescent="0.3">
      <c r="A386">
        <v>385</v>
      </c>
      <c r="B386" t="s">
        <v>142</v>
      </c>
      <c r="C386" t="s">
        <v>148</v>
      </c>
      <c r="D386" t="s">
        <v>280</v>
      </c>
      <c r="E386" t="s">
        <v>152</v>
      </c>
      <c r="F386" t="s">
        <v>280</v>
      </c>
      <c r="G386" t="s">
        <v>219</v>
      </c>
      <c r="H386">
        <v>406.61230879814212</v>
      </c>
      <c r="I386">
        <v>58</v>
      </c>
      <c r="J386">
        <v>1450242.7912052604</v>
      </c>
      <c r="K386">
        <v>38869.02249090909</v>
      </c>
      <c r="L386">
        <v>261043702.41694689</v>
      </c>
      <c r="M386">
        <v>5505568.9536363631</v>
      </c>
      <c r="N386">
        <v>2175364186.8078909</v>
      </c>
      <c r="O386">
        <v>108112000</v>
      </c>
      <c r="P386">
        <v>22.242290518181814</v>
      </c>
      <c r="Q386">
        <v>21681.129728518641</v>
      </c>
      <c r="R386">
        <v>261082571.43943781</v>
      </c>
      <c r="S386">
        <v>2288.981755761527</v>
      </c>
      <c r="T386">
        <v>21703.372019036822</v>
      </c>
    </row>
    <row r="387" spans="1:20" x14ac:dyDescent="0.3">
      <c r="A387">
        <v>386</v>
      </c>
      <c r="B387" t="s">
        <v>142</v>
      </c>
      <c r="C387" t="s">
        <v>148</v>
      </c>
      <c r="D387" t="s">
        <v>280</v>
      </c>
      <c r="E387" t="s">
        <v>152</v>
      </c>
      <c r="F387" t="s">
        <v>280</v>
      </c>
      <c r="G387" t="s">
        <v>220</v>
      </c>
      <c r="H387">
        <v>406.61230879814212</v>
      </c>
      <c r="I387">
        <v>29</v>
      </c>
      <c r="J387">
        <v>1450242.7912052604</v>
      </c>
      <c r="K387">
        <v>38869.02249090909</v>
      </c>
      <c r="L387">
        <v>261043702.41694689</v>
      </c>
      <c r="M387">
        <v>5505568.9536363631</v>
      </c>
      <c r="N387">
        <v>2175364186.8078909</v>
      </c>
      <c r="O387">
        <v>113100000</v>
      </c>
      <c r="P387">
        <v>22.242290518181814</v>
      </c>
      <c r="Q387">
        <v>21681.129728518641</v>
      </c>
      <c r="R387">
        <v>261082571.43943781</v>
      </c>
      <c r="S387">
        <v>2293.9697557615273</v>
      </c>
      <c r="T387">
        <v>21703.372019036822</v>
      </c>
    </row>
    <row r="388" spans="1:20" x14ac:dyDescent="0.3">
      <c r="A388">
        <v>387</v>
      </c>
      <c r="B388" t="s">
        <v>142</v>
      </c>
      <c r="C388" t="s">
        <v>148</v>
      </c>
      <c r="D388" t="s">
        <v>280</v>
      </c>
      <c r="E388" t="s">
        <v>152</v>
      </c>
      <c r="F388" t="s">
        <v>280</v>
      </c>
      <c r="G388" t="s">
        <v>218</v>
      </c>
      <c r="H388">
        <v>406.61230879814212</v>
      </c>
      <c r="I388">
        <v>29</v>
      </c>
      <c r="J388">
        <v>1450242.7912052604</v>
      </c>
      <c r="K388">
        <v>38869.02249090909</v>
      </c>
      <c r="L388">
        <v>261043702.41694689</v>
      </c>
      <c r="M388">
        <v>5505568.9536363631</v>
      </c>
      <c r="N388">
        <v>2175364186.8078909</v>
      </c>
      <c r="O388">
        <v>108639800</v>
      </c>
      <c r="P388">
        <v>22.242290518181814</v>
      </c>
      <c r="Q388">
        <v>21681.129728518641</v>
      </c>
      <c r="R388">
        <v>261082571.43943781</v>
      </c>
      <c r="S388">
        <v>2289.5095557615273</v>
      </c>
      <c r="T388">
        <v>21703.372019036822</v>
      </c>
    </row>
    <row r="389" spans="1:20" x14ac:dyDescent="0.3">
      <c r="A389">
        <v>388</v>
      </c>
      <c r="B389" t="s">
        <v>142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428.39114666879772</v>
      </c>
      <c r="I389">
        <v>61</v>
      </c>
      <c r="J389">
        <v>1473096.5555694792</v>
      </c>
      <c r="K389">
        <v>47602.6734</v>
      </c>
      <c r="L389">
        <v>265157380.00250626</v>
      </c>
      <c r="M389">
        <v>6673694.7627272718</v>
      </c>
      <c r="N389">
        <v>2209644833.354219</v>
      </c>
      <c r="O389">
        <v>113704000</v>
      </c>
      <c r="P389">
        <v>28.792528699999995</v>
      </c>
      <c r="Q389">
        <v>22022.793505763715</v>
      </c>
      <c r="R389">
        <v>265204982.67590627</v>
      </c>
      <c r="S389">
        <v>2330.0225281169464</v>
      </c>
      <c r="T389">
        <v>22051.586034463715</v>
      </c>
    </row>
    <row r="390" spans="1:20" x14ac:dyDescent="0.3">
      <c r="A390">
        <v>389</v>
      </c>
      <c r="B390" t="s">
        <v>142</v>
      </c>
      <c r="C390" t="s">
        <v>148</v>
      </c>
      <c r="D390" t="s">
        <v>280</v>
      </c>
      <c r="E390" t="s">
        <v>280</v>
      </c>
      <c r="F390" t="s">
        <v>154</v>
      </c>
      <c r="G390" t="s">
        <v>220</v>
      </c>
      <c r="H390">
        <v>428.39114666879772</v>
      </c>
      <c r="I390">
        <v>31</v>
      </c>
      <c r="J390">
        <v>1473096.5555694792</v>
      </c>
      <c r="K390">
        <v>47602.6734</v>
      </c>
      <c r="L390">
        <v>265157380.00250626</v>
      </c>
      <c r="M390">
        <v>6673694.7627272718</v>
      </c>
      <c r="N390">
        <v>2209644833.354219</v>
      </c>
      <c r="O390">
        <v>120900000</v>
      </c>
      <c r="P390">
        <v>28.792528699999995</v>
      </c>
      <c r="Q390">
        <v>22022.793505763715</v>
      </c>
      <c r="R390">
        <v>265204982.67590627</v>
      </c>
      <c r="S390">
        <v>2337.2185281169463</v>
      </c>
      <c r="T390">
        <v>22051.586034463715</v>
      </c>
    </row>
    <row r="391" spans="1:20" x14ac:dyDescent="0.3">
      <c r="A391">
        <v>390</v>
      </c>
      <c r="B391" t="s">
        <v>142</v>
      </c>
      <c r="C391" t="s">
        <v>148</v>
      </c>
      <c r="D391" t="s">
        <v>280</v>
      </c>
      <c r="E391" t="s">
        <v>280</v>
      </c>
      <c r="F391" t="s">
        <v>154</v>
      </c>
      <c r="G391" t="s">
        <v>218</v>
      </c>
      <c r="H391">
        <v>428.39114666879772</v>
      </c>
      <c r="I391">
        <v>31</v>
      </c>
      <c r="J391">
        <v>1473096.5555694792</v>
      </c>
      <c r="K391">
        <v>47602.6734</v>
      </c>
      <c r="L391">
        <v>265157380.00250626</v>
      </c>
      <c r="M391">
        <v>6673694.7627272718</v>
      </c>
      <c r="N391">
        <v>2209644833.354219</v>
      </c>
      <c r="O391">
        <v>116132200</v>
      </c>
      <c r="P391">
        <v>28.792528699999995</v>
      </c>
      <c r="Q391">
        <v>22022.793505763715</v>
      </c>
      <c r="R391">
        <v>265204982.67590627</v>
      </c>
      <c r="S391">
        <v>2332.4507281169463</v>
      </c>
      <c r="T391">
        <v>22051.586034463715</v>
      </c>
    </row>
    <row r="392" spans="1:20" x14ac:dyDescent="0.3">
      <c r="A392">
        <v>391</v>
      </c>
      <c r="B392" t="s">
        <v>142</v>
      </c>
      <c r="C392" t="s">
        <v>148</v>
      </c>
      <c r="D392" t="s">
        <v>280</v>
      </c>
      <c r="E392" t="s">
        <v>280</v>
      </c>
      <c r="F392" t="s">
        <v>155</v>
      </c>
      <c r="G392" t="s">
        <v>219</v>
      </c>
      <c r="H392">
        <v>428.35257482495962</v>
      </c>
      <c r="I392">
        <v>61</v>
      </c>
      <c r="J392">
        <v>1474137.7349931635</v>
      </c>
      <c r="K392">
        <v>48421.45317272727</v>
      </c>
      <c r="L392">
        <v>265344792.29876941</v>
      </c>
      <c r="M392">
        <v>6700987.4218181809</v>
      </c>
      <c r="N392">
        <v>2211206602.4897451</v>
      </c>
      <c r="O392">
        <v>113704000</v>
      </c>
      <c r="P392">
        <v>28.519602109090904</v>
      </c>
      <c r="Q392">
        <v>22038.359138147789</v>
      </c>
      <c r="R392">
        <v>265393213.75194213</v>
      </c>
      <c r="S392">
        <v>2331.6115899115634</v>
      </c>
      <c r="T392">
        <v>22066.878740256881</v>
      </c>
    </row>
    <row r="393" spans="1:20" x14ac:dyDescent="0.3">
      <c r="A393">
        <v>392</v>
      </c>
      <c r="B393" t="s">
        <v>142</v>
      </c>
      <c r="C393" t="s">
        <v>148</v>
      </c>
      <c r="D393" t="s">
        <v>280</v>
      </c>
      <c r="E393" t="s">
        <v>280</v>
      </c>
      <c r="F393" t="s">
        <v>155</v>
      </c>
      <c r="G393" t="s">
        <v>220</v>
      </c>
      <c r="H393">
        <v>428.35257482495962</v>
      </c>
      <c r="I393">
        <v>31</v>
      </c>
      <c r="J393">
        <v>1474137.7349931635</v>
      </c>
      <c r="K393">
        <v>48421.45317272727</v>
      </c>
      <c r="L393">
        <v>265344792.29876941</v>
      </c>
      <c r="M393">
        <v>6700987.4218181809</v>
      </c>
      <c r="N393">
        <v>2211206602.4897451</v>
      </c>
      <c r="O393">
        <v>120900000</v>
      </c>
      <c r="P393">
        <v>28.519602109090904</v>
      </c>
      <c r="Q393">
        <v>22038.359138147789</v>
      </c>
      <c r="R393">
        <v>265393213.75194213</v>
      </c>
      <c r="S393">
        <v>2338.8075899115634</v>
      </c>
      <c r="T393">
        <v>22066.878740256881</v>
      </c>
    </row>
    <row r="394" spans="1:20" x14ac:dyDescent="0.3">
      <c r="A394">
        <v>393</v>
      </c>
      <c r="B394" t="s">
        <v>142</v>
      </c>
      <c r="C394" t="s">
        <v>148</v>
      </c>
      <c r="D394" t="s">
        <v>280</v>
      </c>
      <c r="E394" t="s">
        <v>280</v>
      </c>
      <c r="F394" t="s">
        <v>155</v>
      </c>
      <c r="G394" t="s">
        <v>218</v>
      </c>
      <c r="H394">
        <v>428.35257482495962</v>
      </c>
      <c r="I394">
        <v>31</v>
      </c>
      <c r="J394">
        <v>1474137.7349931635</v>
      </c>
      <c r="K394">
        <v>48421.45317272727</v>
      </c>
      <c r="L394">
        <v>265344792.29876941</v>
      </c>
      <c r="M394">
        <v>6700987.4218181809</v>
      </c>
      <c r="N394">
        <v>2211206602.4897451</v>
      </c>
      <c r="O394">
        <v>116132200</v>
      </c>
      <c r="P394">
        <v>28.519602109090904</v>
      </c>
      <c r="Q394">
        <v>22038.359138147789</v>
      </c>
      <c r="R394">
        <v>265393213.75194213</v>
      </c>
      <c r="S394">
        <v>2334.0397899115633</v>
      </c>
      <c r="T394">
        <v>22066.878740256881</v>
      </c>
    </row>
    <row r="395" spans="1:20" x14ac:dyDescent="0.3">
      <c r="A395">
        <v>394</v>
      </c>
      <c r="B395" t="s">
        <v>142</v>
      </c>
      <c r="C395" t="s">
        <v>148</v>
      </c>
      <c r="D395" t="s">
        <v>280</v>
      </c>
      <c r="E395" t="s">
        <v>280</v>
      </c>
      <c r="F395" t="s">
        <v>280</v>
      </c>
      <c r="G395" t="s">
        <v>219</v>
      </c>
      <c r="H395">
        <v>428.45451469796035</v>
      </c>
      <c r="I395">
        <v>61</v>
      </c>
      <c r="J395">
        <v>1471386.0465162846</v>
      </c>
      <c r="K395">
        <v>49786.08612727272</v>
      </c>
      <c r="L395">
        <v>264849488.37293124</v>
      </c>
      <c r="M395">
        <v>6662777.6990909083</v>
      </c>
      <c r="N395">
        <v>2207079069.7744269</v>
      </c>
      <c r="O395">
        <v>113704000</v>
      </c>
      <c r="P395">
        <v>28.792528699999995</v>
      </c>
      <c r="Q395">
        <v>21997.221395418455</v>
      </c>
      <c r="R395">
        <v>264899274.45905852</v>
      </c>
      <c r="S395">
        <v>2327.4458474735179</v>
      </c>
      <c r="T395">
        <v>22026.013924118455</v>
      </c>
    </row>
    <row r="396" spans="1:20" x14ac:dyDescent="0.3">
      <c r="A396">
        <v>395</v>
      </c>
      <c r="B396" t="s">
        <v>142</v>
      </c>
      <c r="C396" t="s">
        <v>148</v>
      </c>
      <c r="D396" t="s">
        <v>280</v>
      </c>
      <c r="E396" t="s">
        <v>280</v>
      </c>
      <c r="F396" t="s">
        <v>280</v>
      </c>
      <c r="G396" t="s">
        <v>220</v>
      </c>
      <c r="H396">
        <v>428.45451469796035</v>
      </c>
      <c r="I396">
        <v>31</v>
      </c>
      <c r="J396">
        <v>1471386.0465162846</v>
      </c>
      <c r="K396">
        <v>49786.08612727272</v>
      </c>
      <c r="L396">
        <v>264849488.37293124</v>
      </c>
      <c r="M396">
        <v>6662777.6990909083</v>
      </c>
      <c r="N396">
        <v>2207079069.7744269</v>
      </c>
      <c r="O396">
        <v>120900000</v>
      </c>
      <c r="P396">
        <v>28.792528699999995</v>
      </c>
      <c r="Q396">
        <v>21997.221395418455</v>
      </c>
      <c r="R396">
        <v>264899274.45905852</v>
      </c>
      <c r="S396">
        <v>2334.6418474735178</v>
      </c>
      <c r="T396">
        <v>22026.013924118455</v>
      </c>
    </row>
    <row r="397" spans="1:20" x14ac:dyDescent="0.3">
      <c r="A397">
        <v>396</v>
      </c>
      <c r="B397" t="s">
        <v>142</v>
      </c>
      <c r="C397" t="s">
        <v>148</v>
      </c>
      <c r="D397" t="s">
        <v>280</v>
      </c>
      <c r="E397" t="s">
        <v>280</v>
      </c>
      <c r="F397" t="s">
        <v>280</v>
      </c>
      <c r="G397" t="s">
        <v>218</v>
      </c>
      <c r="H397">
        <v>428.45451469796035</v>
      </c>
      <c r="I397">
        <v>31</v>
      </c>
      <c r="J397">
        <v>1471386.0465162846</v>
      </c>
      <c r="K397">
        <v>49786.08612727272</v>
      </c>
      <c r="L397">
        <v>264849488.37293124</v>
      </c>
      <c r="M397">
        <v>6662777.6990909083</v>
      </c>
      <c r="N397">
        <v>2207079069.7744269</v>
      </c>
      <c r="O397">
        <v>116132200</v>
      </c>
      <c r="P397">
        <v>28.792528699999995</v>
      </c>
      <c r="Q397">
        <v>21997.221395418455</v>
      </c>
      <c r="R397">
        <v>264899274.45905852</v>
      </c>
      <c r="S397">
        <v>2329.8740474735177</v>
      </c>
      <c r="T397">
        <v>22026.013924118455</v>
      </c>
    </row>
    <row r="398" spans="1:20" x14ac:dyDescent="0.3">
      <c r="A398">
        <v>397</v>
      </c>
      <c r="B398" t="s">
        <v>142</v>
      </c>
      <c r="C398" t="s">
        <v>280</v>
      </c>
      <c r="D398" t="s">
        <v>151</v>
      </c>
      <c r="E398" t="s">
        <v>152</v>
      </c>
      <c r="F398" t="s">
        <v>154</v>
      </c>
      <c r="G398" t="s">
        <v>219</v>
      </c>
      <c r="H398">
        <v>399.6528734284629</v>
      </c>
      <c r="I398">
        <v>57</v>
      </c>
      <c r="J398">
        <v>1366128.4298948888</v>
      </c>
      <c r="K398">
        <v>36074.369363636361</v>
      </c>
      <c r="L398">
        <v>245903117.38107997</v>
      </c>
      <c r="M398">
        <v>5145136.7022727262</v>
      </c>
      <c r="N398">
        <v>2049192644.8423331</v>
      </c>
      <c r="O398">
        <v>106248000</v>
      </c>
      <c r="P398">
        <v>19.806539068181817</v>
      </c>
      <c r="Q398">
        <v>20423.620026928584</v>
      </c>
      <c r="R398">
        <v>245939191.75044361</v>
      </c>
      <c r="S398">
        <v>2160.5857815446057</v>
      </c>
      <c r="T398">
        <v>20443.426565996764</v>
      </c>
    </row>
    <row r="399" spans="1:20" x14ac:dyDescent="0.3">
      <c r="A399">
        <v>398</v>
      </c>
      <c r="B399" t="s">
        <v>142</v>
      </c>
      <c r="C399" t="s">
        <v>280</v>
      </c>
      <c r="D399" t="s">
        <v>151</v>
      </c>
      <c r="E399" t="s">
        <v>152</v>
      </c>
      <c r="F399" t="s">
        <v>154</v>
      </c>
      <c r="G399" t="s">
        <v>220</v>
      </c>
      <c r="H399">
        <v>399.6528734284629</v>
      </c>
      <c r="I399">
        <v>29</v>
      </c>
      <c r="J399">
        <v>1366128.4298948888</v>
      </c>
      <c r="K399">
        <v>36074.369363636361</v>
      </c>
      <c r="L399">
        <v>245903117.38107997</v>
      </c>
      <c r="M399">
        <v>5145136.7022727262</v>
      </c>
      <c r="N399">
        <v>2049192644.8423331</v>
      </c>
      <c r="O399">
        <v>113100000</v>
      </c>
      <c r="P399">
        <v>19.806539068181817</v>
      </c>
      <c r="Q399">
        <v>20423.620026928584</v>
      </c>
      <c r="R399">
        <v>245939191.75044361</v>
      </c>
      <c r="S399">
        <v>2167.4377815446055</v>
      </c>
      <c r="T399">
        <v>20443.426565996764</v>
      </c>
    </row>
    <row r="400" spans="1:20" x14ac:dyDescent="0.3">
      <c r="A400">
        <v>399</v>
      </c>
      <c r="B400" t="s">
        <v>142</v>
      </c>
      <c r="C400" t="s">
        <v>280</v>
      </c>
      <c r="D400" t="s">
        <v>151</v>
      </c>
      <c r="E400" t="s">
        <v>152</v>
      </c>
      <c r="F400" t="s">
        <v>154</v>
      </c>
      <c r="G400" t="s">
        <v>218</v>
      </c>
      <c r="H400">
        <v>399.6528734284629</v>
      </c>
      <c r="I400">
        <v>29</v>
      </c>
      <c r="J400">
        <v>1366128.4298948888</v>
      </c>
      <c r="K400">
        <v>36074.369363636361</v>
      </c>
      <c r="L400">
        <v>245903117.38107997</v>
      </c>
      <c r="M400">
        <v>5145136.7022727262</v>
      </c>
      <c r="N400">
        <v>2049192644.8423331</v>
      </c>
      <c r="O400">
        <v>108639800</v>
      </c>
      <c r="P400">
        <v>19.806539068181817</v>
      </c>
      <c r="Q400">
        <v>20423.620026928584</v>
      </c>
      <c r="R400">
        <v>245939191.75044361</v>
      </c>
      <c r="S400">
        <v>2162.9775815446055</v>
      </c>
      <c r="T400">
        <v>20443.426565996764</v>
      </c>
    </row>
    <row r="401" spans="1:20" x14ac:dyDescent="0.3">
      <c r="A401">
        <v>400</v>
      </c>
      <c r="B401" t="s">
        <v>142</v>
      </c>
      <c r="C401" t="s">
        <v>280</v>
      </c>
      <c r="D401" t="s">
        <v>151</v>
      </c>
      <c r="E401" t="s">
        <v>152</v>
      </c>
      <c r="F401" t="s">
        <v>155</v>
      </c>
      <c r="G401" t="s">
        <v>219</v>
      </c>
      <c r="H401">
        <v>399.61430158462468</v>
      </c>
      <c r="I401">
        <v>57</v>
      </c>
      <c r="J401">
        <v>1367169.6093185728</v>
      </c>
      <c r="K401">
        <v>36893.149136363631</v>
      </c>
      <c r="L401">
        <v>246090529.67734313</v>
      </c>
      <c r="M401">
        <v>5172429.3613636354</v>
      </c>
      <c r="N401">
        <v>2050754413.9778593</v>
      </c>
      <c r="O401">
        <v>106248000</v>
      </c>
      <c r="P401">
        <v>19.533612477272726</v>
      </c>
      <c r="Q401">
        <v>20439.185659312665</v>
      </c>
      <c r="R401">
        <v>246127422.82647949</v>
      </c>
      <c r="S401">
        <v>2162.1748433392231</v>
      </c>
      <c r="T401">
        <v>20458.719271789938</v>
      </c>
    </row>
    <row r="402" spans="1:20" x14ac:dyDescent="0.3">
      <c r="A402">
        <v>401</v>
      </c>
      <c r="B402" t="s">
        <v>142</v>
      </c>
      <c r="C402" t="s">
        <v>280</v>
      </c>
      <c r="D402" t="s">
        <v>151</v>
      </c>
      <c r="E402" t="s">
        <v>152</v>
      </c>
      <c r="F402" t="s">
        <v>155</v>
      </c>
      <c r="G402" t="s">
        <v>220</v>
      </c>
      <c r="H402">
        <v>399.61430158462468</v>
      </c>
      <c r="I402">
        <v>29</v>
      </c>
      <c r="J402">
        <v>1367169.6093185728</v>
      </c>
      <c r="K402">
        <v>36893.149136363631</v>
      </c>
      <c r="L402">
        <v>246090529.67734313</v>
      </c>
      <c r="M402">
        <v>5172429.3613636354</v>
      </c>
      <c r="N402">
        <v>2050754413.9778593</v>
      </c>
      <c r="O402">
        <v>113100000</v>
      </c>
      <c r="P402">
        <v>19.533612477272726</v>
      </c>
      <c r="Q402">
        <v>20439.185659312665</v>
      </c>
      <c r="R402">
        <v>246127422.82647949</v>
      </c>
      <c r="S402">
        <v>2169.026843339223</v>
      </c>
      <c r="T402">
        <v>20458.719271789938</v>
      </c>
    </row>
    <row r="403" spans="1:20" x14ac:dyDescent="0.3">
      <c r="A403">
        <v>402</v>
      </c>
      <c r="B403" t="s">
        <v>142</v>
      </c>
      <c r="C403" t="s">
        <v>280</v>
      </c>
      <c r="D403" t="s">
        <v>151</v>
      </c>
      <c r="E403" t="s">
        <v>152</v>
      </c>
      <c r="F403" t="s">
        <v>155</v>
      </c>
      <c r="G403" t="s">
        <v>218</v>
      </c>
      <c r="H403">
        <v>399.61430158462468</v>
      </c>
      <c r="I403">
        <v>29</v>
      </c>
      <c r="J403">
        <v>1367169.6093185728</v>
      </c>
      <c r="K403">
        <v>36893.149136363631</v>
      </c>
      <c r="L403">
        <v>246090529.67734313</v>
      </c>
      <c r="M403">
        <v>5172429.3613636354</v>
      </c>
      <c r="N403">
        <v>2050754413.9778593</v>
      </c>
      <c r="O403">
        <v>108639800</v>
      </c>
      <c r="P403">
        <v>19.533612477272726</v>
      </c>
      <c r="Q403">
        <v>20439.185659312665</v>
      </c>
      <c r="R403">
        <v>246127422.82647949</v>
      </c>
      <c r="S403">
        <v>2164.566643339223</v>
      </c>
      <c r="T403">
        <v>20458.719271789938</v>
      </c>
    </row>
    <row r="404" spans="1:20" x14ac:dyDescent="0.3">
      <c r="A404">
        <v>403</v>
      </c>
      <c r="B404" t="s">
        <v>142</v>
      </c>
      <c r="C404" t="s">
        <v>280</v>
      </c>
      <c r="D404" t="s">
        <v>151</v>
      </c>
      <c r="E404" t="s">
        <v>152</v>
      </c>
      <c r="F404" t="s">
        <v>280</v>
      </c>
      <c r="G404" t="s">
        <v>219</v>
      </c>
      <c r="H404">
        <v>399.71624145762553</v>
      </c>
      <c r="I404">
        <v>57</v>
      </c>
      <c r="J404">
        <v>1364417.9208416939</v>
      </c>
      <c r="K404">
        <v>38257.782090909081</v>
      </c>
      <c r="L404">
        <v>245595225.7515049</v>
      </c>
      <c r="M404">
        <v>5134219.6386363627</v>
      </c>
      <c r="N404">
        <v>2046626881.2625408</v>
      </c>
      <c r="O404">
        <v>106248000</v>
      </c>
      <c r="P404">
        <v>19.806539068181817</v>
      </c>
      <c r="Q404">
        <v>20398.04791658332</v>
      </c>
      <c r="R404">
        <v>245633483.5335958</v>
      </c>
      <c r="S404">
        <v>2158.0091009011776</v>
      </c>
      <c r="T404">
        <v>20417.854455651501</v>
      </c>
    </row>
    <row r="405" spans="1:20" x14ac:dyDescent="0.3">
      <c r="A405">
        <v>404</v>
      </c>
      <c r="B405" t="s">
        <v>142</v>
      </c>
      <c r="C405" t="s">
        <v>280</v>
      </c>
      <c r="D405" t="s">
        <v>151</v>
      </c>
      <c r="E405" t="s">
        <v>152</v>
      </c>
      <c r="F405" t="s">
        <v>280</v>
      </c>
      <c r="G405" t="s">
        <v>220</v>
      </c>
      <c r="H405">
        <v>399.71624145762553</v>
      </c>
      <c r="I405">
        <v>29</v>
      </c>
      <c r="J405">
        <v>1364417.9208416939</v>
      </c>
      <c r="K405">
        <v>38257.782090909081</v>
      </c>
      <c r="L405">
        <v>245595225.7515049</v>
      </c>
      <c r="M405">
        <v>5134219.6386363627</v>
      </c>
      <c r="N405">
        <v>2046626881.2625408</v>
      </c>
      <c r="O405">
        <v>113100000</v>
      </c>
      <c r="P405">
        <v>19.806539068181817</v>
      </c>
      <c r="Q405">
        <v>20398.04791658332</v>
      </c>
      <c r="R405">
        <v>245633483.5335958</v>
      </c>
      <c r="S405">
        <v>2164.8611009011775</v>
      </c>
      <c r="T405">
        <v>20417.854455651501</v>
      </c>
    </row>
    <row r="406" spans="1:20" x14ac:dyDescent="0.3">
      <c r="A406">
        <v>405</v>
      </c>
      <c r="B406" t="s">
        <v>142</v>
      </c>
      <c r="C406" t="s">
        <v>280</v>
      </c>
      <c r="D406" t="s">
        <v>151</v>
      </c>
      <c r="E406" t="s">
        <v>152</v>
      </c>
      <c r="F406" t="s">
        <v>280</v>
      </c>
      <c r="G406" t="s">
        <v>218</v>
      </c>
      <c r="H406">
        <v>399.71624145762553</v>
      </c>
      <c r="I406">
        <v>29</v>
      </c>
      <c r="J406">
        <v>1364417.9208416939</v>
      </c>
      <c r="K406">
        <v>38257.782090909081</v>
      </c>
      <c r="L406">
        <v>245595225.7515049</v>
      </c>
      <c r="M406">
        <v>5134219.6386363627</v>
      </c>
      <c r="N406">
        <v>2046626881.2625408</v>
      </c>
      <c r="O406">
        <v>108639800</v>
      </c>
      <c r="P406">
        <v>19.806539068181817</v>
      </c>
      <c r="Q406">
        <v>20398.04791658332</v>
      </c>
      <c r="R406">
        <v>245633483.5335958</v>
      </c>
      <c r="S406">
        <v>2160.4009009011775</v>
      </c>
      <c r="T406">
        <v>20417.854455651501</v>
      </c>
    </row>
    <row r="407" spans="1:20" x14ac:dyDescent="0.3">
      <c r="A407">
        <v>406</v>
      </c>
      <c r="B407" t="s">
        <v>142</v>
      </c>
      <c r="C407" t="s">
        <v>280</v>
      </c>
      <c r="D407" t="s">
        <v>151</v>
      </c>
      <c r="E407" t="s">
        <v>280</v>
      </c>
      <c r="F407" t="s">
        <v>154</v>
      </c>
      <c r="G407" t="s">
        <v>219</v>
      </c>
      <c r="H407">
        <v>421.49507932828112</v>
      </c>
      <c r="I407">
        <v>60</v>
      </c>
      <c r="J407">
        <v>1387271.6852059129</v>
      </c>
      <c r="K407">
        <v>46991.433000000005</v>
      </c>
      <c r="L407">
        <v>249708903.33706433</v>
      </c>
      <c r="M407">
        <v>6302345.4477272723</v>
      </c>
      <c r="N407">
        <v>2080907527.8088694</v>
      </c>
      <c r="O407">
        <v>111840000</v>
      </c>
      <c r="P407">
        <v>26.35677725</v>
      </c>
      <c r="Q407">
        <v>20739.711693828398</v>
      </c>
      <c r="R407">
        <v>249755894.77006432</v>
      </c>
      <c r="S407">
        <v>2199.0498732565966</v>
      </c>
      <c r="T407">
        <v>20766.068471078397</v>
      </c>
    </row>
    <row r="408" spans="1:20" x14ac:dyDescent="0.3">
      <c r="A408">
        <v>407</v>
      </c>
      <c r="B408" t="s">
        <v>142</v>
      </c>
      <c r="C408" t="s">
        <v>280</v>
      </c>
      <c r="D408" t="s">
        <v>151</v>
      </c>
      <c r="E408" t="s">
        <v>280</v>
      </c>
      <c r="F408" t="s">
        <v>154</v>
      </c>
      <c r="G408" t="s">
        <v>220</v>
      </c>
      <c r="H408">
        <v>421.49507932828112</v>
      </c>
      <c r="I408">
        <v>30</v>
      </c>
      <c r="J408">
        <v>1387271.6852059129</v>
      </c>
      <c r="K408">
        <v>46991.433000000005</v>
      </c>
      <c r="L408">
        <v>249708903.33706433</v>
      </c>
      <c r="M408">
        <v>6302345.4477272723</v>
      </c>
      <c r="N408">
        <v>2080907527.8088694</v>
      </c>
      <c r="O408">
        <v>117000000</v>
      </c>
      <c r="P408">
        <v>26.35677725</v>
      </c>
      <c r="Q408">
        <v>20739.711693828398</v>
      </c>
      <c r="R408">
        <v>249755894.77006432</v>
      </c>
      <c r="S408">
        <v>2204.2098732565964</v>
      </c>
      <c r="T408">
        <v>20766.068471078397</v>
      </c>
    </row>
    <row r="409" spans="1:20" x14ac:dyDescent="0.3">
      <c r="A409">
        <v>408</v>
      </c>
      <c r="B409" t="s">
        <v>142</v>
      </c>
      <c r="C409" t="s">
        <v>280</v>
      </c>
      <c r="D409" t="s">
        <v>151</v>
      </c>
      <c r="E409" t="s">
        <v>280</v>
      </c>
      <c r="F409" t="s">
        <v>154</v>
      </c>
      <c r="G409" t="s">
        <v>218</v>
      </c>
      <c r="H409">
        <v>421.49507932828112</v>
      </c>
      <c r="I409">
        <v>30</v>
      </c>
      <c r="J409">
        <v>1387271.6852059129</v>
      </c>
      <c r="K409">
        <v>46991.433000000005</v>
      </c>
      <c r="L409">
        <v>249708903.33706433</v>
      </c>
      <c r="M409">
        <v>6302345.4477272723</v>
      </c>
      <c r="N409">
        <v>2080907527.8088694</v>
      </c>
      <c r="O409">
        <v>112386000</v>
      </c>
      <c r="P409">
        <v>26.35677725</v>
      </c>
      <c r="Q409">
        <v>20739.711693828398</v>
      </c>
      <c r="R409">
        <v>249755894.77006432</v>
      </c>
      <c r="S409">
        <v>2199.5958732565964</v>
      </c>
      <c r="T409">
        <v>20766.068471078397</v>
      </c>
    </row>
    <row r="410" spans="1:20" x14ac:dyDescent="0.3">
      <c r="A410">
        <v>409</v>
      </c>
      <c r="B410" t="s">
        <v>142</v>
      </c>
      <c r="C410" t="s">
        <v>280</v>
      </c>
      <c r="D410" t="s">
        <v>151</v>
      </c>
      <c r="E410" t="s">
        <v>280</v>
      </c>
      <c r="F410" t="s">
        <v>155</v>
      </c>
      <c r="G410" t="s">
        <v>219</v>
      </c>
      <c r="H410">
        <v>421.45650748444291</v>
      </c>
      <c r="I410">
        <v>60</v>
      </c>
      <c r="J410">
        <v>1388312.8646295965</v>
      </c>
      <c r="K410">
        <v>47810.212772727275</v>
      </c>
      <c r="L410">
        <v>249896315.63332736</v>
      </c>
      <c r="M410">
        <v>6329638.1068181815</v>
      </c>
      <c r="N410">
        <v>2082469296.9443946</v>
      </c>
      <c r="O410">
        <v>111840000</v>
      </c>
      <c r="P410">
        <v>26.08385065909091</v>
      </c>
      <c r="Q410">
        <v>20755.277326212465</v>
      </c>
      <c r="R410">
        <v>249944125.84610009</v>
      </c>
      <c r="S410">
        <v>2200.6389350512127</v>
      </c>
      <c r="T410">
        <v>20781.361176871556</v>
      </c>
    </row>
    <row r="411" spans="1:20" x14ac:dyDescent="0.3">
      <c r="A411">
        <v>410</v>
      </c>
      <c r="B411" t="s">
        <v>142</v>
      </c>
      <c r="C411" t="s">
        <v>280</v>
      </c>
      <c r="D411" t="s">
        <v>151</v>
      </c>
      <c r="E411" t="s">
        <v>280</v>
      </c>
      <c r="F411" t="s">
        <v>155</v>
      </c>
      <c r="G411" t="s">
        <v>220</v>
      </c>
      <c r="H411">
        <v>421.45650748444291</v>
      </c>
      <c r="I411">
        <v>30</v>
      </c>
      <c r="J411">
        <v>1388312.8646295965</v>
      </c>
      <c r="K411">
        <v>47810.212772727275</v>
      </c>
      <c r="L411">
        <v>249896315.63332736</v>
      </c>
      <c r="M411">
        <v>6329638.1068181815</v>
      </c>
      <c r="N411">
        <v>2082469296.9443946</v>
      </c>
      <c r="O411">
        <v>117000000</v>
      </c>
      <c r="P411">
        <v>26.08385065909091</v>
      </c>
      <c r="Q411">
        <v>20755.277326212465</v>
      </c>
      <c r="R411">
        <v>249944125.84610009</v>
      </c>
      <c r="S411">
        <v>2205.798935051213</v>
      </c>
      <c r="T411">
        <v>20781.361176871556</v>
      </c>
    </row>
    <row r="412" spans="1:20" x14ac:dyDescent="0.3">
      <c r="A412">
        <v>411</v>
      </c>
      <c r="B412" t="s">
        <v>142</v>
      </c>
      <c r="C412" t="s">
        <v>280</v>
      </c>
      <c r="D412" t="s">
        <v>151</v>
      </c>
      <c r="E412" t="s">
        <v>280</v>
      </c>
      <c r="F412" t="s">
        <v>155</v>
      </c>
      <c r="G412" t="s">
        <v>218</v>
      </c>
      <c r="H412">
        <v>421.45650748444291</v>
      </c>
      <c r="I412">
        <v>30</v>
      </c>
      <c r="J412">
        <v>1388312.8646295965</v>
      </c>
      <c r="K412">
        <v>47810.212772727275</v>
      </c>
      <c r="L412">
        <v>249896315.63332736</v>
      </c>
      <c r="M412">
        <v>6329638.1068181815</v>
      </c>
      <c r="N412">
        <v>2082469296.9443946</v>
      </c>
      <c r="O412">
        <v>112386000</v>
      </c>
      <c r="P412">
        <v>26.08385065909091</v>
      </c>
      <c r="Q412">
        <v>20755.277326212465</v>
      </c>
      <c r="R412">
        <v>249944125.84610009</v>
      </c>
      <c r="S412">
        <v>2201.184935051213</v>
      </c>
      <c r="T412">
        <v>20781.361176871556</v>
      </c>
    </row>
    <row r="413" spans="1:20" x14ac:dyDescent="0.3">
      <c r="A413">
        <v>412</v>
      </c>
      <c r="B413" t="s">
        <v>142</v>
      </c>
      <c r="C413" t="s">
        <v>280</v>
      </c>
      <c r="D413" t="s">
        <v>151</v>
      </c>
      <c r="E413" t="s">
        <v>280</v>
      </c>
      <c r="F413" t="s">
        <v>280</v>
      </c>
      <c r="G413" t="s">
        <v>219</v>
      </c>
      <c r="H413">
        <v>421.55844735744375</v>
      </c>
      <c r="I413">
        <v>60</v>
      </c>
      <c r="J413">
        <v>1385561.1761527178</v>
      </c>
      <c r="K413">
        <v>49174.845727272725</v>
      </c>
      <c r="L413">
        <v>249401011.70748919</v>
      </c>
      <c r="M413">
        <v>6291428.3840909088</v>
      </c>
      <c r="N413">
        <v>2078341764.2290766</v>
      </c>
      <c r="O413">
        <v>111840000</v>
      </c>
      <c r="P413">
        <v>26.35677725</v>
      </c>
      <c r="Q413">
        <v>20714.139583483131</v>
      </c>
      <c r="R413">
        <v>249450186.55321646</v>
      </c>
      <c r="S413">
        <v>2196.4731926131676</v>
      </c>
      <c r="T413">
        <v>20740.49636073313</v>
      </c>
    </row>
    <row r="414" spans="1:20" x14ac:dyDescent="0.3">
      <c r="A414">
        <v>413</v>
      </c>
      <c r="B414" t="s">
        <v>142</v>
      </c>
      <c r="C414" t="s">
        <v>280</v>
      </c>
      <c r="D414" t="s">
        <v>151</v>
      </c>
      <c r="E414" t="s">
        <v>280</v>
      </c>
      <c r="F414" t="s">
        <v>280</v>
      </c>
      <c r="G414" t="s">
        <v>220</v>
      </c>
      <c r="H414">
        <v>421.55844735744375</v>
      </c>
      <c r="I414">
        <v>30</v>
      </c>
      <c r="J414">
        <v>1385561.1761527178</v>
      </c>
      <c r="K414">
        <v>49174.845727272725</v>
      </c>
      <c r="L414">
        <v>249401011.70748919</v>
      </c>
      <c r="M414">
        <v>6291428.3840909088</v>
      </c>
      <c r="N414">
        <v>2078341764.2290766</v>
      </c>
      <c r="O414">
        <v>117000000</v>
      </c>
      <c r="P414">
        <v>26.35677725</v>
      </c>
      <c r="Q414">
        <v>20714.139583483131</v>
      </c>
      <c r="R414">
        <v>249450186.55321646</v>
      </c>
      <c r="S414">
        <v>2201.6331926131679</v>
      </c>
      <c r="T414">
        <v>20740.49636073313</v>
      </c>
    </row>
    <row r="415" spans="1:20" x14ac:dyDescent="0.3">
      <c r="A415">
        <v>414</v>
      </c>
      <c r="B415" t="s">
        <v>142</v>
      </c>
      <c r="C415" t="s">
        <v>280</v>
      </c>
      <c r="D415" t="s">
        <v>151</v>
      </c>
      <c r="E415" t="s">
        <v>280</v>
      </c>
      <c r="F415" t="s">
        <v>280</v>
      </c>
      <c r="G415" t="s">
        <v>218</v>
      </c>
      <c r="H415">
        <v>421.55844735744375</v>
      </c>
      <c r="I415">
        <v>30</v>
      </c>
      <c r="J415">
        <v>1385561.1761527178</v>
      </c>
      <c r="K415">
        <v>49174.845727272725</v>
      </c>
      <c r="L415">
        <v>249401011.70748919</v>
      </c>
      <c r="M415">
        <v>6291428.3840909088</v>
      </c>
      <c r="N415">
        <v>2078341764.2290766</v>
      </c>
      <c r="O415">
        <v>112386000</v>
      </c>
      <c r="P415">
        <v>26.35677725</v>
      </c>
      <c r="Q415">
        <v>20714.139583483131</v>
      </c>
      <c r="R415">
        <v>249450186.55321646</v>
      </c>
      <c r="S415">
        <v>2197.0191926131679</v>
      </c>
      <c r="T415">
        <v>20740.49636073313</v>
      </c>
    </row>
    <row r="416" spans="1:20" x14ac:dyDescent="0.3">
      <c r="A416">
        <v>415</v>
      </c>
      <c r="B416" t="s">
        <v>142</v>
      </c>
      <c r="C416" t="s">
        <v>280</v>
      </c>
      <c r="D416" t="s">
        <v>280</v>
      </c>
      <c r="E416" t="s">
        <v>152</v>
      </c>
      <c r="F416" t="s">
        <v>154</v>
      </c>
      <c r="G416" t="s">
        <v>219</v>
      </c>
      <c r="H416">
        <v>400.11733576687288</v>
      </c>
      <c r="I416">
        <v>57</v>
      </c>
      <c r="J416">
        <v>1366578.0294384698</v>
      </c>
      <c r="K416">
        <v>36074.369363636361</v>
      </c>
      <c r="L416">
        <v>245984045.29892457</v>
      </c>
      <c r="M416">
        <v>5149741.7772727264</v>
      </c>
      <c r="N416">
        <v>2049867044.1577046</v>
      </c>
      <c r="O416">
        <v>106248000</v>
      </c>
      <c r="P416">
        <v>19.797328918181815</v>
      </c>
      <c r="Q416">
        <v>20430.341540105124</v>
      </c>
      <c r="R416">
        <v>246020119.6682882</v>
      </c>
      <c r="S416">
        <v>2161.2647859349777</v>
      </c>
      <c r="T416">
        <v>20450.138869023307</v>
      </c>
    </row>
    <row r="417" spans="1:20" x14ac:dyDescent="0.3">
      <c r="A417">
        <v>416</v>
      </c>
      <c r="B417" t="s">
        <v>142</v>
      </c>
      <c r="C417" t="s">
        <v>280</v>
      </c>
      <c r="D417" t="s">
        <v>280</v>
      </c>
      <c r="E417" t="s">
        <v>152</v>
      </c>
      <c r="F417" t="s">
        <v>154</v>
      </c>
      <c r="G417" t="s">
        <v>220</v>
      </c>
      <c r="H417">
        <v>400.11733576687288</v>
      </c>
      <c r="I417">
        <v>29</v>
      </c>
      <c r="J417">
        <v>1366578.0294384698</v>
      </c>
      <c r="K417">
        <v>36074.369363636361</v>
      </c>
      <c r="L417">
        <v>245984045.29892457</v>
      </c>
      <c r="M417">
        <v>5149741.7772727264</v>
      </c>
      <c r="N417">
        <v>2049867044.1577046</v>
      </c>
      <c r="O417">
        <v>113100000</v>
      </c>
      <c r="P417">
        <v>19.797328918181815</v>
      </c>
      <c r="Q417">
        <v>20430.341540105124</v>
      </c>
      <c r="R417">
        <v>246020119.6682882</v>
      </c>
      <c r="S417">
        <v>2168.1167859349775</v>
      </c>
      <c r="T417">
        <v>20450.138869023307</v>
      </c>
    </row>
    <row r="418" spans="1:20" x14ac:dyDescent="0.3">
      <c r="A418">
        <v>417</v>
      </c>
      <c r="B418" t="s">
        <v>142</v>
      </c>
      <c r="C418" t="s">
        <v>280</v>
      </c>
      <c r="D418" t="s">
        <v>280</v>
      </c>
      <c r="E418" t="s">
        <v>152</v>
      </c>
      <c r="F418" t="s">
        <v>154</v>
      </c>
      <c r="G418" t="s">
        <v>218</v>
      </c>
      <c r="H418">
        <v>400.11733576687288</v>
      </c>
      <c r="I418">
        <v>29</v>
      </c>
      <c r="J418">
        <v>1366578.0294384698</v>
      </c>
      <c r="K418">
        <v>36074.369363636361</v>
      </c>
      <c r="L418">
        <v>245984045.29892457</v>
      </c>
      <c r="M418">
        <v>5149741.7772727264</v>
      </c>
      <c r="N418">
        <v>2049867044.1577046</v>
      </c>
      <c r="O418">
        <v>108639800</v>
      </c>
      <c r="P418">
        <v>19.797328918181815</v>
      </c>
      <c r="Q418">
        <v>20430.341540105124</v>
      </c>
      <c r="R418">
        <v>246020119.6682882</v>
      </c>
      <c r="S418">
        <v>2163.6565859349776</v>
      </c>
      <c r="T418">
        <v>20450.138869023307</v>
      </c>
    </row>
    <row r="419" spans="1:20" x14ac:dyDescent="0.3">
      <c r="A419">
        <v>418</v>
      </c>
      <c r="B419" t="s">
        <v>142</v>
      </c>
      <c r="C419" t="s">
        <v>280</v>
      </c>
      <c r="D419" t="s">
        <v>280</v>
      </c>
      <c r="E419" t="s">
        <v>152</v>
      </c>
      <c r="F419" t="s">
        <v>155</v>
      </c>
      <c r="G419" t="s">
        <v>219</v>
      </c>
      <c r="H419">
        <v>400.07876392303478</v>
      </c>
      <c r="I419">
        <v>57</v>
      </c>
      <c r="J419">
        <v>1367619.2088621536</v>
      </c>
      <c r="K419">
        <v>36893.149136363631</v>
      </c>
      <c r="L419">
        <v>246171457.59518766</v>
      </c>
      <c r="M419">
        <v>5177034.4363636356</v>
      </c>
      <c r="N419">
        <v>2051428813.2932303</v>
      </c>
      <c r="O419">
        <v>106248000</v>
      </c>
      <c r="P419">
        <v>19.524402327272725</v>
      </c>
      <c r="Q419">
        <v>20445.907172489195</v>
      </c>
      <c r="R419">
        <v>246208350.74432403</v>
      </c>
      <c r="S419">
        <v>2162.8538477295942</v>
      </c>
      <c r="T419">
        <v>20465.431574816466</v>
      </c>
    </row>
    <row r="420" spans="1:20" x14ac:dyDescent="0.3">
      <c r="A420">
        <v>419</v>
      </c>
      <c r="B420" t="s">
        <v>142</v>
      </c>
      <c r="C420" t="s">
        <v>280</v>
      </c>
      <c r="D420" t="s">
        <v>280</v>
      </c>
      <c r="E420" t="s">
        <v>152</v>
      </c>
      <c r="F420" t="s">
        <v>155</v>
      </c>
      <c r="G420" t="s">
        <v>220</v>
      </c>
      <c r="H420">
        <v>400.07876392303478</v>
      </c>
      <c r="I420">
        <v>29</v>
      </c>
      <c r="J420">
        <v>1367619.2088621536</v>
      </c>
      <c r="K420">
        <v>36893.149136363631</v>
      </c>
      <c r="L420">
        <v>246171457.59518766</v>
      </c>
      <c r="M420">
        <v>5177034.4363636356</v>
      </c>
      <c r="N420">
        <v>2051428813.2932303</v>
      </c>
      <c r="O420">
        <v>113100000</v>
      </c>
      <c r="P420">
        <v>19.524402327272725</v>
      </c>
      <c r="Q420">
        <v>20445.907172489195</v>
      </c>
      <c r="R420">
        <v>246208350.74432403</v>
      </c>
      <c r="S420">
        <v>2169.7058477295941</v>
      </c>
      <c r="T420">
        <v>20465.431574816466</v>
      </c>
    </row>
    <row r="421" spans="1:20" x14ac:dyDescent="0.3">
      <c r="A421">
        <v>420</v>
      </c>
      <c r="B421" t="s">
        <v>142</v>
      </c>
      <c r="C421" t="s">
        <v>280</v>
      </c>
      <c r="D421" t="s">
        <v>280</v>
      </c>
      <c r="E421" t="s">
        <v>152</v>
      </c>
      <c r="F421" t="s">
        <v>155</v>
      </c>
      <c r="G421" t="s">
        <v>218</v>
      </c>
      <c r="H421">
        <v>400.07876392303478</v>
      </c>
      <c r="I421">
        <v>29</v>
      </c>
      <c r="J421">
        <v>1367619.2088621536</v>
      </c>
      <c r="K421">
        <v>36893.149136363631</v>
      </c>
      <c r="L421">
        <v>246171457.59518766</v>
      </c>
      <c r="M421">
        <v>5177034.4363636356</v>
      </c>
      <c r="N421">
        <v>2051428813.2932303</v>
      </c>
      <c r="O421">
        <v>108639800</v>
      </c>
      <c r="P421">
        <v>19.524402327272725</v>
      </c>
      <c r="Q421">
        <v>20445.907172489195</v>
      </c>
      <c r="R421">
        <v>246208350.74432403</v>
      </c>
      <c r="S421">
        <v>2165.2456477295941</v>
      </c>
      <c r="T421">
        <v>20465.431574816466</v>
      </c>
    </row>
    <row r="422" spans="1:20" x14ac:dyDescent="0.3">
      <c r="A422">
        <v>421</v>
      </c>
      <c r="B422" t="s">
        <v>142</v>
      </c>
      <c r="C422" t="s">
        <v>280</v>
      </c>
      <c r="D422" t="s">
        <v>280</v>
      </c>
      <c r="E422" t="s">
        <v>152</v>
      </c>
      <c r="F422" t="s">
        <v>280</v>
      </c>
      <c r="G422" t="s">
        <v>219</v>
      </c>
      <c r="H422">
        <v>400.18070379603552</v>
      </c>
      <c r="I422">
        <v>57</v>
      </c>
      <c r="J422">
        <v>1364867.5203852742</v>
      </c>
      <c r="K422">
        <v>38257.782090909081</v>
      </c>
      <c r="L422">
        <v>245676153.66934937</v>
      </c>
      <c r="M422">
        <v>5138824.7136363629</v>
      </c>
      <c r="N422">
        <v>2047301280.5779114</v>
      </c>
      <c r="O422">
        <v>106248000</v>
      </c>
      <c r="P422">
        <v>19.797328918181815</v>
      </c>
      <c r="Q422">
        <v>20404.76942975985</v>
      </c>
      <c r="R422">
        <v>245714411.45144027</v>
      </c>
      <c r="S422">
        <v>2158.6881052915478</v>
      </c>
      <c r="T422">
        <v>20424.566758678033</v>
      </c>
    </row>
    <row r="423" spans="1:20" x14ac:dyDescent="0.3">
      <c r="A423">
        <v>422</v>
      </c>
      <c r="B423" t="s">
        <v>142</v>
      </c>
      <c r="C423" t="s">
        <v>280</v>
      </c>
      <c r="D423" t="s">
        <v>280</v>
      </c>
      <c r="E423" t="s">
        <v>152</v>
      </c>
      <c r="F423" t="s">
        <v>280</v>
      </c>
      <c r="G423" t="s">
        <v>220</v>
      </c>
      <c r="H423">
        <v>400.18070379603552</v>
      </c>
      <c r="I423">
        <v>29</v>
      </c>
      <c r="J423">
        <v>1364867.5203852742</v>
      </c>
      <c r="K423">
        <v>38257.782090909081</v>
      </c>
      <c r="L423">
        <v>245676153.66934937</v>
      </c>
      <c r="M423">
        <v>5138824.7136363629</v>
      </c>
      <c r="N423">
        <v>2047301280.5779114</v>
      </c>
      <c r="O423">
        <v>113100000</v>
      </c>
      <c r="P423">
        <v>19.797328918181815</v>
      </c>
      <c r="Q423">
        <v>20404.76942975985</v>
      </c>
      <c r="R423">
        <v>245714411.45144027</v>
      </c>
      <c r="S423">
        <v>2165.5401052915477</v>
      </c>
      <c r="T423">
        <v>20424.566758678033</v>
      </c>
    </row>
    <row r="424" spans="1:20" x14ac:dyDescent="0.3">
      <c r="A424">
        <v>423</v>
      </c>
      <c r="B424" t="s">
        <v>142</v>
      </c>
      <c r="C424" t="s">
        <v>280</v>
      </c>
      <c r="D424" t="s">
        <v>280</v>
      </c>
      <c r="E424" t="s">
        <v>152</v>
      </c>
      <c r="F424" t="s">
        <v>280</v>
      </c>
      <c r="G424" t="s">
        <v>218</v>
      </c>
      <c r="H424">
        <v>400.18070379603552</v>
      </c>
      <c r="I424">
        <v>29</v>
      </c>
      <c r="J424">
        <v>1364867.5203852742</v>
      </c>
      <c r="K424">
        <v>38257.782090909081</v>
      </c>
      <c r="L424">
        <v>245676153.66934937</v>
      </c>
      <c r="M424">
        <v>5138824.7136363629</v>
      </c>
      <c r="N424">
        <v>2047301280.5779114</v>
      </c>
      <c r="O424">
        <v>108639800</v>
      </c>
      <c r="P424">
        <v>19.797328918181815</v>
      </c>
      <c r="Q424">
        <v>20404.76942975985</v>
      </c>
      <c r="R424">
        <v>245714411.45144027</v>
      </c>
      <c r="S424">
        <v>2161.0799052915477</v>
      </c>
      <c r="T424">
        <v>20424.566758678033</v>
      </c>
    </row>
    <row r="425" spans="1:20" x14ac:dyDescent="0.3">
      <c r="A425">
        <v>424</v>
      </c>
      <c r="B425" t="s">
        <v>142</v>
      </c>
      <c r="C425" t="s">
        <v>280</v>
      </c>
      <c r="D425" t="s">
        <v>280</v>
      </c>
      <c r="E425" t="s">
        <v>280</v>
      </c>
      <c r="F425" t="s">
        <v>154</v>
      </c>
      <c r="G425" t="s">
        <v>219</v>
      </c>
      <c r="H425">
        <v>421.95954166669105</v>
      </c>
      <c r="I425">
        <v>60</v>
      </c>
      <c r="J425">
        <v>1387721.2847494935</v>
      </c>
      <c r="K425">
        <v>46991.433000000005</v>
      </c>
      <c r="L425">
        <v>249789831.25490886</v>
      </c>
      <c r="M425">
        <v>6306950.5227272725</v>
      </c>
      <c r="N425">
        <v>2081581927.1242404</v>
      </c>
      <c r="O425">
        <v>111840000</v>
      </c>
      <c r="P425">
        <v>26.347567099999999</v>
      </c>
      <c r="Q425">
        <v>20746.433207004928</v>
      </c>
      <c r="R425">
        <v>249836822.68790886</v>
      </c>
      <c r="S425">
        <v>2199.7288776469677</v>
      </c>
      <c r="T425">
        <v>20772.780774104929</v>
      </c>
    </row>
    <row r="426" spans="1:20" x14ac:dyDescent="0.3">
      <c r="A426">
        <v>425</v>
      </c>
      <c r="B426" t="s">
        <v>142</v>
      </c>
      <c r="C426" t="s">
        <v>280</v>
      </c>
      <c r="D426" t="s">
        <v>280</v>
      </c>
      <c r="E426" t="s">
        <v>280</v>
      </c>
      <c r="F426" t="s">
        <v>154</v>
      </c>
      <c r="G426" t="s">
        <v>220</v>
      </c>
      <c r="H426">
        <v>421.95954166669105</v>
      </c>
      <c r="I426">
        <v>30</v>
      </c>
      <c r="J426">
        <v>1387721.2847494935</v>
      </c>
      <c r="K426">
        <v>46991.433000000005</v>
      </c>
      <c r="L426">
        <v>249789831.25490886</v>
      </c>
      <c r="M426">
        <v>6306950.5227272725</v>
      </c>
      <c r="N426">
        <v>2081581927.1242404</v>
      </c>
      <c r="O426">
        <v>117000000</v>
      </c>
      <c r="P426">
        <v>26.347567099999999</v>
      </c>
      <c r="Q426">
        <v>20746.433207004928</v>
      </c>
      <c r="R426">
        <v>249836822.68790886</v>
      </c>
      <c r="S426">
        <v>2204.888877646968</v>
      </c>
      <c r="T426">
        <v>20772.780774104929</v>
      </c>
    </row>
    <row r="427" spans="1:20" x14ac:dyDescent="0.3">
      <c r="A427">
        <v>426</v>
      </c>
      <c r="B427" t="s">
        <v>142</v>
      </c>
      <c r="C427" t="s">
        <v>280</v>
      </c>
      <c r="D427" t="s">
        <v>280</v>
      </c>
      <c r="E427" t="s">
        <v>280</v>
      </c>
      <c r="F427" t="s">
        <v>154</v>
      </c>
      <c r="G427" t="s">
        <v>218</v>
      </c>
      <c r="H427">
        <v>421.95954166669105</v>
      </c>
      <c r="I427">
        <v>30</v>
      </c>
      <c r="J427">
        <v>1387721.2847494935</v>
      </c>
      <c r="K427">
        <v>46991.433000000005</v>
      </c>
      <c r="L427">
        <v>249789831.25490886</v>
      </c>
      <c r="M427">
        <v>6306950.5227272725</v>
      </c>
      <c r="N427">
        <v>2081581927.1242404</v>
      </c>
      <c r="O427">
        <v>112386000</v>
      </c>
      <c r="P427">
        <v>26.347567099999999</v>
      </c>
      <c r="Q427">
        <v>20746.433207004928</v>
      </c>
      <c r="R427">
        <v>249836822.68790886</v>
      </c>
      <c r="S427">
        <v>2200.274877646968</v>
      </c>
      <c r="T427">
        <v>20772.780774104929</v>
      </c>
    </row>
    <row r="428" spans="1:20" x14ac:dyDescent="0.3">
      <c r="A428">
        <v>427</v>
      </c>
      <c r="B428" t="s">
        <v>142</v>
      </c>
      <c r="C428" t="s">
        <v>280</v>
      </c>
      <c r="D428" t="s">
        <v>280</v>
      </c>
      <c r="E428" t="s">
        <v>280</v>
      </c>
      <c r="F428" t="s">
        <v>155</v>
      </c>
      <c r="G428" t="s">
        <v>219</v>
      </c>
      <c r="H428">
        <v>421.9209698228529</v>
      </c>
      <c r="I428">
        <v>60</v>
      </c>
      <c r="J428">
        <v>1388762.4641731773</v>
      </c>
      <c r="K428">
        <v>47810.212772727275</v>
      </c>
      <c r="L428">
        <v>249977243.5511719</v>
      </c>
      <c r="M428">
        <v>6334243.1818181816</v>
      </c>
      <c r="N428">
        <v>2083143696.2597659</v>
      </c>
      <c r="O428">
        <v>111840000</v>
      </c>
      <c r="P428">
        <v>26.074640509090909</v>
      </c>
      <c r="Q428">
        <v>20761.998839388998</v>
      </c>
      <c r="R428">
        <v>250025053.76394463</v>
      </c>
      <c r="S428">
        <v>2201.3179394415843</v>
      </c>
      <c r="T428">
        <v>20788.073479898088</v>
      </c>
    </row>
    <row r="429" spans="1:20" x14ac:dyDescent="0.3">
      <c r="A429">
        <v>428</v>
      </c>
      <c r="B429" t="s">
        <v>142</v>
      </c>
      <c r="C429" t="s">
        <v>280</v>
      </c>
      <c r="D429" t="s">
        <v>280</v>
      </c>
      <c r="E429" t="s">
        <v>280</v>
      </c>
      <c r="F429" t="s">
        <v>155</v>
      </c>
      <c r="G429" t="s">
        <v>220</v>
      </c>
      <c r="H429">
        <v>421.9209698228529</v>
      </c>
      <c r="I429">
        <v>30</v>
      </c>
      <c r="J429">
        <v>1388762.4641731773</v>
      </c>
      <c r="K429">
        <v>47810.212772727275</v>
      </c>
      <c r="L429">
        <v>249977243.5511719</v>
      </c>
      <c r="M429">
        <v>6334243.1818181816</v>
      </c>
      <c r="N429">
        <v>2083143696.2597659</v>
      </c>
      <c r="O429">
        <v>117000000</v>
      </c>
      <c r="P429">
        <v>26.074640509090909</v>
      </c>
      <c r="Q429">
        <v>20761.998839388998</v>
      </c>
      <c r="R429">
        <v>250025053.76394463</v>
      </c>
      <c r="S429">
        <v>2206.4779394415841</v>
      </c>
      <c r="T429">
        <v>20788.073479898088</v>
      </c>
    </row>
    <row r="430" spans="1:20" x14ac:dyDescent="0.3">
      <c r="A430">
        <v>429</v>
      </c>
      <c r="B430" t="s">
        <v>142</v>
      </c>
      <c r="C430" t="s">
        <v>280</v>
      </c>
      <c r="D430" t="s">
        <v>280</v>
      </c>
      <c r="E430" t="s">
        <v>280</v>
      </c>
      <c r="F430" t="s">
        <v>155</v>
      </c>
      <c r="G430" t="s">
        <v>218</v>
      </c>
      <c r="H430">
        <v>421.9209698228529</v>
      </c>
      <c r="I430">
        <v>30</v>
      </c>
      <c r="J430">
        <v>1388762.4641731773</v>
      </c>
      <c r="K430">
        <v>47810.212772727275</v>
      </c>
      <c r="L430">
        <v>249977243.5511719</v>
      </c>
      <c r="M430">
        <v>6334243.1818181816</v>
      </c>
      <c r="N430">
        <v>2083143696.2597659</v>
      </c>
      <c r="O430">
        <v>112386000</v>
      </c>
      <c r="P430">
        <v>26.074640509090909</v>
      </c>
      <c r="Q430">
        <v>20761.998839388998</v>
      </c>
      <c r="R430">
        <v>250025053.76394463</v>
      </c>
      <c r="S430">
        <v>2201.8639394415841</v>
      </c>
      <c r="T430">
        <v>20788.073479898088</v>
      </c>
    </row>
    <row r="431" spans="1:20" x14ac:dyDescent="0.3">
      <c r="A431">
        <v>430</v>
      </c>
      <c r="B431" t="s">
        <v>142</v>
      </c>
      <c r="C431" t="s">
        <v>280</v>
      </c>
      <c r="D431" t="s">
        <v>280</v>
      </c>
      <c r="E431" t="s">
        <v>280</v>
      </c>
      <c r="F431" t="s">
        <v>280</v>
      </c>
      <c r="G431" t="s">
        <v>219</v>
      </c>
      <c r="H431">
        <v>422.02290969585368</v>
      </c>
      <c r="I431">
        <v>60</v>
      </c>
      <c r="J431">
        <v>1386010.775696299</v>
      </c>
      <c r="K431">
        <v>49174.845727272725</v>
      </c>
      <c r="L431">
        <v>249481939.62533385</v>
      </c>
      <c r="M431">
        <v>6296033.459090909</v>
      </c>
      <c r="N431">
        <v>2079016163.5444486</v>
      </c>
      <c r="O431">
        <v>111840000</v>
      </c>
      <c r="P431">
        <v>26.347567099999999</v>
      </c>
      <c r="Q431">
        <v>20720.861096659672</v>
      </c>
      <c r="R431">
        <v>249531114.47106111</v>
      </c>
      <c r="S431">
        <v>2197.1521970035396</v>
      </c>
      <c r="T431">
        <v>20747.208663759673</v>
      </c>
    </row>
    <row r="432" spans="1:20" x14ac:dyDescent="0.3">
      <c r="A432">
        <v>431</v>
      </c>
      <c r="B432" t="s">
        <v>142</v>
      </c>
      <c r="C432" t="s">
        <v>280</v>
      </c>
      <c r="D432" t="s">
        <v>280</v>
      </c>
      <c r="E432" t="s">
        <v>280</v>
      </c>
      <c r="F432" t="s">
        <v>280</v>
      </c>
      <c r="G432" t="s">
        <v>220</v>
      </c>
      <c r="H432">
        <v>422.02290969585368</v>
      </c>
      <c r="I432">
        <v>31</v>
      </c>
      <c r="J432">
        <v>1386010.775696299</v>
      </c>
      <c r="K432">
        <v>49174.845727272725</v>
      </c>
      <c r="L432">
        <v>249481939.62533385</v>
      </c>
      <c r="M432">
        <v>6296033.459090909</v>
      </c>
      <c r="N432">
        <v>2079016163.5444486</v>
      </c>
      <c r="O432">
        <v>120900000</v>
      </c>
      <c r="P432">
        <v>26.347567099999999</v>
      </c>
      <c r="Q432">
        <v>20720.861096659672</v>
      </c>
      <c r="R432">
        <v>249531114.47106111</v>
      </c>
      <c r="S432">
        <v>2206.2121970035396</v>
      </c>
      <c r="T432">
        <v>20747.208663759673</v>
      </c>
    </row>
    <row r="433" spans="1:20" x14ac:dyDescent="0.3">
      <c r="A433">
        <v>432</v>
      </c>
      <c r="B433" t="s">
        <v>142</v>
      </c>
      <c r="C433" t="s">
        <v>280</v>
      </c>
      <c r="D433" t="s">
        <v>280</v>
      </c>
      <c r="E433" t="s">
        <v>280</v>
      </c>
      <c r="F433" t="s">
        <v>280</v>
      </c>
      <c r="G433" t="s">
        <v>218</v>
      </c>
      <c r="H433">
        <v>422.02290969585368</v>
      </c>
      <c r="I433">
        <v>31</v>
      </c>
      <c r="J433">
        <v>1386010.775696299</v>
      </c>
      <c r="K433">
        <v>49174.845727272725</v>
      </c>
      <c r="L433">
        <v>249481939.62533385</v>
      </c>
      <c r="M433">
        <v>6296033.459090909</v>
      </c>
      <c r="N433">
        <v>2079016163.5444486</v>
      </c>
      <c r="O433">
        <v>116132200</v>
      </c>
      <c r="P433">
        <v>26.347567099999999</v>
      </c>
      <c r="Q433">
        <v>20720.861096659672</v>
      </c>
      <c r="R433">
        <v>249531114.47106111</v>
      </c>
      <c r="S433">
        <v>2201.4443970035395</v>
      </c>
      <c r="T433">
        <v>20747.208663759673</v>
      </c>
    </row>
    <row r="434" spans="1:20" x14ac:dyDescent="0.3">
      <c r="A434">
        <v>433</v>
      </c>
      <c r="B434" t="s">
        <v>280</v>
      </c>
      <c r="C434" t="s">
        <v>147</v>
      </c>
      <c r="D434" t="s">
        <v>151</v>
      </c>
      <c r="E434" t="s">
        <v>152</v>
      </c>
      <c r="F434" t="s">
        <v>154</v>
      </c>
      <c r="G434" t="s">
        <v>219</v>
      </c>
      <c r="H434">
        <v>346.38611213715666</v>
      </c>
      <c r="I434">
        <v>50</v>
      </c>
      <c r="J434">
        <v>1252834.5447342731</v>
      </c>
      <c r="K434">
        <v>36092.880563636354</v>
      </c>
      <c r="L434">
        <v>225510218.05216917</v>
      </c>
      <c r="M434">
        <v>5792681.3022727259</v>
      </c>
      <c r="N434">
        <v>1879251817.1014097</v>
      </c>
      <c r="O434">
        <v>93200000</v>
      </c>
      <c r="P434">
        <v>23.110939468181812</v>
      </c>
      <c r="Q434">
        <v>18729.876443777383</v>
      </c>
      <c r="R434">
        <v>225546310.93273282</v>
      </c>
      <c r="S434">
        <v>1978.2444984036824</v>
      </c>
      <c r="T434">
        <v>18752.987383245563</v>
      </c>
    </row>
    <row r="435" spans="1:20" x14ac:dyDescent="0.3">
      <c r="A435">
        <v>434</v>
      </c>
      <c r="B435" t="s">
        <v>280</v>
      </c>
      <c r="C435" t="s">
        <v>147</v>
      </c>
      <c r="D435" t="s">
        <v>151</v>
      </c>
      <c r="E435" t="s">
        <v>152</v>
      </c>
      <c r="F435" t="s">
        <v>154</v>
      </c>
      <c r="G435" t="s">
        <v>220</v>
      </c>
      <c r="H435">
        <v>346.38611213715666</v>
      </c>
      <c r="I435">
        <v>25</v>
      </c>
      <c r="J435">
        <v>1252834.5447342731</v>
      </c>
      <c r="K435">
        <v>36092.880563636354</v>
      </c>
      <c r="L435">
        <v>225510218.05216917</v>
      </c>
      <c r="M435">
        <v>5792681.3022727259</v>
      </c>
      <c r="N435">
        <v>1879251817.1014097</v>
      </c>
      <c r="O435">
        <v>97500000</v>
      </c>
      <c r="P435">
        <v>23.110939468181812</v>
      </c>
      <c r="Q435">
        <v>18729.876443777383</v>
      </c>
      <c r="R435">
        <v>225546310.93273282</v>
      </c>
      <c r="S435">
        <v>1982.5444984036824</v>
      </c>
      <c r="T435">
        <v>18752.987383245563</v>
      </c>
    </row>
    <row r="436" spans="1:20" x14ac:dyDescent="0.3">
      <c r="A436">
        <v>435</v>
      </c>
      <c r="B436" t="s">
        <v>280</v>
      </c>
      <c r="C436" t="s">
        <v>147</v>
      </c>
      <c r="D436" t="s">
        <v>151</v>
      </c>
      <c r="E436" t="s">
        <v>152</v>
      </c>
      <c r="F436" t="s">
        <v>154</v>
      </c>
      <c r="G436" t="s">
        <v>218</v>
      </c>
      <c r="H436">
        <v>346.38611213715666</v>
      </c>
      <c r="I436">
        <v>25</v>
      </c>
      <c r="J436">
        <v>1252834.5447342731</v>
      </c>
      <c r="K436">
        <v>36092.880563636354</v>
      </c>
      <c r="L436">
        <v>225510218.05216917</v>
      </c>
      <c r="M436">
        <v>5792681.3022727259</v>
      </c>
      <c r="N436">
        <v>1879251817.1014097</v>
      </c>
      <c r="O436">
        <v>93655000</v>
      </c>
      <c r="P436">
        <v>23.110939468181812</v>
      </c>
      <c r="Q436">
        <v>18729.876443777383</v>
      </c>
      <c r="R436">
        <v>225546310.93273282</v>
      </c>
      <c r="S436">
        <v>1978.6994984036826</v>
      </c>
      <c r="T436">
        <v>18752.987383245563</v>
      </c>
    </row>
    <row r="437" spans="1:20" x14ac:dyDescent="0.3">
      <c r="A437">
        <v>436</v>
      </c>
      <c r="B437" t="s">
        <v>280</v>
      </c>
      <c r="C437" t="s">
        <v>147</v>
      </c>
      <c r="D437" t="s">
        <v>151</v>
      </c>
      <c r="E437" t="s">
        <v>152</v>
      </c>
      <c r="F437" t="s">
        <v>155</v>
      </c>
      <c r="G437" t="s">
        <v>219</v>
      </c>
      <c r="H437">
        <v>346.34754029331845</v>
      </c>
      <c r="I437">
        <v>50</v>
      </c>
      <c r="J437">
        <v>1253875.7241579569</v>
      </c>
      <c r="K437">
        <v>36911.660336363631</v>
      </c>
      <c r="L437">
        <v>225697630.34843224</v>
      </c>
      <c r="M437">
        <v>5819973.961363635</v>
      </c>
      <c r="N437">
        <v>1880813586.2369351</v>
      </c>
      <c r="O437">
        <v>93200000</v>
      </c>
      <c r="P437">
        <v>22.838012877272721</v>
      </c>
      <c r="Q437">
        <v>18745.442076161456</v>
      </c>
      <c r="R437">
        <v>225734542.00876862</v>
      </c>
      <c r="S437">
        <v>1979.8335601982988</v>
      </c>
      <c r="T437">
        <v>18768.28008903873</v>
      </c>
    </row>
    <row r="438" spans="1:20" x14ac:dyDescent="0.3">
      <c r="A438">
        <v>437</v>
      </c>
      <c r="B438" t="s">
        <v>280</v>
      </c>
      <c r="C438" t="s">
        <v>147</v>
      </c>
      <c r="D438" t="s">
        <v>151</v>
      </c>
      <c r="E438" t="s">
        <v>152</v>
      </c>
      <c r="F438" t="s">
        <v>155</v>
      </c>
      <c r="G438" t="s">
        <v>220</v>
      </c>
      <c r="H438">
        <v>346.34754029331845</v>
      </c>
      <c r="I438">
        <v>25</v>
      </c>
      <c r="J438">
        <v>1253875.7241579569</v>
      </c>
      <c r="K438">
        <v>36911.660336363631</v>
      </c>
      <c r="L438">
        <v>225697630.34843224</v>
      </c>
      <c r="M438">
        <v>5819973.961363635</v>
      </c>
      <c r="N438">
        <v>1880813586.2369351</v>
      </c>
      <c r="O438">
        <v>97500000</v>
      </c>
      <c r="P438">
        <v>22.838012877272721</v>
      </c>
      <c r="Q438">
        <v>18745.442076161456</v>
      </c>
      <c r="R438">
        <v>225734542.00876862</v>
      </c>
      <c r="S438">
        <v>1984.1335601982987</v>
      </c>
      <c r="T438">
        <v>18768.28008903873</v>
      </c>
    </row>
    <row r="439" spans="1:20" x14ac:dyDescent="0.3">
      <c r="A439">
        <v>438</v>
      </c>
      <c r="B439" t="s">
        <v>280</v>
      </c>
      <c r="C439" t="s">
        <v>147</v>
      </c>
      <c r="D439" t="s">
        <v>151</v>
      </c>
      <c r="E439" t="s">
        <v>152</v>
      </c>
      <c r="F439" t="s">
        <v>155</v>
      </c>
      <c r="G439" t="s">
        <v>218</v>
      </c>
      <c r="H439">
        <v>346.34754029331845</v>
      </c>
      <c r="I439">
        <v>25</v>
      </c>
      <c r="J439">
        <v>1253875.7241579569</v>
      </c>
      <c r="K439">
        <v>36911.660336363631</v>
      </c>
      <c r="L439">
        <v>225697630.34843224</v>
      </c>
      <c r="M439">
        <v>5819973.961363635</v>
      </c>
      <c r="N439">
        <v>1880813586.2369351</v>
      </c>
      <c r="O439">
        <v>93655000</v>
      </c>
      <c r="P439">
        <v>22.838012877272721</v>
      </c>
      <c r="Q439">
        <v>18745.442076161456</v>
      </c>
      <c r="R439">
        <v>225734542.00876862</v>
      </c>
      <c r="S439">
        <v>1980.2885601982987</v>
      </c>
      <c r="T439">
        <v>18768.28008903873</v>
      </c>
    </row>
    <row r="440" spans="1:20" x14ac:dyDescent="0.3">
      <c r="A440">
        <v>439</v>
      </c>
      <c r="B440" t="s">
        <v>280</v>
      </c>
      <c r="C440" t="s">
        <v>147</v>
      </c>
      <c r="D440" t="s">
        <v>151</v>
      </c>
      <c r="E440" t="s">
        <v>152</v>
      </c>
      <c r="F440" t="s">
        <v>280</v>
      </c>
      <c r="G440" t="s">
        <v>219</v>
      </c>
      <c r="H440">
        <v>346.44948016631929</v>
      </c>
      <c r="I440">
        <v>50</v>
      </c>
      <c r="J440">
        <v>1251124.0356810782</v>
      </c>
      <c r="K440">
        <v>38276.293290909089</v>
      </c>
      <c r="L440">
        <v>225202326.42259407</v>
      </c>
      <c r="M440">
        <v>5781764.2386363624</v>
      </c>
      <c r="N440">
        <v>1876686053.5216172</v>
      </c>
      <c r="O440">
        <v>93200000</v>
      </c>
      <c r="P440">
        <v>23.110939468181812</v>
      </c>
      <c r="Q440">
        <v>18704.304333432116</v>
      </c>
      <c r="R440">
        <v>225240602.71588498</v>
      </c>
      <c r="S440">
        <v>1975.6678177602535</v>
      </c>
      <c r="T440">
        <v>18727.415272900296</v>
      </c>
    </row>
    <row r="441" spans="1:20" x14ac:dyDescent="0.3">
      <c r="A441">
        <v>440</v>
      </c>
      <c r="B441" t="s">
        <v>280</v>
      </c>
      <c r="C441" t="s">
        <v>147</v>
      </c>
      <c r="D441" t="s">
        <v>151</v>
      </c>
      <c r="E441" t="s">
        <v>152</v>
      </c>
      <c r="F441" t="s">
        <v>280</v>
      </c>
      <c r="G441" t="s">
        <v>220</v>
      </c>
      <c r="H441">
        <v>346.44948016631929</v>
      </c>
      <c r="I441">
        <v>25</v>
      </c>
      <c r="J441">
        <v>1251124.0356810782</v>
      </c>
      <c r="K441">
        <v>38276.293290909089</v>
      </c>
      <c r="L441">
        <v>225202326.42259407</v>
      </c>
      <c r="M441">
        <v>5781764.2386363624</v>
      </c>
      <c r="N441">
        <v>1876686053.5216172</v>
      </c>
      <c r="O441">
        <v>97500000</v>
      </c>
      <c r="P441">
        <v>23.110939468181812</v>
      </c>
      <c r="Q441">
        <v>18704.304333432116</v>
      </c>
      <c r="R441">
        <v>225240602.71588498</v>
      </c>
      <c r="S441">
        <v>1979.9678177602534</v>
      </c>
      <c r="T441">
        <v>18727.415272900296</v>
      </c>
    </row>
    <row r="442" spans="1:20" x14ac:dyDescent="0.3">
      <c r="A442">
        <v>441</v>
      </c>
      <c r="B442" t="s">
        <v>280</v>
      </c>
      <c r="C442" t="s">
        <v>147</v>
      </c>
      <c r="D442" t="s">
        <v>151</v>
      </c>
      <c r="E442" t="s">
        <v>152</v>
      </c>
      <c r="F442" t="s">
        <v>280</v>
      </c>
      <c r="G442" t="s">
        <v>218</v>
      </c>
      <c r="H442">
        <v>346.44948016631929</v>
      </c>
      <c r="I442">
        <v>25</v>
      </c>
      <c r="J442">
        <v>1251124.0356810782</v>
      </c>
      <c r="K442">
        <v>38276.293290909089</v>
      </c>
      <c r="L442">
        <v>225202326.42259407</v>
      </c>
      <c r="M442">
        <v>5781764.2386363624</v>
      </c>
      <c r="N442">
        <v>1876686053.5216172</v>
      </c>
      <c r="O442">
        <v>93655000</v>
      </c>
      <c r="P442">
        <v>23.110939468181812</v>
      </c>
      <c r="Q442">
        <v>18704.304333432116</v>
      </c>
      <c r="R442">
        <v>225240602.71588498</v>
      </c>
      <c r="S442">
        <v>1976.1228177602534</v>
      </c>
      <c r="T442">
        <v>18727.415272900296</v>
      </c>
    </row>
    <row r="443" spans="1:20" x14ac:dyDescent="0.3">
      <c r="A443">
        <v>442</v>
      </c>
      <c r="B443" t="s">
        <v>280</v>
      </c>
      <c r="C443" t="s">
        <v>147</v>
      </c>
      <c r="D443" t="s">
        <v>151</v>
      </c>
      <c r="E443" t="s">
        <v>280</v>
      </c>
      <c r="F443" t="s">
        <v>154</v>
      </c>
      <c r="G443" t="s">
        <v>219</v>
      </c>
      <c r="H443">
        <v>368.22831803697477</v>
      </c>
      <c r="I443">
        <v>53</v>
      </c>
      <c r="J443">
        <v>1273977.800045297</v>
      </c>
      <c r="K443">
        <v>47009.944199999998</v>
      </c>
      <c r="L443">
        <v>229316004.00815347</v>
      </c>
      <c r="M443">
        <v>6949890.0477272719</v>
      </c>
      <c r="N443">
        <v>1910966700.0679455</v>
      </c>
      <c r="O443">
        <v>98792000</v>
      </c>
      <c r="P443">
        <v>29.661177649999999</v>
      </c>
      <c r="Q443">
        <v>19045.96811067719</v>
      </c>
      <c r="R443">
        <v>229363013.95235348</v>
      </c>
      <c r="S443">
        <v>2016.7085901156729</v>
      </c>
      <c r="T443">
        <v>19075.629288327189</v>
      </c>
    </row>
    <row r="444" spans="1:20" x14ac:dyDescent="0.3">
      <c r="A444">
        <v>443</v>
      </c>
      <c r="B444" t="s">
        <v>280</v>
      </c>
      <c r="C444" t="s">
        <v>147</v>
      </c>
      <c r="D444" t="s">
        <v>151</v>
      </c>
      <c r="E444" t="s">
        <v>280</v>
      </c>
      <c r="F444" t="s">
        <v>154</v>
      </c>
      <c r="G444" t="s">
        <v>220</v>
      </c>
      <c r="H444">
        <v>368.22831803697477</v>
      </c>
      <c r="I444">
        <v>27</v>
      </c>
      <c r="J444">
        <v>1273977.800045297</v>
      </c>
      <c r="K444">
        <v>47009.944199999998</v>
      </c>
      <c r="L444">
        <v>229316004.00815347</v>
      </c>
      <c r="M444">
        <v>6949890.0477272719</v>
      </c>
      <c r="N444">
        <v>1910966700.0679455</v>
      </c>
      <c r="O444">
        <v>105300000</v>
      </c>
      <c r="P444">
        <v>29.661177649999999</v>
      </c>
      <c r="Q444">
        <v>19045.96811067719</v>
      </c>
      <c r="R444">
        <v>229363013.95235348</v>
      </c>
      <c r="S444">
        <v>2023.2165901156727</v>
      </c>
      <c r="T444">
        <v>19075.629288327189</v>
      </c>
    </row>
    <row r="445" spans="1:20" x14ac:dyDescent="0.3">
      <c r="A445">
        <v>444</v>
      </c>
      <c r="B445" t="s">
        <v>280</v>
      </c>
      <c r="C445" t="s">
        <v>147</v>
      </c>
      <c r="D445" t="s">
        <v>151</v>
      </c>
      <c r="E445" t="s">
        <v>280</v>
      </c>
      <c r="F445" t="s">
        <v>154</v>
      </c>
      <c r="G445" t="s">
        <v>218</v>
      </c>
      <c r="H445">
        <v>368.22831803697477</v>
      </c>
      <c r="I445">
        <v>27</v>
      </c>
      <c r="J445">
        <v>1273977.800045297</v>
      </c>
      <c r="K445">
        <v>47009.944199999998</v>
      </c>
      <c r="L445">
        <v>229316004.00815347</v>
      </c>
      <c r="M445">
        <v>6949890.0477272719</v>
      </c>
      <c r="N445">
        <v>1910966700.0679455</v>
      </c>
      <c r="O445">
        <v>101147400</v>
      </c>
      <c r="P445">
        <v>29.661177649999999</v>
      </c>
      <c r="Q445">
        <v>19045.96811067719</v>
      </c>
      <c r="R445">
        <v>229363013.95235348</v>
      </c>
      <c r="S445">
        <v>2019.0639901156728</v>
      </c>
      <c r="T445">
        <v>19075.629288327189</v>
      </c>
    </row>
    <row r="446" spans="1:20" x14ac:dyDescent="0.3">
      <c r="A446">
        <v>445</v>
      </c>
      <c r="B446" t="s">
        <v>280</v>
      </c>
      <c r="C446" t="s">
        <v>147</v>
      </c>
      <c r="D446" t="s">
        <v>151</v>
      </c>
      <c r="E446" t="s">
        <v>280</v>
      </c>
      <c r="F446" t="s">
        <v>155</v>
      </c>
      <c r="G446" t="s">
        <v>219</v>
      </c>
      <c r="H446">
        <v>368.18974619313667</v>
      </c>
      <c r="I446">
        <v>53</v>
      </c>
      <c r="J446">
        <v>1275018.9794689808</v>
      </c>
      <c r="K446">
        <v>47828.723972727268</v>
      </c>
      <c r="L446">
        <v>229503416.30441654</v>
      </c>
      <c r="M446">
        <v>6977182.7068181811</v>
      </c>
      <c r="N446">
        <v>1912528469.2034712</v>
      </c>
      <c r="O446">
        <v>98792000</v>
      </c>
      <c r="P446">
        <v>29.388251059090909</v>
      </c>
      <c r="Q446">
        <v>19061.53374306126</v>
      </c>
      <c r="R446">
        <v>229551245.02838928</v>
      </c>
      <c r="S446">
        <v>2018.2976519102892</v>
      </c>
      <c r="T446">
        <v>19090.921994120352</v>
      </c>
    </row>
    <row r="447" spans="1:20" x14ac:dyDescent="0.3">
      <c r="A447">
        <v>446</v>
      </c>
      <c r="B447" t="s">
        <v>280</v>
      </c>
      <c r="C447" t="s">
        <v>147</v>
      </c>
      <c r="D447" t="s">
        <v>151</v>
      </c>
      <c r="E447" t="s">
        <v>280</v>
      </c>
      <c r="F447" t="s">
        <v>155</v>
      </c>
      <c r="G447" t="s">
        <v>220</v>
      </c>
      <c r="H447">
        <v>368.18974619313667</v>
      </c>
      <c r="I447">
        <v>27</v>
      </c>
      <c r="J447">
        <v>1275018.9794689808</v>
      </c>
      <c r="K447">
        <v>47828.723972727268</v>
      </c>
      <c r="L447">
        <v>229503416.30441654</v>
      </c>
      <c r="M447">
        <v>6977182.7068181811</v>
      </c>
      <c r="N447">
        <v>1912528469.2034712</v>
      </c>
      <c r="O447">
        <v>105300000</v>
      </c>
      <c r="P447">
        <v>29.388251059090909</v>
      </c>
      <c r="Q447">
        <v>19061.53374306126</v>
      </c>
      <c r="R447">
        <v>229551245.02838928</v>
      </c>
      <c r="S447">
        <v>2024.8056519102893</v>
      </c>
      <c r="T447">
        <v>19090.921994120352</v>
      </c>
    </row>
    <row r="448" spans="1:20" x14ac:dyDescent="0.3">
      <c r="A448">
        <v>447</v>
      </c>
      <c r="B448" t="s">
        <v>280</v>
      </c>
      <c r="C448" t="s">
        <v>147</v>
      </c>
      <c r="D448" t="s">
        <v>151</v>
      </c>
      <c r="E448" t="s">
        <v>280</v>
      </c>
      <c r="F448" t="s">
        <v>155</v>
      </c>
      <c r="G448" t="s">
        <v>218</v>
      </c>
      <c r="H448">
        <v>368.18974619313667</v>
      </c>
      <c r="I448">
        <v>27</v>
      </c>
      <c r="J448">
        <v>1275018.9794689808</v>
      </c>
      <c r="K448">
        <v>47828.723972727268</v>
      </c>
      <c r="L448">
        <v>229503416.30441654</v>
      </c>
      <c r="M448">
        <v>6977182.7068181811</v>
      </c>
      <c r="N448">
        <v>1912528469.2034712</v>
      </c>
      <c r="O448">
        <v>101147400</v>
      </c>
      <c r="P448">
        <v>29.388251059090909</v>
      </c>
      <c r="Q448">
        <v>19061.53374306126</v>
      </c>
      <c r="R448">
        <v>229551245.02838928</v>
      </c>
      <c r="S448">
        <v>2020.6530519102894</v>
      </c>
      <c r="T448">
        <v>19090.921994120352</v>
      </c>
    </row>
    <row r="449" spans="1:20" x14ac:dyDescent="0.3">
      <c r="A449">
        <v>448</v>
      </c>
      <c r="B449" t="s">
        <v>280</v>
      </c>
      <c r="C449" t="s">
        <v>147</v>
      </c>
      <c r="D449" t="s">
        <v>151</v>
      </c>
      <c r="E449" t="s">
        <v>280</v>
      </c>
      <c r="F449" t="s">
        <v>280</v>
      </c>
      <c r="G449" t="s">
        <v>219</v>
      </c>
      <c r="H449">
        <v>368.29168606613752</v>
      </c>
      <c r="I449">
        <v>53</v>
      </c>
      <c r="J449">
        <v>1272267.2909921019</v>
      </c>
      <c r="K449">
        <v>49193.356927272718</v>
      </c>
      <c r="L449">
        <v>229008112.37857834</v>
      </c>
      <c r="M449">
        <v>6938972.9840909084</v>
      </c>
      <c r="N449">
        <v>1908400936.4881527</v>
      </c>
      <c r="O449">
        <v>98792000</v>
      </c>
      <c r="P449">
        <v>29.661177649999999</v>
      </c>
      <c r="Q449">
        <v>19020.396000331923</v>
      </c>
      <c r="R449">
        <v>229057305.73550561</v>
      </c>
      <c r="S449">
        <v>2014.1319094722435</v>
      </c>
      <c r="T449">
        <v>19050.057177981922</v>
      </c>
    </row>
    <row r="450" spans="1:20" x14ac:dyDescent="0.3">
      <c r="A450">
        <v>449</v>
      </c>
      <c r="B450" t="s">
        <v>280</v>
      </c>
      <c r="C450" t="s">
        <v>147</v>
      </c>
      <c r="D450" t="s">
        <v>151</v>
      </c>
      <c r="E450" t="s">
        <v>280</v>
      </c>
      <c r="F450" t="s">
        <v>280</v>
      </c>
      <c r="G450" t="s">
        <v>220</v>
      </c>
      <c r="H450">
        <v>368.29168606613752</v>
      </c>
      <c r="I450">
        <v>27</v>
      </c>
      <c r="J450">
        <v>1272267.2909921019</v>
      </c>
      <c r="K450">
        <v>49193.356927272718</v>
      </c>
      <c r="L450">
        <v>229008112.37857834</v>
      </c>
      <c r="M450">
        <v>6938972.9840909084</v>
      </c>
      <c r="N450">
        <v>1908400936.4881527</v>
      </c>
      <c r="O450">
        <v>105300000</v>
      </c>
      <c r="P450">
        <v>29.661177649999999</v>
      </c>
      <c r="Q450">
        <v>19020.396000331923</v>
      </c>
      <c r="R450">
        <v>229057305.73550561</v>
      </c>
      <c r="S450">
        <v>2020.6399094722435</v>
      </c>
      <c r="T450">
        <v>19050.057177981922</v>
      </c>
    </row>
    <row r="451" spans="1:20" x14ac:dyDescent="0.3">
      <c r="A451">
        <v>450</v>
      </c>
      <c r="B451" t="s">
        <v>280</v>
      </c>
      <c r="C451" t="s">
        <v>147</v>
      </c>
      <c r="D451" t="s">
        <v>151</v>
      </c>
      <c r="E451" t="s">
        <v>280</v>
      </c>
      <c r="F451" t="s">
        <v>280</v>
      </c>
      <c r="G451" t="s">
        <v>218</v>
      </c>
      <c r="H451">
        <v>368.29168606613752</v>
      </c>
      <c r="I451">
        <v>27</v>
      </c>
      <c r="J451">
        <v>1272267.2909921019</v>
      </c>
      <c r="K451">
        <v>49193.356927272718</v>
      </c>
      <c r="L451">
        <v>229008112.37857834</v>
      </c>
      <c r="M451">
        <v>6938972.9840909084</v>
      </c>
      <c r="N451">
        <v>1908400936.4881527</v>
      </c>
      <c r="O451">
        <v>101147400</v>
      </c>
      <c r="P451">
        <v>29.661177649999999</v>
      </c>
      <c r="Q451">
        <v>19020.396000331923</v>
      </c>
      <c r="R451">
        <v>229057305.73550561</v>
      </c>
      <c r="S451">
        <v>2016.4873094722436</v>
      </c>
      <c r="T451">
        <v>19050.057177981922</v>
      </c>
    </row>
    <row r="452" spans="1:20" x14ac:dyDescent="0.3">
      <c r="A452">
        <v>451</v>
      </c>
      <c r="B452" t="s">
        <v>280</v>
      </c>
      <c r="C452" t="s">
        <v>147</v>
      </c>
      <c r="D452" t="s">
        <v>280</v>
      </c>
      <c r="E452" t="s">
        <v>152</v>
      </c>
      <c r="F452" t="s">
        <v>154</v>
      </c>
      <c r="G452" t="s">
        <v>219</v>
      </c>
      <c r="H452">
        <v>346.85057447556665</v>
      </c>
      <c r="I452">
        <v>50</v>
      </c>
      <c r="J452">
        <v>1253284.1442778539</v>
      </c>
      <c r="K452">
        <v>36092.880563636354</v>
      </c>
      <c r="L452">
        <v>225591145.97001371</v>
      </c>
      <c r="M452">
        <v>5797286.377272726</v>
      </c>
      <c r="N452">
        <v>1879926216.4167809</v>
      </c>
      <c r="O452">
        <v>93200000</v>
      </c>
      <c r="P452">
        <v>23.101729318181814</v>
      </c>
      <c r="Q452">
        <v>18736.597956953916</v>
      </c>
      <c r="R452">
        <v>225627238.85057735</v>
      </c>
      <c r="S452">
        <v>1978.9235027940538</v>
      </c>
      <c r="T452">
        <v>18759.699686272099</v>
      </c>
    </row>
    <row r="453" spans="1:20" x14ac:dyDescent="0.3">
      <c r="A453">
        <v>452</v>
      </c>
      <c r="B453" t="s">
        <v>280</v>
      </c>
      <c r="C453" t="s">
        <v>147</v>
      </c>
      <c r="D453" t="s">
        <v>280</v>
      </c>
      <c r="E453" t="s">
        <v>152</v>
      </c>
      <c r="F453" t="s">
        <v>154</v>
      </c>
      <c r="G453" t="s">
        <v>220</v>
      </c>
      <c r="H453">
        <v>346.85057447556665</v>
      </c>
      <c r="I453">
        <v>25</v>
      </c>
      <c r="J453">
        <v>1253284.1442778539</v>
      </c>
      <c r="K453">
        <v>36092.880563636354</v>
      </c>
      <c r="L453">
        <v>225591145.97001371</v>
      </c>
      <c r="M453">
        <v>5797286.377272726</v>
      </c>
      <c r="N453">
        <v>1879926216.4167809</v>
      </c>
      <c r="O453">
        <v>97500000</v>
      </c>
      <c r="P453">
        <v>23.101729318181814</v>
      </c>
      <c r="Q453">
        <v>18736.597956953916</v>
      </c>
      <c r="R453">
        <v>225627238.85057735</v>
      </c>
      <c r="S453">
        <v>1983.2235027940537</v>
      </c>
      <c r="T453">
        <v>18759.699686272099</v>
      </c>
    </row>
    <row r="454" spans="1:20" x14ac:dyDescent="0.3">
      <c r="A454">
        <v>453</v>
      </c>
      <c r="B454" t="s">
        <v>280</v>
      </c>
      <c r="C454" t="s">
        <v>147</v>
      </c>
      <c r="D454" t="s">
        <v>280</v>
      </c>
      <c r="E454" t="s">
        <v>152</v>
      </c>
      <c r="F454" t="s">
        <v>154</v>
      </c>
      <c r="G454" t="s">
        <v>218</v>
      </c>
      <c r="H454">
        <v>346.85057447556665</v>
      </c>
      <c r="I454">
        <v>25</v>
      </c>
      <c r="J454">
        <v>1253284.1442778539</v>
      </c>
      <c r="K454">
        <v>36092.880563636354</v>
      </c>
      <c r="L454">
        <v>225591145.97001371</v>
      </c>
      <c r="M454">
        <v>5797286.377272726</v>
      </c>
      <c r="N454">
        <v>1879926216.4167809</v>
      </c>
      <c r="O454">
        <v>93655000</v>
      </c>
      <c r="P454">
        <v>23.101729318181814</v>
      </c>
      <c r="Q454">
        <v>18736.597956953916</v>
      </c>
      <c r="R454">
        <v>225627238.85057735</v>
      </c>
      <c r="S454">
        <v>1979.3785027940537</v>
      </c>
      <c r="T454">
        <v>18759.699686272099</v>
      </c>
    </row>
    <row r="455" spans="1:20" x14ac:dyDescent="0.3">
      <c r="A455">
        <v>454</v>
      </c>
      <c r="B455" t="s">
        <v>280</v>
      </c>
      <c r="C455" t="s">
        <v>147</v>
      </c>
      <c r="D455" t="s">
        <v>280</v>
      </c>
      <c r="E455" t="s">
        <v>152</v>
      </c>
      <c r="F455" t="s">
        <v>155</v>
      </c>
      <c r="G455" t="s">
        <v>219</v>
      </c>
      <c r="H455">
        <v>346.81200263172855</v>
      </c>
      <c r="I455">
        <v>50</v>
      </c>
      <c r="J455">
        <v>1254325.3237015379</v>
      </c>
      <c r="K455">
        <v>36911.660336363631</v>
      </c>
      <c r="L455">
        <v>225778558.26627681</v>
      </c>
      <c r="M455">
        <v>5824579.0363636352</v>
      </c>
      <c r="N455">
        <v>1881487985.5523067</v>
      </c>
      <c r="O455">
        <v>93200000</v>
      </c>
      <c r="P455">
        <v>22.828802727272723</v>
      </c>
      <c r="Q455">
        <v>18752.16358933799</v>
      </c>
      <c r="R455">
        <v>225815469.92661318</v>
      </c>
      <c r="S455">
        <v>1980.5125645886703</v>
      </c>
      <c r="T455">
        <v>18774.992392065262</v>
      </c>
    </row>
    <row r="456" spans="1:20" x14ac:dyDescent="0.3">
      <c r="A456">
        <v>455</v>
      </c>
      <c r="B456" t="s">
        <v>280</v>
      </c>
      <c r="C456" t="s">
        <v>147</v>
      </c>
      <c r="D456" t="s">
        <v>280</v>
      </c>
      <c r="E456" t="s">
        <v>152</v>
      </c>
      <c r="F456" t="s">
        <v>155</v>
      </c>
      <c r="G456" t="s">
        <v>220</v>
      </c>
      <c r="H456">
        <v>346.81200263172855</v>
      </c>
      <c r="I456">
        <v>25</v>
      </c>
      <c r="J456">
        <v>1254325.3237015379</v>
      </c>
      <c r="K456">
        <v>36911.660336363631</v>
      </c>
      <c r="L456">
        <v>225778558.26627681</v>
      </c>
      <c r="M456">
        <v>5824579.0363636352</v>
      </c>
      <c r="N456">
        <v>1881487985.5523067</v>
      </c>
      <c r="O456">
        <v>97500000</v>
      </c>
      <c r="P456">
        <v>22.828802727272723</v>
      </c>
      <c r="Q456">
        <v>18752.16358933799</v>
      </c>
      <c r="R456">
        <v>225815469.92661318</v>
      </c>
      <c r="S456">
        <v>1984.8125645886703</v>
      </c>
      <c r="T456">
        <v>18774.992392065262</v>
      </c>
    </row>
    <row r="457" spans="1:20" x14ac:dyDescent="0.3">
      <c r="A457">
        <v>456</v>
      </c>
      <c r="B457" t="s">
        <v>280</v>
      </c>
      <c r="C457" t="s">
        <v>147</v>
      </c>
      <c r="D457" t="s">
        <v>280</v>
      </c>
      <c r="E457" t="s">
        <v>152</v>
      </c>
      <c r="F457" t="s">
        <v>155</v>
      </c>
      <c r="G457" t="s">
        <v>218</v>
      </c>
      <c r="H457">
        <v>346.81200263172855</v>
      </c>
      <c r="I457">
        <v>25</v>
      </c>
      <c r="J457">
        <v>1254325.3237015379</v>
      </c>
      <c r="K457">
        <v>36911.660336363631</v>
      </c>
      <c r="L457">
        <v>225778558.26627681</v>
      </c>
      <c r="M457">
        <v>5824579.0363636352</v>
      </c>
      <c r="N457">
        <v>1881487985.5523067</v>
      </c>
      <c r="O457">
        <v>93655000</v>
      </c>
      <c r="P457">
        <v>22.828802727272723</v>
      </c>
      <c r="Q457">
        <v>18752.16358933799</v>
      </c>
      <c r="R457">
        <v>225815469.92661318</v>
      </c>
      <c r="S457">
        <v>1980.9675645886703</v>
      </c>
      <c r="T457">
        <v>18774.992392065262</v>
      </c>
    </row>
    <row r="458" spans="1:20" x14ac:dyDescent="0.3">
      <c r="A458">
        <v>457</v>
      </c>
      <c r="B458" t="s">
        <v>280</v>
      </c>
      <c r="C458" t="s">
        <v>147</v>
      </c>
      <c r="D458" t="s">
        <v>280</v>
      </c>
      <c r="E458" t="s">
        <v>152</v>
      </c>
      <c r="F458" t="s">
        <v>280</v>
      </c>
      <c r="G458" t="s">
        <v>219</v>
      </c>
      <c r="H458">
        <v>346.91394250472928</v>
      </c>
      <c r="I458">
        <v>50</v>
      </c>
      <c r="J458">
        <v>1251573.6352246588</v>
      </c>
      <c r="K458">
        <v>38276.293290909089</v>
      </c>
      <c r="L458">
        <v>225283254.34043857</v>
      </c>
      <c r="M458">
        <v>5786369.3136363626</v>
      </c>
      <c r="N458">
        <v>1877360452.836988</v>
      </c>
      <c r="O458">
        <v>93200000</v>
      </c>
      <c r="P458">
        <v>23.101729318181814</v>
      </c>
      <c r="Q458">
        <v>18711.025846608645</v>
      </c>
      <c r="R458">
        <v>225321530.63372949</v>
      </c>
      <c r="S458">
        <v>1976.3468221506243</v>
      </c>
      <c r="T458">
        <v>18734.127575926828</v>
      </c>
    </row>
    <row r="459" spans="1:20" x14ac:dyDescent="0.3">
      <c r="A459">
        <v>458</v>
      </c>
      <c r="B459" t="s">
        <v>280</v>
      </c>
      <c r="C459" t="s">
        <v>147</v>
      </c>
      <c r="D459" t="s">
        <v>280</v>
      </c>
      <c r="E459" t="s">
        <v>152</v>
      </c>
      <c r="F459" t="s">
        <v>280</v>
      </c>
      <c r="G459" t="s">
        <v>220</v>
      </c>
      <c r="H459">
        <v>346.91394250472928</v>
      </c>
      <c r="I459">
        <v>25</v>
      </c>
      <c r="J459">
        <v>1251573.6352246588</v>
      </c>
      <c r="K459">
        <v>38276.293290909089</v>
      </c>
      <c r="L459">
        <v>225283254.34043857</v>
      </c>
      <c r="M459">
        <v>5786369.3136363626</v>
      </c>
      <c r="N459">
        <v>1877360452.836988</v>
      </c>
      <c r="O459">
        <v>97500000</v>
      </c>
      <c r="P459">
        <v>23.101729318181814</v>
      </c>
      <c r="Q459">
        <v>18711.025846608645</v>
      </c>
      <c r="R459">
        <v>225321530.63372949</v>
      </c>
      <c r="S459">
        <v>1980.6468221506243</v>
      </c>
      <c r="T459">
        <v>18734.127575926828</v>
      </c>
    </row>
    <row r="460" spans="1:20" x14ac:dyDescent="0.3">
      <c r="A460">
        <v>459</v>
      </c>
      <c r="B460" t="s">
        <v>280</v>
      </c>
      <c r="C460" t="s">
        <v>147</v>
      </c>
      <c r="D460" t="s">
        <v>280</v>
      </c>
      <c r="E460" t="s">
        <v>152</v>
      </c>
      <c r="F460" t="s">
        <v>280</v>
      </c>
      <c r="G460" t="s">
        <v>218</v>
      </c>
      <c r="H460">
        <v>346.91394250472928</v>
      </c>
      <c r="I460">
        <v>25</v>
      </c>
      <c r="J460">
        <v>1251573.6352246588</v>
      </c>
      <c r="K460">
        <v>38276.293290909089</v>
      </c>
      <c r="L460">
        <v>225283254.34043857</v>
      </c>
      <c r="M460">
        <v>5786369.3136363626</v>
      </c>
      <c r="N460">
        <v>1877360452.836988</v>
      </c>
      <c r="O460">
        <v>93655000</v>
      </c>
      <c r="P460">
        <v>23.101729318181814</v>
      </c>
      <c r="Q460">
        <v>18711.025846608645</v>
      </c>
      <c r="R460">
        <v>225321530.63372949</v>
      </c>
      <c r="S460">
        <v>1976.8018221506243</v>
      </c>
      <c r="T460">
        <v>18734.127575926828</v>
      </c>
    </row>
    <row r="461" spans="1:20" x14ac:dyDescent="0.3">
      <c r="A461">
        <v>460</v>
      </c>
      <c r="B461" t="s">
        <v>280</v>
      </c>
      <c r="C461" t="s">
        <v>147</v>
      </c>
      <c r="D461" t="s">
        <v>280</v>
      </c>
      <c r="E461" t="s">
        <v>280</v>
      </c>
      <c r="F461" t="s">
        <v>154</v>
      </c>
      <c r="G461" t="s">
        <v>219</v>
      </c>
      <c r="H461">
        <v>368.69278037538481</v>
      </c>
      <c r="I461">
        <v>53</v>
      </c>
      <c r="J461">
        <v>1274427.399588878</v>
      </c>
      <c r="K461">
        <v>47009.944199999998</v>
      </c>
      <c r="L461">
        <v>229396931.92599803</v>
      </c>
      <c r="M461">
        <v>6954495.1227272721</v>
      </c>
      <c r="N461">
        <v>1911641099.383317</v>
      </c>
      <c r="O461">
        <v>98792000</v>
      </c>
      <c r="P461">
        <v>29.651967499999998</v>
      </c>
      <c r="Q461">
        <v>19052.689623853723</v>
      </c>
      <c r="R461">
        <v>229443941.87019804</v>
      </c>
      <c r="S461">
        <v>2017.3875945060443</v>
      </c>
      <c r="T461">
        <v>19082.341591353725</v>
      </c>
    </row>
    <row r="462" spans="1:20" x14ac:dyDescent="0.3">
      <c r="A462">
        <v>461</v>
      </c>
      <c r="B462" t="s">
        <v>280</v>
      </c>
      <c r="C462" t="s">
        <v>147</v>
      </c>
      <c r="D462" t="s">
        <v>280</v>
      </c>
      <c r="E462" t="s">
        <v>280</v>
      </c>
      <c r="F462" t="s">
        <v>154</v>
      </c>
      <c r="G462" t="s">
        <v>220</v>
      </c>
      <c r="H462">
        <v>368.69278037538481</v>
      </c>
      <c r="I462">
        <v>27</v>
      </c>
      <c r="J462">
        <v>1274427.399588878</v>
      </c>
      <c r="K462">
        <v>47009.944199999998</v>
      </c>
      <c r="L462">
        <v>229396931.92599803</v>
      </c>
      <c r="M462">
        <v>6954495.1227272721</v>
      </c>
      <c r="N462">
        <v>1911641099.383317</v>
      </c>
      <c r="O462">
        <v>105300000</v>
      </c>
      <c r="P462">
        <v>29.651967499999998</v>
      </c>
      <c r="Q462">
        <v>19052.689623853723</v>
      </c>
      <c r="R462">
        <v>229443941.87019804</v>
      </c>
      <c r="S462">
        <v>2023.8955945060441</v>
      </c>
      <c r="T462">
        <v>19082.341591353725</v>
      </c>
    </row>
    <row r="463" spans="1:20" x14ac:dyDescent="0.3">
      <c r="A463">
        <v>462</v>
      </c>
      <c r="B463" t="s">
        <v>280</v>
      </c>
      <c r="C463" t="s">
        <v>147</v>
      </c>
      <c r="D463" t="s">
        <v>280</v>
      </c>
      <c r="E463" t="s">
        <v>280</v>
      </c>
      <c r="F463" t="s">
        <v>154</v>
      </c>
      <c r="G463" t="s">
        <v>218</v>
      </c>
      <c r="H463">
        <v>368.69278037538481</v>
      </c>
      <c r="I463">
        <v>27</v>
      </c>
      <c r="J463">
        <v>1274427.399588878</v>
      </c>
      <c r="K463">
        <v>47009.944199999998</v>
      </c>
      <c r="L463">
        <v>229396931.92599803</v>
      </c>
      <c r="M463">
        <v>6954495.1227272721</v>
      </c>
      <c r="N463">
        <v>1911641099.383317</v>
      </c>
      <c r="O463">
        <v>101147400</v>
      </c>
      <c r="P463">
        <v>29.651967499999998</v>
      </c>
      <c r="Q463">
        <v>19052.689623853723</v>
      </c>
      <c r="R463">
        <v>229443941.87019804</v>
      </c>
      <c r="S463">
        <v>2019.7429945060442</v>
      </c>
      <c r="T463">
        <v>19082.341591353725</v>
      </c>
    </row>
    <row r="464" spans="1:20" x14ac:dyDescent="0.3">
      <c r="A464">
        <v>463</v>
      </c>
      <c r="B464" t="s">
        <v>280</v>
      </c>
      <c r="C464" t="s">
        <v>147</v>
      </c>
      <c r="D464" t="s">
        <v>280</v>
      </c>
      <c r="E464" t="s">
        <v>280</v>
      </c>
      <c r="F464" t="s">
        <v>155</v>
      </c>
      <c r="G464" t="s">
        <v>219</v>
      </c>
      <c r="H464">
        <v>368.65420853154666</v>
      </c>
      <c r="I464">
        <v>53</v>
      </c>
      <c r="J464">
        <v>1275468.5790125621</v>
      </c>
      <c r="K464">
        <v>47828.723972727268</v>
      </c>
      <c r="L464">
        <v>229584344.22226116</v>
      </c>
      <c r="M464">
        <v>6981787.7818181813</v>
      </c>
      <c r="N464">
        <v>1913202868.5188432</v>
      </c>
      <c r="O464">
        <v>98792000</v>
      </c>
      <c r="P464">
        <v>29.379040909090907</v>
      </c>
      <c r="Q464">
        <v>19068.2552562378</v>
      </c>
      <c r="R464">
        <v>229632172.9462339</v>
      </c>
      <c r="S464">
        <v>2018.9766563006613</v>
      </c>
      <c r="T464">
        <v>19097.634297146891</v>
      </c>
    </row>
    <row r="465" spans="1:20" x14ac:dyDescent="0.3">
      <c r="A465">
        <v>464</v>
      </c>
      <c r="B465" t="s">
        <v>280</v>
      </c>
      <c r="C465" t="s">
        <v>147</v>
      </c>
      <c r="D465" t="s">
        <v>280</v>
      </c>
      <c r="E465" t="s">
        <v>280</v>
      </c>
      <c r="F465" t="s">
        <v>155</v>
      </c>
      <c r="G465" t="s">
        <v>220</v>
      </c>
      <c r="H465">
        <v>368.65420853154666</v>
      </c>
      <c r="I465">
        <v>27</v>
      </c>
      <c r="J465">
        <v>1275468.5790125621</v>
      </c>
      <c r="K465">
        <v>47828.723972727268</v>
      </c>
      <c r="L465">
        <v>229584344.22226116</v>
      </c>
      <c r="M465">
        <v>6981787.7818181813</v>
      </c>
      <c r="N465">
        <v>1913202868.5188432</v>
      </c>
      <c r="O465">
        <v>105300000</v>
      </c>
      <c r="P465">
        <v>29.379040909090907</v>
      </c>
      <c r="Q465">
        <v>19068.2552562378</v>
      </c>
      <c r="R465">
        <v>229632172.9462339</v>
      </c>
      <c r="S465">
        <v>2025.4846563006613</v>
      </c>
      <c r="T465">
        <v>19097.634297146891</v>
      </c>
    </row>
    <row r="466" spans="1:20" x14ac:dyDescent="0.3">
      <c r="A466">
        <v>465</v>
      </c>
      <c r="B466" t="s">
        <v>280</v>
      </c>
      <c r="C466" t="s">
        <v>147</v>
      </c>
      <c r="D466" t="s">
        <v>280</v>
      </c>
      <c r="E466" t="s">
        <v>280</v>
      </c>
      <c r="F466" t="s">
        <v>155</v>
      </c>
      <c r="G466" t="s">
        <v>218</v>
      </c>
      <c r="H466">
        <v>368.65420853154666</v>
      </c>
      <c r="I466">
        <v>27</v>
      </c>
      <c r="J466">
        <v>1275468.5790125621</v>
      </c>
      <c r="K466">
        <v>47828.723972727268</v>
      </c>
      <c r="L466">
        <v>229584344.22226116</v>
      </c>
      <c r="M466">
        <v>6981787.7818181813</v>
      </c>
      <c r="N466">
        <v>1913202868.5188432</v>
      </c>
      <c r="O466">
        <v>101147400</v>
      </c>
      <c r="P466">
        <v>29.379040909090907</v>
      </c>
      <c r="Q466">
        <v>19068.2552562378</v>
      </c>
      <c r="R466">
        <v>229632172.9462339</v>
      </c>
      <c r="S466">
        <v>2021.3320563006614</v>
      </c>
      <c r="T466">
        <v>19097.634297146891</v>
      </c>
    </row>
    <row r="467" spans="1:20" x14ac:dyDescent="0.3">
      <c r="A467">
        <v>466</v>
      </c>
      <c r="B467" t="s">
        <v>280</v>
      </c>
      <c r="C467" t="s">
        <v>147</v>
      </c>
      <c r="D467" t="s">
        <v>280</v>
      </c>
      <c r="E467" t="s">
        <v>280</v>
      </c>
      <c r="F467" t="s">
        <v>280</v>
      </c>
      <c r="G467" t="s">
        <v>219</v>
      </c>
      <c r="H467">
        <v>368.7561484045475</v>
      </c>
      <c r="I467">
        <v>53</v>
      </c>
      <c r="J467">
        <v>1272716.8905356829</v>
      </c>
      <c r="K467">
        <v>49193.356927272718</v>
      </c>
      <c r="L467">
        <v>229089040.29642293</v>
      </c>
      <c r="M467">
        <v>6943578.0590909086</v>
      </c>
      <c r="N467">
        <v>1909075335.8035243</v>
      </c>
      <c r="O467">
        <v>98792000</v>
      </c>
      <c r="P467">
        <v>29.651967499999998</v>
      </c>
      <c r="Q467">
        <v>19027.117513508456</v>
      </c>
      <c r="R467">
        <v>229138233.6533502</v>
      </c>
      <c r="S467">
        <v>2014.8109138626151</v>
      </c>
      <c r="T467">
        <v>19056.769481008458</v>
      </c>
    </row>
    <row r="468" spans="1:20" x14ac:dyDescent="0.3">
      <c r="A468">
        <v>467</v>
      </c>
      <c r="B468" t="s">
        <v>280</v>
      </c>
      <c r="C468" t="s">
        <v>147</v>
      </c>
      <c r="D468" t="s">
        <v>280</v>
      </c>
      <c r="E468" t="s">
        <v>280</v>
      </c>
      <c r="F468" t="s">
        <v>280</v>
      </c>
      <c r="G468" t="s">
        <v>220</v>
      </c>
      <c r="H468">
        <v>368.7561484045475</v>
      </c>
      <c r="I468">
        <v>27</v>
      </c>
      <c r="J468">
        <v>1272716.8905356829</v>
      </c>
      <c r="K468">
        <v>49193.356927272718</v>
      </c>
      <c r="L468">
        <v>229089040.29642293</v>
      </c>
      <c r="M468">
        <v>6943578.0590909086</v>
      </c>
      <c r="N468">
        <v>1909075335.8035243</v>
      </c>
      <c r="O468">
        <v>105300000</v>
      </c>
      <c r="P468">
        <v>29.651967499999998</v>
      </c>
      <c r="Q468">
        <v>19027.117513508456</v>
      </c>
      <c r="R468">
        <v>229138233.6533502</v>
      </c>
      <c r="S468">
        <v>2021.3189138626151</v>
      </c>
      <c r="T468">
        <v>19056.769481008458</v>
      </c>
    </row>
    <row r="469" spans="1:20" x14ac:dyDescent="0.3">
      <c r="A469">
        <v>468</v>
      </c>
      <c r="B469" t="s">
        <v>280</v>
      </c>
      <c r="C469" t="s">
        <v>147</v>
      </c>
      <c r="D469" t="s">
        <v>280</v>
      </c>
      <c r="E469" t="s">
        <v>280</v>
      </c>
      <c r="F469" t="s">
        <v>280</v>
      </c>
      <c r="G469" t="s">
        <v>218</v>
      </c>
      <c r="H469">
        <v>368.7561484045475</v>
      </c>
      <c r="I469">
        <v>27</v>
      </c>
      <c r="J469">
        <v>1272716.8905356829</v>
      </c>
      <c r="K469">
        <v>49193.356927272718</v>
      </c>
      <c r="L469">
        <v>229089040.29642293</v>
      </c>
      <c r="M469">
        <v>6943578.0590909086</v>
      </c>
      <c r="N469">
        <v>1909075335.8035243</v>
      </c>
      <c r="O469">
        <v>101147400</v>
      </c>
      <c r="P469">
        <v>29.651967499999998</v>
      </c>
      <c r="Q469">
        <v>19027.117513508456</v>
      </c>
      <c r="R469">
        <v>229138233.6533502</v>
      </c>
      <c r="S469">
        <v>2017.1663138626152</v>
      </c>
      <c r="T469">
        <v>19056.769481008458</v>
      </c>
    </row>
    <row r="470" spans="1:20" x14ac:dyDescent="0.3">
      <c r="A470">
        <v>469</v>
      </c>
      <c r="B470" t="s">
        <v>280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394.77782963373431</v>
      </c>
      <c r="I470">
        <v>57</v>
      </c>
      <c r="J470">
        <v>1431593.5225675378</v>
      </c>
      <c r="K470">
        <v>34870.399763636364</v>
      </c>
      <c r="L470">
        <v>257686834.0621568</v>
      </c>
      <c r="M470">
        <v>5548185.1422727266</v>
      </c>
      <c r="N470">
        <v>2147390283.8513067</v>
      </c>
      <c r="O470">
        <v>106248000</v>
      </c>
      <c r="P470">
        <v>21.888458668181816</v>
      </c>
      <c r="Q470">
        <v>21402.323162384688</v>
      </c>
      <c r="R470">
        <v>257721704.46192044</v>
      </c>
      <c r="S470">
        <v>2259.1864689935792</v>
      </c>
      <c r="T470">
        <v>21424.211621052869</v>
      </c>
    </row>
    <row r="471" spans="1:20" x14ac:dyDescent="0.3">
      <c r="A471">
        <v>470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220</v>
      </c>
      <c r="H471">
        <v>394.77782963373431</v>
      </c>
      <c r="I471">
        <v>29</v>
      </c>
      <c r="J471">
        <v>1431593.5225675378</v>
      </c>
      <c r="K471">
        <v>34870.399763636364</v>
      </c>
      <c r="L471">
        <v>257686834.0621568</v>
      </c>
      <c r="M471">
        <v>5548185.1422727266</v>
      </c>
      <c r="N471">
        <v>2147390283.8513067</v>
      </c>
      <c r="O471">
        <v>113100000</v>
      </c>
      <c r="P471">
        <v>21.888458668181816</v>
      </c>
      <c r="Q471">
        <v>21402.323162384688</v>
      </c>
      <c r="R471">
        <v>257721704.46192044</v>
      </c>
      <c r="S471">
        <v>2266.0384689935795</v>
      </c>
      <c r="T471">
        <v>21424.211621052869</v>
      </c>
    </row>
    <row r="472" spans="1:20" x14ac:dyDescent="0.3">
      <c r="A472">
        <v>471</v>
      </c>
      <c r="B472" t="s">
        <v>280</v>
      </c>
      <c r="C472" t="s">
        <v>148</v>
      </c>
      <c r="D472" t="s">
        <v>151</v>
      </c>
      <c r="E472" t="s">
        <v>152</v>
      </c>
      <c r="F472" t="s">
        <v>154</v>
      </c>
      <c r="G472" t="s">
        <v>218</v>
      </c>
      <c r="H472">
        <v>394.77782963373431</v>
      </c>
      <c r="I472">
        <v>29</v>
      </c>
      <c r="J472">
        <v>1431593.5225675378</v>
      </c>
      <c r="K472">
        <v>34870.399763636364</v>
      </c>
      <c r="L472">
        <v>257686834.0621568</v>
      </c>
      <c r="M472">
        <v>5548185.1422727266</v>
      </c>
      <c r="N472">
        <v>2147390283.8513067</v>
      </c>
      <c r="O472">
        <v>108639800</v>
      </c>
      <c r="P472">
        <v>21.888458668181816</v>
      </c>
      <c r="Q472">
        <v>21402.323162384688</v>
      </c>
      <c r="R472">
        <v>257721704.46192044</v>
      </c>
      <c r="S472">
        <v>2261.5782689935795</v>
      </c>
      <c r="T472">
        <v>21424.211621052869</v>
      </c>
    </row>
    <row r="473" spans="1:20" x14ac:dyDescent="0.3">
      <c r="A473">
        <v>472</v>
      </c>
      <c r="B473" t="s">
        <v>280</v>
      </c>
      <c r="C473" t="s">
        <v>148</v>
      </c>
      <c r="D473" t="s">
        <v>151</v>
      </c>
      <c r="E473" t="s">
        <v>152</v>
      </c>
      <c r="F473" t="s">
        <v>155</v>
      </c>
      <c r="G473" t="s">
        <v>219</v>
      </c>
      <c r="H473">
        <v>394.73925778989621</v>
      </c>
      <c r="I473">
        <v>57</v>
      </c>
      <c r="J473">
        <v>1432634.7019912216</v>
      </c>
      <c r="K473">
        <v>35689.179536363634</v>
      </c>
      <c r="L473">
        <v>257874246.3584199</v>
      </c>
      <c r="M473">
        <v>5575477.8013636358</v>
      </c>
      <c r="N473">
        <v>2148952052.9868326</v>
      </c>
      <c r="O473">
        <v>106248000</v>
      </c>
      <c r="P473">
        <v>21.615532077272725</v>
      </c>
      <c r="Q473">
        <v>21417.888794768762</v>
      </c>
      <c r="R473">
        <v>257909935.53795627</v>
      </c>
      <c r="S473">
        <v>2260.7755307881962</v>
      </c>
      <c r="T473">
        <v>21439.504326846036</v>
      </c>
    </row>
    <row r="474" spans="1:20" x14ac:dyDescent="0.3">
      <c r="A474">
        <v>473</v>
      </c>
      <c r="B474" t="s">
        <v>280</v>
      </c>
      <c r="C474" t="s">
        <v>148</v>
      </c>
      <c r="D474" t="s">
        <v>151</v>
      </c>
      <c r="E474" t="s">
        <v>152</v>
      </c>
      <c r="F474" t="s">
        <v>155</v>
      </c>
      <c r="G474" t="s">
        <v>220</v>
      </c>
      <c r="H474">
        <v>394.73925778989621</v>
      </c>
      <c r="I474">
        <v>29</v>
      </c>
      <c r="J474">
        <v>1432634.7019912216</v>
      </c>
      <c r="K474">
        <v>35689.179536363634</v>
      </c>
      <c r="L474">
        <v>257874246.3584199</v>
      </c>
      <c r="M474">
        <v>5575477.8013636358</v>
      </c>
      <c r="N474">
        <v>2148952052.9868326</v>
      </c>
      <c r="O474">
        <v>113100000</v>
      </c>
      <c r="P474">
        <v>21.615532077272725</v>
      </c>
      <c r="Q474">
        <v>21417.888794768762</v>
      </c>
      <c r="R474">
        <v>257909935.53795627</v>
      </c>
      <c r="S474">
        <v>2267.6275307881961</v>
      </c>
      <c r="T474">
        <v>21439.504326846036</v>
      </c>
    </row>
    <row r="475" spans="1:20" x14ac:dyDescent="0.3">
      <c r="A475">
        <v>474</v>
      </c>
      <c r="B475" t="s">
        <v>280</v>
      </c>
      <c r="C475" t="s">
        <v>148</v>
      </c>
      <c r="D475" t="s">
        <v>151</v>
      </c>
      <c r="E475" t="s">
        <v>152</v>
      </c>
      <c r="F475" t="s">
        <v>155</v>
      </c>
      <c r="G475" t="s">
        <v>218</v>
      </c>
      <c r="H475">
        <v>394.73925778989621</v>
      </c>
      <c r="I475">
        <v>29</v>
      </c>
      <c r="J475">
        <v>1432634.7019912216</v>
      </c>
      <c r="K475">
        <v>35689.179536363634</v>
      </c>
      <c r="L475">
        <v>257874246.3584199</v>
      </c>
      <c r="M475">
        <v>5575477.8013636358</v>
      </c>
      <c r="N475">
        <v>2148952052.9868326</v>
      </c>
      <c r="O475">
        <v>108639800</v>
      </c>
      <c r="P475">
        <v>21.615532077272725</v>
      </c>
      <c r="Q475">
        <v>21417.888794768762</v>
      </c>
      <c r="R475">
        <v>257909935.53795627</v>
      </c>
      <c r="S475">
        <v>2263.1673307881961</v>
      </c>
      <c r="T475">
        <v>21439.504326846036</v>
      </c>
    </row>
    <row r="476" spans="1:20" x14ac:dyDescent="0.3">
      <c r="A476">
        <v>475</v>
      </c>
      <c r="B476" t="s">
        <v>280</v>
      </c>
      <c r="C476" t="s">
        <v>148</v>
      </c>
      <c r="D476" t="s">
        <v>151</v>
      </c>
      <c r="E476" t="s">
        <v>152</v>
      </c>
      <c r="F476" t="s">
        <v>280</v>
      </c>
      <c r="G476" t="s">
        <v>219</v>
      </c>
      <c r="H476">
        <v>394.84119766289695</v>
      </c>
      <c r="I476">
        <v>57</v>
      </c>
      <c r="J476">
        <v>1429883.013514343</v>
      </c>
      <c r="K476">
        <v>37053.812490909084</v>
      </c>
      <c r="L476">
        <v>257378942.43258172</v>
      </c>
      <c r="M476">
        <v>5537268.0786363631</v>
      </c>
      <c r="N476">
        <v>2144824520.2715144</v>
      </c>
      <c r="O476">
        <v>106248000</v>
      </c>
      <c r="P476">
        <v>21.888458668181816</v>
      </c>
      <c r="Q476">
        <v>21376.751052039424</v>
      </c>
      <c r="R476">
        <v>257415996.24507263</v>
      </c>
      <c r="S476">
        <v>2256.6097883501507</v>
      </c>
      <c r="T476">
        <v>21398.639510707606</v>
      </c>
    </row>
    <row r="477" spans="1:20" x14ac:dyDescent="0.3">
      <c r="A477">
        <v>476</v>
      </c>
      <c r="B477" t="s">
        <v>280</v>
      </c>
      <c r="C477" t="s">
        <v>148</v>
      </c>
      <c r="D477" t="s">
        <v>151</v>
      </c>
      <c r="E477" t="s">
        <v>152</v>
      </c>
      <c r="F477" t="s">
        <v>280</v>
      </c>
      <c r="G477" t="s">
        <v>220</v>
      </c>
      <c r="H477">
        <v>394.84119766289695</v>
      </c>
      <c r="I477">
        <v>29</v>
      </c>
      <c r="J477">
        <v>1429883.013514343</v>
      </c>
      <c r="K477">
        <v>37053.812490909084</v>
      </c>
      <c r="L477">
        <v>257378942.43258172</v>
      </c>
      <c r="M477">
        <v>5537268.0786363631</v>
      </c>
      <c r="N477">
        <v>2144824520.2715144</v>
      </c>
      <c r="O477">
        <v>113100000</v>
      </c>
      <c r="P477">
        <v>21.888458668181816</v>
      </c>
      <c r="Q477">
        <v>21376.751052039424</v>
      </c>
      <c r="R477">
        <v>257415996.24507263</v>
      </c>
      <c r="S477">
        <v>2263.4617883501505</v>
      </c>
      <c r="T477">
        <v>21398.639510707606</v>
      </c>
    </row>
    <row r="478" spans="1:20" x14ac:dyDescent="0.3">
      <c r="A478">
        <v>477</v>
      </c>
      <c r="B478" t="s">
        <v>280</v>
      </c>
      <c r="C478" t="s">
        <v>148</v>
      </c>
      <c r="D478" t="s">
        <v>151</v>
      </c>
      <c r="E478" t="s">
        <v>152</v>
      </c>
      <c r="F478" t="s">
        <v>280</v>
      </c>
      <c r="G478" t="s">
        <v>218</v>
      </c>
      <c r="H478">
        <v>394.84119766289695</v>
      </c>
      <c r="I478">
        <v>29</v>
      </c>
      <c r="J478">
        <v>1429883.013514343</v>
      </c>
      <c r="K478">
        <v>37053.812490909084</v>
      </c>
      <c r="L478">
        <v>257378942.43258172</v>
      </c>
      <c r="M478">
        <v>5537268.0786363631</v>
      </c>
      <c r="N478">
        <v>2144824520.2715144</v>
      </c>
      <c r="O478">
        <v>108639800</v>
      </c>
      <c r="P478">
        <v>21.888458668181816</v>
      </c>
      <c r="Q478">
        <v>21376.751052039424</v>
      </c>
      <c r="R478">
        <v>257415996.24507263</v>
      </c>
      <c r="S478">
        <v>2259.0015883501505</v>
      </c>
      <c r="T478">
        <v>21398.639510707606</v>
      </c>
    </row>
    <row r="479" spans="1:20" x14ac:dyDescent="0.3">
      <c r="A479">
        <v>478</v>
      </c>
      <c r="B479" t="s">
        <v>280</v>
      </c>
      <c r="C479" t="s">
        <v>148</v>
      </c>
      <c r="D479" t="s">
        <v>151</v>
      </c>
      <c r="E479" t="s">
        <v>280</v>
      </c>
      <c r="F479" t="s">
        <v>154</v>
      </c>
      <c r="G479" t="s">
        <v>219</v>
      </c>
      <c r="H479">
        <v>416.62003553355254</v>
      </c>
      <c r="I479">
        <v>60</v>
      </c>
      <c r="J479">
        <v>1452736.7778785618</v>
      </c>
      <c r="K479">
        <v>45787.463399999993</v>
      </c>
      <c r="L479">
        <v>261492620.01814109</v>
      </c>
      <c r="M479">
        <v>6705393.8877272718</v>
      </c>
      <c r="N479">
        <v>2179105166.8178425</v>
      </c>
      <c r="O479">
        <v>111840000</v>
      </c>
      <c r="P479">
        <v>28.438696849999996</v>
      </c>
      <c r="Q479">
        <v>21718.414829284498</v>
      </c>
      <c r="R479">
        <v>261538407.4815411</v>
      </c>
      <c r="S479">
        <v>2297.6505607055697</v>
      </c>
      <c r="T479">
        <v>21746.853526134499</v>
      </c>
    </row>
    <row r="480" spans="1:20" x14ac:dyDescent="0.3">
      <c r="A480">
        <v>479</v>
      </c>
      <c r="B480" t="s">
        <v>280</v>
      </c>
      <c r="C480" t="s">
        <v>148</v>
      </c>
      <c r="D480" t="s">
        <v>151</v>
      </c>
      <c r="E480" t="s">
        <v>280</v>
      </c>
      <c r="F480" t="s">
        <v>154</v>
      </c>
      <c r="G480" t="s">
        <v>220</v>
      </c>
      <c r="H480">
        <v>416.62003553355254</v>
      </c>
      <c r="I480">
        <v>30</v>
      </c>
      <c r="J480">
        <v>1452736.7778785618</v>
      </c>
      <c r="K480">
        <v>45787.463399999993</v>
      </c>
      <c r="L480">
        <v>261492620.01814109</v>
      </c>
      <c r="M480">
        <v>6705393.8877272718</v>
      </c>
      <c r="N480">
        <v>2179105166.8178425</v>
      </c>
      <c r="O480">
        <v>117000000</v>
      </c>
      <c r="P480">
        <v>28.438696849999996</v>
      </c>
      <c r="Q480">
        <v>21718.414829284498</v>
      </c>
      <c r="R480">
        <v>261538407.4815411</v>
      </c>
      <c r="S480">
        <v>2302.81056070557</v>
      </c>
      <c r="T480">
        <v>21746.853526134499</v>
      </c>
    </row>
    <row r="481" spans="1:20" x14ac:dyDescent="0.3">
      <c r="A481">
        <v>480</v>
      </c>
      <c r="B481" t="s">
        <v>280</v>
      </c>
      <c r="C481" t="s">
        <v>148</v>
      </c>
      <c r="D481" t="s">
        <v>151</v>
      </c>
      <c r="E481" t="s">
        <v>280</v>
      </c>
      <c r="F481" t="s">
        <v>154</v>
      </c>
      <c r="G481" t="s">
        <v>218</v>
      </c>
      <c r="H481">
        <v>416.62003553355254</v>
      </c>
      <c r="I481">
        <v>30</v>
      </c>
      <c r="J481">
        <v>1452736.7778785618</v>
      </c>
      <c r="K481">
        <v>45787.463399999993</v>
      </c>
      <c r="L481">
        <v>261492620.01814109</v>
      </c>
      <c r="M481">
        <v>6705393.8877272718</v>
      </c>
      <c r="N481">
        <v>2179105166.8178425</v>
      </c>
      <c r="O481">
        <v>112386000</v>
      </c>
      <c r="P481">
        <v>28.438696849999996</v>
      </c>
      <c r="Q481">
        <v>21718.414829284498</v>
      </c>
      <c r="R481">
        <v>261538407.4815411</v>
      </c>
      <c r="S481">
        <v>2298.1965607055699</v>
      </c>
      <c r="T481">
        <v>21746.853526134499</v>
      </c>
    </row>
    <row r="482" spans="1:20" x14ac:dyDescent="0.3">
      <c r="A482">
        <v>481</v>
      </c>
      <c r="B482" t="s">
        <v>280</v>
      </c>
      <c r="C482" t="s">
        <v>148</v>
      </c>
      <c r="D482" t="s">
        <v>151</v>
      </c>
      <c r="E482" t="s">
        <v>280</v>
      </c>
      <c r="F482" t="s">
        <v>155</v>
      </c>
      <c r="G482" t="s">
        <v>219</v>
      </c>
      <c r="H482">
        <v>416.58146368971433</v>
      </c>
      <c r="I482">
        <v>60</v>
      </c>
      <c r="J482">
        <v>1453777.9573022458</v>
      </c>
      <c r="K482">
        <v>46606.243172727271</v>
      </c>
      <c r="L482">
        <v>261680032.31440425</v>
      </c>
      <c r="M482">
        <v>6732686.5468181809</v>
      </c>
      <c r="N482">
        <v>2180666935.9533687</v>
      </c>
      <c r="O482">
        <v>111840000</v>
      </c>
      <c r="P482">
        <v>28.165770259090905</v>
      </c>
      <c r="Q482">
        <v>21733.980461668572</v>
      </c>
      <c r="R482">
        <v>261726638.55757698</v>
      </c>
      <c r="S482">
        <v>2299.2396225001871</v>
      </c>
      <c r="T482">
        <v>21762.146231927662</v>
      </c>
    </row>
    <row r="483" spans="1:20" x14ac:dyDescent="0.3">
      <c r="A483">
        <v>482</v>
      </c>
      <c r="B483" t="s">
        <v>280</v>
      </c>
      <c r="C483" t="s">
        <v>148</v>
      </c>
      <c r="D483" t="s">
        <v>151</v>
      </c>
      <c r="E483" t="s">
        <v>280</v>
      </c>
      <c r="F483" t="s">
        <v>155</v>
      </c>
      <c r="G483" t="s">
        <v>220</v>
      </c>
      <c r="H483">
        <v>416.58146368971433</v>
      </c>
      <c r="I483">
        <v>30</v>
      </c>
      <c r="J483">
        <v>1453777.9573022458</v>
      </c>
      <c r="K483">
        <v>46606.243172727271</v>
      </c>
      <c r="L483">
        <v>261680032.31440425</v>
      </c>
      <c r="M483">
        <v>6732686.5468181809</v>
      </c>
      <c r="N483">
        <v>2180666935.9533687</v>
      </c>
      <c r="O483">
        <v>117000000</v>
      </c>
      <c r="P483">
        <v>28.165770259090905</v>
      </c>
      <c r="Q483">
        <v>21733.980461668572</v>
      </c>
      <c r="R483">
        <v>261726638.55757698</v>
      </c>
      <c r="S483">
        <v>2304.399622500187</v>
      </c>
      <c r="T483">
        <v>21762.146231927662</v>
      </c>
    </row>
    <row r="484" spans="1:20" x14ac:dyDescent="0.3">
      <c r="A484">
        <v>483</v>
      </c>
      <c r="B484" t="s">
        <v>280</v>
      </c>
      <c r="C484" t="s">
        <v>148</v>
      </c>
      <c r="D484" t="s">
        <v>151</v>
      </c>
      <c r="E484" t="s">
        <v>280</v>
      </c>
      <c r="F484" t="s">
        <v>155</v>
      </c>
      <c r="G484" t="s">
        <v>218</v>
      </c>
      <c r="H484">
        <v>416.58146368971433</v>
      </c>
      <c r="I484">
        <v>30</v>
      </c>
      <c r="J484">
        <v>1453777.9573022458</v>
      </c>
      <c r="K484">
        <v>46606.243172727271</v>
      </c>
      <c r="L484">
        <v>261680032.31440425</v>
      </c>
      <c r="M484">
        <v>6732686.5468181809</v>
      </c>
      <c r="N484">
        <v>2180666935.9533687</v>
      </c>
      <c r="O484">
        <v>112386000</v>
      </c>
      <c r="P484">
        <v>28.165770259090905</v>
      </c>
      <c r="Q484">
        <v>21733.980461668572</v>
      </c>
      <c r="R484">
        <v>261726638.55757698</v>
      </c>
      <c r="S484">
        <v>2299.7856225001869</v>
      </c>
      <c r="T484">
        <v>21762.146231927662</v>
      </c>
    </row>
    <row r="485" spans="1:20" x14ac:dyDescent="0.3">
      <c r="A485">
        <v>484</v>
      </c>
      <c r="B485" t="s">
        <v>280</v>
      </c>
      <c r="C485" t="s">
        <v>148</v>
      </c>
      <c r="D485" t="s">
        <v>151</v>
      </c>
      <c r="E485" t="s">
        <v>280</v>
      </c>
      <c r="F485" t="s">
        <v>280</v>
      </c>
      <c r="G485" t="s">
        <v>219</v>
      </c>
      <c r="H485">
        <v>416.68340356271517</v>
      </c>
      <c r="I485">
        <v>60</v>
      </c>
      <c r="J485">
        <v>1451026.2688253671</v>
      </c>
      <c r="K485">
        <v>47970.876127272728</v>
      </c>
      <c r="L485">
        <v>261184728.38856608</v>
      </c>
      <c r="M485">
        <v>6694476.8240909083</v>
      </c>
      <c r="N485">
        <v>2176539403.2380505</v>
      </c>
      <c r="O485">
        <v>111840000</v>
      </c>
      <c r="P485">
        <v>28.438696849999996</v>
      </c>
      <c r="Q485">
        <v>21692.842718939239</v>
      </c>
      <c r="R485">
        <v>261232699.26469335</v>
      </c>
      <c r="S485">
        <v>2295.0738800621416</v>
      </c>
      <c r="T485">
        <v>21721.281415789239</v>
      </c>
    </row>
    <row r="486" spans="1:20" x14ac:dyDescent="0.3">
      <c r="A486">
        <v>485</v>
      </c>
      <c r="B486" t="s">
        <v>280</v>
      </c>
      <c r="C486" t="s">
        <v>148</v>
      </c>
      <c r="D486" t="s">
        <v>151</v>
      </c>
      <c r="E486" t="s">
        <v>280</v>
      </c>
      <c r="F486" t="s">
        <v>280</v>
      </c>
      <c r="G486" t="s">
        <v>220</v>
      </c>
      <c r="H486">
        <v>416.68340356271517</v>
      </c>
      <c r="I486">
        <v>30</v>
      </c>
      <c r="J486">
        <v>1451026.2688253671</v>
      </c>
      <c r="K486">
        <v>47970.876127272728</v>
      </c>
      <c r="L486">
        <v>261184728.38856608</v>
      </c>
      <c r="M486">
        <v>6694476.8240909083</v>
      </c>
      <c r="N486">
        <v>2176539403.2380505</v>
      </c>
      <c r="O486">
        <v>117000000</v>
      </c>
      <c r="P486">
        <v>28.438696849999996</v>
      </c>
      <c r="Q486">
        <v>21692.842718939239</v>
      </c>
      <c r="R486">
        <v>261232699.26469335</v>
      </c>
      <c r="S486">
        <v>2300.2338800621415</v>
      </c>
      <c r="T486">
        <v>21721.281415789239</v>
      </c>
    </row>
    <row r="487" spans="1:20" x14ac:dyDescent="0.3">
      <c r="A487">
        <v>486</v>
      </c>
      <c r="B487" t="s">
        <v>280</v>
      </c>
      <c r="C487" t="s">
        <v>148</v>
      </c>
      <c r="D487" t="s">
        <v>151</v>
      </c>
      <c r="E487" t="s">
        <v>280</v>
      </c>
      <c r="F487" t="s">
        <v>280</v>
      </c>
      <c r="G487" t="s">
        <v>218</v>
      </c>
      <c r="H487">
        <v>416.68340356271517</v>
      </c>
      <c r="I487">
        <v>30</v>
      </c>
      <c r="J487">
        <v>1451026.2688253671</v>
      </c>
      <c r="K487">
        <v>47970.876127272728</v>
      </c>
      <c r="L487">
        <v>261184728.38856608</v>
      </c>
      <c r="M487">
        <v>6694476.8240909083</v>
      </c>
      <c r="N487">
        <v>2176539403.2380505</v>
      </c>
      <c r="O487">
        <v>112386000</v>
      </c>
      <c r="P487">
        <v>28.438696849999996</v>
      </c>
      <c r="Q487">
        <v>21692.842718939239</v>
      </c>
      <c r="R487">
        <v>261232699.26469335</v>
      </c>
      <c r="S487">
        <v>2295.6198800621414</v>
      </c>
      <c r="T487">
        <v>21721.281415789239</v>
      </c>
    </row>
    <row r="488" spans="1:20" x14ac:dyDescent="0.3">
      <c r="A488">
        <v>487</v>
      </c>
      <c r="B488" t="s">
        <v>280</v>
      </c>
      <c r="C488" t="s">
        <v>148</v>
      </c>
      <c r="D488" t="s">
        <v>280</v>
      </c>
      <c r="E488" t="s">
        <v>152</v>
      </c>
      <c r="F488" t="s">
        <v>154</v>
      </c>
      <c r="G488" t="s">
        <v>219</v>
      </c>
      <c r="H488">
        <v>395.24229197214441</v>
      </c>
      <c r="I488">
        <v>57</v>
      </c>
      <c r="J488">
        <v>1432043.1221111186</v>
      </c>
      <c r="K488">
        <v>34870.399763636364</v>
      </c>
      <c r="L488">
        <v>257767761.98000139</v>
      </c>
      <c r="M488">
        <v>5552790.2172727259</v>
      </c>
      <c r="N488">
        <v>2148064683.166678</v>
      </c>
      <c r="O488">
        <v>106248000</v>
      </c>
      <c r="P488">
        <v>21.879248518181811</v>
      </c>
      <c r="Q488">
        <v>21409.044675561225</v>
      </c>
      <c r="R488">
        <v>257802632.37976503</v>
      </c>
      <c r="S488">
        <v>2259.8654733839508</v>
      </c>
      <c r="T488">
        <v>21430.923924079405</v>
      </c>
    </row>
    <row r="489" spans="1:20" x14ac:dyDescent="0.3">
      <c r="A489">
        <v>488</v>
      </c>
      <c r="B489" t="s">
        <v>280</v>
      </c>
      <c r="C489" t="s">
        <v>148</v>
      </c>
      <c r="D489" t="s">
        <v>280</v>
      </c>
      <c r="E489" t="s">
        <v>152</v>
      </c>
      <c r="F489" t="s">
        <v>154</v>
      </c>
      <c r="G489" t="s">
        <v>220</v>
      </c>
      <c r="H489">
        <v>395.24229197214441</v>
      </c>
      <c r="I489">
        <v>29</v>
      </c>
      <c r="J489">
        <v>1432043.1221111186</v>
      </c>
      <c r="K489">
        <v>34870.399763636364</v>
      </c>
      <c r="L489">
        <v>257767761.98000139</v>
      </c>
      <c r="M489">
        <v>5552790.2172727259</v>
      </c>
      <c r="N489">
        <v>2148064683.166678</v>
      </c>
      <c r="O489">
        <v>113100000</v>
      </c>
      <c r="P489">
        <v>21.879248518181811</v>
      </c>
      <c r="Q489">
        <v>21409.044675561225</v>
      </c>
      <c r="R489">
        <v>257802632.37976503</v>
      </c>
      <c r="S489">
        <v>2266.7174733839506</v>
      </c>
      <c r="T489">
        <v>21430.923924079405</v>
      </c>
    </row>
    <row r="490" spans="1:20" x14ac:dyDescent="0.3">
      <c r="A490">
        <v>489</v>
      </c>
      <c r="B490" t="s">
        <v>280</v>
      </c>
      <c r="C490" t="s">
        <v>148</v>
      </c>
      <c r="D490" t="s">
        <v>280</v>
      </c>
      <c r="E490" t="s">
        <v>152</v>
      </c>
      <c r="F490" t="s">
        <v>154</v>
      </c>
      <c r="G490" t="s">
        <v>218</v>
      </c>
      <c r="H490">
        <v>395.24229197214441</v>
      </c>
      <c r="I490">
        <v>29</v>
      </c>
      <c r="J490">
        <v>1432043.1221111186</v>
      </c>
      <c r="K490">
        <v>34870.399763636364</v>
      </c>
      <c r="L490">
        <v>257767761.98000139</v>
      </c>
      <c r="M490">
        <v>5552790.2172727259</v>
      </c>
      <c r="N490">
        <v>2148064683.166678</v>
      </c>
      <c r="O490">
        <v>108639800</v>
      </c>
      <c r="P490">
        <v>21.879248518181811</v>
      </c>
      <c r="Q490">
        <v>21409.044675561225</v>
      </c>
      <c r="R490">
        <v>257802632.37976503</v>
      </c>
      <c r="S490">
        <v>2262.2572733839506</v>
      </c>
      <c r="T490">
        <v>21430.923924079405</v>
      </c>
    </row>
    <row r="491" spans="1:20" x14ac:dyDescent="0.3">
      <c r="A491">
        <v>490</v>
      </c>
      <c r="B491" t="s">
        <v>280</v>
      </c>
      <c r="C491" t="s">
        <v>148</v>
      </c>
      <c r="D491" t="s">
        <v>280</v>
      </c>
      <c r="E491" t="s">
        <v>152</v>
      </c>
      <c r="F491" t="s">
        <v>155</v>
      </c>
      <c r="G491" t="s">
        <v>219</v>
      </c>
      <c r="H491">
        <v>395.2037201283062</v>
      </c>
      <c r="I491">
        <v>57</v>
      </c>
      <c r="J491">
        <v>1433084.3015348027</v>
      </c>
      <c r="K491">
        <v>35689.179536363634</v>
      </c>
      <c r="L491">
        <v>257955174.27626449</v>
      </c>
      <c r="M491">
        <v>5580082.8763636351</v>
      </c>
      <c r="N491">
        <v>2149626452.3022041</v>
      </c>
      <c r="O491">
        <v>106248000</v>
      </c>
      <c r="P491">
        <v>21.60632192727272</v>
      </c>
      <c r="Q491">
        <v>21424.610307945299</v>
      </c>
      <c r="R491">
        <v>257990863.45580086</v>
      </c>
      <c r="S491">
        <v>2261.4545351785678</v>
      </c>
      <c r="T491">
        <v>21446.216629872572</v>
      </c>
    </row>
    <row r="492" spans="1:20" x14ac:dyDescent="0.3">
      <c r="A492">
        <v>491</v>
      </c>
      <c r="B492" t="s">
        <v>280</v>
      </c>
      <c r="C492" t="s">
        <v>148</v>
      </c>
      <c r="D492" t="s">
        <v>280</v>
      </c>
      <c r="E492" t="s">
        <v>152</v>
      </c>
      <c r="F492" t="s">
        <v>155</v>
      </c>
      <c r="G492" t="s">
        <v>220</v>
      </c>
      <c r="H492">
        <v>395.2037201283062</v>
      </c>
      <c r="I492">
        <v>29</v>
      </c>
      <c r="J492">
        <v>1433084.3015348027</v>
      </c>
      <c r="K492">
        <v>35689.179536363634</v>
      </c>
      <c r="L492">
        <v>257955174.27626449</v>
      </c>
      <c r="M492">
        <v>5580082.8763636351</v>
      </c>
      <c r="N492">
        <v>2149626452.3022041</v>
      </c>
      <c r="O492">
        <v>113100000</v>
      </c>
      <c r="P492">
        <v>21.60632192727272</v>
      </c>
      <c r="Q492">
        <v>21424.610307945299</v>
      </c>
      <c r="R492">
        <v>257990863.45580086</v>
      </c>
      <c r="S492">
        <v>2268.3065351785681</v>
      </c>
      <c r="T492">
        <v>21446.216629872572</v>
      </c>
    </row>
    <row r="493" spans="1:20" x14ac:dyDescent="0.3">
      <c r="A493">
        <v>492</v>
      </c>
      <c r="B493" t="s">
        <v>280</v>
      </c>
      <c r="C493" t="s">
        <v>148</v>
      </c>
      <c r="D493" t="s">
        <v>280</v>
      </c>
      <c r="E493" t="s">
        <v>152</v>
      </c>
      <c r="F493" t="s">
        <v>155</v>
      </c>
      <c r="G493" t="s">
        <v>218</v>
      </c>
      <c r="H493">
        <v>395.2037201283062</v>
      </c>
      <c r="I493">
        <v>29</v>
      </c>
      <c r="J493">
        <v>1433084.3015348027</v>
      </c>
      <c r="K493">
        <v>35689.179536363634</v>
      </c>
      <c r="L493">
        <v>257955174.27626449</v>
      </c>
      <c r="M493">
        <v>5580082.8763636351</v>
      </c>
      <c r="N493">
        <v>2149626452.3022041</v>
      </c>
      <c r="O493">
        <v>108639800</v>
      </c>
      <c r="P493">
        <v>21.60632192727272</v>
      </c>
      <c r="Q493">
        <v>21424.610307945299</v>
      </c>
      <c r="R493">
        <v>257990863.45580086</v>
      </c>
      <c r="S493">
        <v>2263.8463351785681</v>
      </c>
      <c r="T493">
        <v>21446.216629872572</v>
      </c>
    </row>
    <row r="494" spans="1:20" x14ac:dyDescent="0.3">
      <c r="A494">
        <v>493</v>
      </c>
      <c r="B494" t="s">
        <v>280</v>
      </c>
      <c r="C494" t="s">
        <v>148</v>
      </c>
      <c r="D494" t="s">
        <v>280</v>
      </c>
      <c r="E494" t="s">
        <v>152</v>
      </c>
      <c r="F494" t="s">
        <v>280</v>
      </c>
      <c r="G494" t="s">
        <v>219</v>
      </c>
      <c r="H494">
        <v>395.30566000130705</v>
      </c>
      <c r="I494">
        <v>57</v>
      </c>
      <c r="J494">
        <v>1430332.613057924</v>
      </c>
      <c r="K494">
        <v>37053.812490909084</v>
      </c>
      <c r="L494">
        <v>257459870.35042632</v>
      </c>
      <c r="M494">
        <v>5541873.1536363624</v>
      </c>
      <c r="N494">
        <v>2145498919.5868859</v>
      </c>
      <c r="O494">
        <v>106248000</v>
      </c>
      <c r="P494">
        <v>21.879248518181811</v>
      </c>
      <c r="Q494">
        <v>21383.472565215961</v>
      </c>
      <c r="R494">
        <v>257496924.16291723</v>
      </c>
      <c r="S494">
        <v>2257.2887927405222</v>
      </c>
      <c r="T494">
        <v>21405.351813734142</v>
      </c>
    </row>
    <row r="495" spans="1:20" x14ac:dyDescent="0.3">
      <c r="A495">
        <v>494</v>
      </c>
      <c r="B495" t="s">
        <v>280</v>
      </c>
      <c r="C495" t="s">
        <v>148</v>
      </c>
      <c r="D495" t="s">
        <v>280</v>
      </c>
      <c r="E495" t="s">
        <v>152</v>
      </c>
      <c r="F495" t="s">
        <v>280</v>
      </c>
      <c r="G495" t="s">
        <v>220</v>
      </c>
      <c r="H495">
        <v>395.30566000130705</v>
      </c>
      <c r="I495">
        <v>29</v>
      </c>
      <c r="J495">
        <v>1430332.613057924</v>
      </c>
      <c r="K495">
        <v>37053.812490909084</v>
      </c>
      <c r="L495">
        <v>257459870.35042632</v>
      </c>
      <c r="M495">
        <v>5541873.1536363624</v>
      </c>
      <c r="N495">
        <v>2145498919.5868859</v>
      </c>
      <c r="O495">
        <v>113100000</v>
      </c>
      <c r="P495">
        <v>21.879248518181811</v>
      </c>
      <c r="Q495">
        <v>21383.472565215961</v>
      </c>
      <c r="R495">
        <v>257496924.16291723</v>
      </c>
      <c r="S495">
        <v>2264.1407927405226</v>
      </c>
      <c r="T495">
        <v>21405.351813734142</v>
      </c>
    </row>
    <row r="496" spans="1:20" x14ac:dyDescent="0.3">
      <c r="A496">
        <v>495</v>
      </c>
      <c r="B496" t="s">
        <v>280</v>
      </c>
      <c r="C496" t="s">
        <v>148</v>
      </c>
      <c r="D496" t="s">
        <v>280</v>
      </c>
      <c r="E496" t="s">
        <v>152</v>
      </c>
      <c r="F496" t="s">
        <v>280</v>
      </c>
      <c r="G496" t="s">
        <v>218</v>
      </c>
      <c r="H496">
        <v>395.30566000130705</v>
      </c>
      <c r="I496">
        <v>29</v>
      </c>
      <c r="J496">
        <v>1430332.613057924</v>
      </c>
      <c r="K496">
        <v>37053.812490909084</v>
      </c>
      <c r="L496">
        <v>257459870.35042632</v>
      </c>
      <c r="M496">
        <v>5541873.1536363624</v>
      </c>
      <c r="N496">
        <v>2145498919.5868859</v>
      </c>
      <c r="O496">
        <v>108639800</v>
      </c>
      <c r="P496">
        <v>21.879248518181811</v>
      </c>
      <c r="Q496">
        <v>21383.472565215961</v>
      </c>
      <c r="R496">
        <v>257496924.16291723</v>
      </c>
      <c r="S496">
        <v>2259.6805927405226</v>
      </c>
      <c r="T496">
        <v>21405.351813734142</v>
      </c>
    </row>
    <row r="497" spans="1:20" x14ac:dyDescent="0.3">
      <c r="A497">
        <v>496</v>
      </c>
      <c r="B497" t="s">
        <v>280</v>
      </c>
      <c r="C497" t="s">
        <v>148</v>
      </c>
      <c r="D497" t="s">
        <v>280</v>
      </c>
      <c r="E497" t="s">
        <v>280</v>
      </c>
      <c r="F497" t="s">
        <v>154</v>
      </c>
      <c r="G497" t="s">
        <v>219</v>
      </c>
      <c r="H497">
        <v>417.08449787196247</v>
      </c>
      <c r="I497">
        <v>60</v>
      </c>
      <c r="J497">
        <v>1453186.3774221428</v>
      </c>
      <c r="K497">
        <v>45787.463399999993</v>
      </c>
      <c r="L497">
        <v>261573547.93598568</v>
      </c>
      <c r="M497">
        <v>6709998.962727272</v>
      </c>
      <c r="N497">
        <v>2179779566.133214</v>
      </c>
      <c r="O497">
        <v>111840000</v>
      </c>
      <c r="P497">
        <v>28.429486699999998</v>
      </c>
      <c r="Q497">
        <v>21725.136342461032</v>
      </c>
      <c r="R497">
        <v>261619335.39938569</v>
      </c>
      <c r="S497">
        <v>2298.3295650959412</v>
      </c>
      <c r="T497">
        <v>21753.565829161031</v>
      </c>
    </row>
    <row r="498" spans="1:20" x14ac:dyDescent="0.3">
      <c r="A498">
        <v>497</v>
      </c>
      <c r="B498" t="s">
        <v>280</v>
      </c>
      <c r="C498" t="s">
        <v>148</v>
      </c>
      <c r="D498" t="s">
        <v>280</v>
      </c>
      <c r="E498" t="s">
        <v>280</v>
      </c>
      <c r="F498" t="s">
        <v>154</v>
      </c>
      <c r="G498" t="s">
        <v>220</v>
      </c>
      <c r="H498">
        <v>417.08449787196247</v>
      </c>
      <c r="I498">
        <v>30</v>
      </c>
      <c r="J498">
        <v>1453186.3774221428</v>
      </c>
      <c r="K498">
        <v>45787.463399999993</v>
      </c>
      <c r="L498">
        <v>261573547.93598568</v>
      </c>
      <c r="M498">
        <v>6709998.962727272</v>
      </c>
      <c r="N498">
        <v>2179779566.133214</v>
      </c>
      <c r="O498">
        <v>117000000</v>
      </c>
      <c r="P498">
        <v>28.429486699999998</v>
      </c>
      <c r="Q498">
        <v>21725.136342461032</v>
      </c>
      <c r="R498">
        <v>261619335.39938569</v>
      </c>
      <c r="S498">
        <v>2303.4895650959411</v>
      </c>
      <c r="T498">
        <v>21753.565829161031</v>
      </c>
    </row>
    <row r="499" spans="1:20" x14ac:dyDescent="0.3">
      <c r="A499">
        <v>498</v>
      </c>
      <c r="B499" t="s">
        <v>280</v>
      </c>
      <c r="C499" t="s">
        <v>148</v>
      </c>
      <c r="D499" t="s">
        <v>280</v>
      </c>
      <c r="E499" t="s">
        <v>280</v>
      </c>
      <c r="F499" t="s">
        <v>154</v>
      </c>
      <c r="G499" t="s">
        <v>218</v>
      </c>
      <c r="H499">
        <v>417.08449787196247</v>
      </c>
      <c r="I499">
        <v>30</v>
      </c>
      <c r="J499">
        <v>1453186.3774221428</v>
      </c>
      <c r="K499">
        <v>45787.463399999993</v>
      </c>
      <c r="L499">
        <v>261573547.93598568</v>
      </c>
      <c r="M499">
        <v>6709998.962727272</v>
      </c>
      <c r="N499">
        <v>2179779566.133214</v>
      </c>
      <c r="O499">
        <v>112386000</v>
      </c>
      <c r="P499">
        <v>28.429486699999998</v>
      </c>
      <c r="Q499">
        <v>21725.136342461032</v>
      </c>
      <c r="R499">
        <v>261619335.39938569</v>
      </c>
      <c r="S499">
        <v>2298.8755650959411</v>
      </c>
      <c r="T499">
        <v>21753.565829161031</v>
      </c>
    </row>
    <row r="500" spans="1:20" x14ac:dyDescent="0.3">
      <c r="A500">
        <v>499</v>
      </c>
      <c r="B500" t="s">
        <v>280</v>
      </c>
      <c r="C500" t="s">
        <v>148</v>
      </c>
      <c r="D500" t="s">
        <v>280</v>
      </c>
      <c r="E500" t="s">
        <v>280</v>
      </c>
      <c r="F500" t="s">
        <v>155</v>
      </c>
      <c r="G500" t="s">
        <v>219</v>
      </c>
      <c r="H500">
        <v>417.04592602812443</v>
      </c>
      <c r="I500">
        <v>60</v>
      </c>
      <c r="J500">
        <v>1454227.5568458268</v>
      </c>
      <c r="K500">
        <v>46606.243172727271</v>
      </c>
      <c r="L500">
        <v>261760960.23224884</v>
      </c>
      <c r="M500">
        <v>6737291.6218181811</v>
      </c>
      <c r="N500">
        <v>2181341335.2687402</v>
      </c>
      <c r="O500">
        <v>111840000</v>
      </c>
      <c r="P500">
        <v>28.156560109090908</v>
      </c>
      <c r="Q500">
        <v>21740.701974845113</v>
      </c>
      <c r="R500">
        <v>261807566.47542158</v>
      </c>
      <c r="S500">
        <v>2299.9186268905582</v>
      </c>
      <c r="T500">
        <v>21768.858534954205</v>
      </c>
    </row>
    <row r="501" spans="1:20" x14ac:dyDescent="0.3">
      <c r="A501">
        <v>500</v>
      </c>
      <c r="B501" t="s">
        <v>280</v>
      </c>
      <c r="C501" t="s">
        <v>148</v>
      </c>
      <c r="D501" t="s">
        <v>280</v>
      </c>
      <c r="E501" t="s">
        <v>280</v>
      </c>
      <c r="F501" t="s">
        <v>155</v>
      </c>
      <c r="G501" t="s">
        <v>220</v>
      </c>
      <c r="H501">
        <v>417.04592602812443</v>
      </c>
      <c r="I501">
        <v>30</v>
      </c>
      <c r="J501">
        <v>1454227.5568458268</v>
      </c>
      <c r="K501">
        <v>46606.243172727271</v>
      </c>
      <c r="L501">
        <v>261760960.23224884</v>
      </c>
      <c r="M501">
        <v>6737291.6218181811</v>
      </c>
      <c r="N501">
        <v>2181341335.2687402</v>
      </c>
      <c r="O501">
        <v>117000000</v>
      </c>
      <c r="P501">
        <v>28.156560109090908</v>
      </c>
      <c r="Q501">
        <v>21740.701974845113</v>
      </c>
      <c r="R501">
        <v>261807566.47542158</v>
      </c>
      <c r="S501">
        <v>2305.0786268905581</v>
      </c>
      <c r="T501">
        <v>21768.858534954205</v>
      </c>
    </row>
    <row r="502" spans="1:20" x14ac:dyDescent="0.3">
      <c r="A502">
        <v>501</v>
      </c>
      <c r="B502" t="s">
        <v>280</v>
      </c>
      <c r="C502" t="s">
        <v>148</v>
      </c>
      <c r="D502" t="s">
        <v>280</v>
      </c>
      <c r="E502" t="s">
        <v>280</v>
      </c>
      <c r="F502" t="s">
        <v>155</v>
      </c>
      <c r="G502" t="s">
        <v>218</v>
      </c>
      <c r="H502">
        <v>417.04592602812443</v>
      </c>
      <c r="I502">
        <v>30</v>
      </c>
      <c r="J502">
        <v>1454227.5568458268</v>
      </c>
      <c r="K502">
        <v>46606.243172727271</v>
      </c>
      <c r="L502">
        <v>261760960.23224884</v>
      </c>
      <c r="M502">
        <v>6737291.6218181811</v>
      </c>
      <c r="N502">
        <v>2181341335.2687402</v>
      </c>
      <c r="O502">
        <v>112386000</v>
      </c>
      <c r="P502">
        <v>28.156560109090908</v>
      </c>
      <c r="Q502">
        <v>21740.701974845113</v>
      </c>
      <c r="R502">
        <v>261807566.47542158</v>
      </c>
      <c r="S502">
        <v>2300.4646268905581</v>
      </c>
      <c r="T502">
        <v>21768.858534954205</v>
      </c>
    </row>
    <row r="503" spans="1:20" x14ac:dyDescent="0.3">
      <c r="A503">
        <v>502</v>
      </c>
      <c r="B503" t="s">
        <v>280</v>
      </c>
      <c r="C503" t="s">
        <v>148</v>
      </c>
      <c r="D503" t="s">
        <v>280</v>
      </c>
      <c r="E503" t="s">
        <v>280</v>
      </c>
      <c r="F503" t="s">
        <v>280</v>
      </c>
      <c r="G503" t="s">
        <v>219</v>
      </c>
      <c r="H503">
        <v>417.1478659011251</v>
      </c>
      <c r="I503">
        <v>60</v>
      </c>
      <c r="J503">
        <v>1451475.8683689476</v>
      </c>
      <c r="K503">
        <v>47970.876127272728</v>
      </c>
      <c r="L503">
        <v>261265656.30641055</v>
      </c>
      <c r="M503">
        <v>6699081.8990909085</v>
      </c>
      <c r="N503">
        <v>2177213802.553421</v>
      </c>
      <c r="O503">
        <v>111840000</v>
      </c>
      <c r="P503">
        <v>28.429486699999998</v>
      </c>
      <c r="Q503">
        <v>21699.564232115765</v>
      </c>
      <c r="R503">
        <v>261313627.18253782</v>
      </c>
      <c r="S503">
        <v>2295.7528844525118</v>
      </c>
      <c r="T503">
        <v>21727.993718815764</v>
      </c>
    </row>
    <row r="504" spans="1:20" x14ac:dyDescent="0.3">
      <c r="A504">
        <v>503</v>
      </c>
      <c r="B504" t="s">
        <v>280</v>
      </c>
      <c r="C504" t="s">
        <v>148</v>
      </c>
      <c r="D504" t="s">
        <v>280</v>
      </c>
      <c r="E504" t="s">
        <v>280</v>
      </c>
      <c r="F504" t="s">
        <v>280</v>
      </c>
      <c r="G504" t="s">
        <v>220</v>
      </c>
      <c r="H504">
        <v>417.1478659011251</v>
      </c>
      <c r="I504">
        <v>30</v>
      </c>
      <c r="J504">
        <v>1451475.8683689476</v>
      </c>
      <c r="K504">
        <v>47970.876127272728</v>
      </c>
      <c r="L504">
        <v>261265656.30641055</v>
      </c>
      <c r="M504">
        <v>6699081.8990909085</v>
      </c>
      <c r="N504">
        <v>2177213802.553421</v>
      </c>
      <c r="O504">
        <v>117000000</v>
      </c>
      <c r="P504">
        <v>28.429486699999998</v>
      </c>
      <c r="Q504">
        <v>21699.564232115765</v>
      </c>
      <c r="R504">
        <v>261313627.18253782</v>
      </c>
      <c r="S504">
        <v>2300.9128844525117</v>
      </c>
      <c r="T504">
        <v>21727.993718815764</v>
      </c>
    </row>
    <row r="505" spans="1:20" x14ac:dyDescent="0.3">
      <c r="A505">
        <v>504</v>
      </c>
      <c r="B505" t="s">
        <v>280</v>
      </c>
      <c r="C505" t="s">
        <v>148</v>
      </c>
      <c r="D505" t="s">
        <v>280</v>
      </c>
      <c r="E505" t="s">
        <v>280</v>
      </c>
      <c r="F505" t="s">
        <v>280</v>
      </c>
      <c r="G505" t="s">
        <v>218</v>
      </c>
      <c r="H505">
        <v>417.1478659011251</v>
      </c>
      <c r="I505">
        <v>30</v>
      </c>
      <c r="J505">
        <v>1451475.8683689476</v>
      </c>
      <c r="K505">
        <v>47970.876127272728</v>
      </c>
      <c r="L505">
        <v>261265656.30641055</v>
      </c>
      <c r="M505">
        <v>6699081.8990909085</v>
      </c>
      <c r="N505">
        <v>2177213802.553421</v>
      </c>
      <c r="O505">
        <v>112386000</v>
      </c>
      <c r="P505">
        <v>28.429486699999998</v>
      </c>
      <c r="Q505">
        <v>21699.564232115765</v>
      </c>
      <c r="R505">
        <v>261313627.18253782</v>
      </c>
      <c r="S505">
        <v>2296.2988844525116</v>
      </c>
      <c r="T505">
        <v>21727.993718815764</v>
      </c>
    </row>
    <row r="506" spans="1:20" x14ac:dyDescent="0.3">
      <c r="A506">
        <v>505</v>
      </c>
      <c r="B506" t="s">
        <v>280</v>
      </c>
      <c r="C506" t="s">
        <v>280</v>
      </c>
      <c r="D506" t="s">
        <v>151</v>
      </c>
      <c r="E506" t="s">
        <v>152</v>
      </c>
      <c r="F506" t="s">
        <v>154</v>
      </c>
      <c r="G506" t="s">
        <v>219</v>
      </c>
      <c r="H506">
        <v>388.34622463162765</v>
      </c>
      <c r="I506">
        <v>56</v>
      </c>
      <c r="J506">
        <v>1346218.2517475521</v>
      </c>
      <c r="K506">
        <v>34259.159363636361</v>
      </c>
      <c r="L506">
        <v>242319285.3145594</v>
      </c>
      <c r="M506">
        <v>5181440.9022727264</v>
      </c>
      <c r="N506">
        <v>2019327377.6213284</v>
      </c>
      <c r="O506">
        <v>104384000</v>
      </c>
      <c r="P506">
        <v>19.443497068181816</v>
      </c>
      <c r="Q506">
        <v>20125.962863625904</v>
      </c>
      <c r="R506">
        <v>242353544.47392303</v>
      </c>
      <c r="S506">
        <v>2128.8928185236009</v>
      </c>
      <c r="T506">
        <v>20145.406360694087</v>
      </c>
    </row>
    <row r="507" spans="1:20" x14ac:dyDescent="0.3">
      <c r="A507">
        <v>506</v>
      </c>
      <c r="B507" t="s">
        <v>280</v>
      </c>
      <c r="C507" t="s">
        <v>280</v>
      </c>
      <c r="D507" t="s">
        <v>151</v>
      </c>
      <c r="E507" t="s">
        <v>152</v>
      </c>
      <c r="F507" t="s">
        <v>154</v>
      </c>
      <c r="G507" t="s">
        <v>220</v>
      </c>
      <c r="H507">
        <v>388.34622463162765</v>
      </c>
      <c r="I507">
        <v>28</v>
      </c>
      <c r="J507">
        <v>1346218.2517475521</v>
      </c>
      <c r="K507">
        <v>34259.159363636361</v>
      </c>
      <c r="L507">
        <v>242319285.3145594</v>
      </c>
      <c r="M507">
        <v>5181440.9022727264</v>
      </c>
      <c r="N507">
        <v>2019327377.6213284</v>
      </c>
      <c r="O507">
        <v>109200000</v>
      </c>
      <c r="P507">
        <v>19.443497068181816</v>
      </c>
      <c r="Q507">
        <v>20125.962863625904</v>
      </c>
      <c r="R507">
        <v>242353544.47392303</v>
      </c>
      <c r="S507">
        <v>2133.7088185236012</v>
      </c>
      <c r="T507">
        <v>20145.406360694087</v>
      </c>
    </row>
    <row r="508" spans="1:20" x14ac:dyDescent="0.3">
      <c r="A508">
        <v>507</v>
      </c>
      <c r="B508" t="s">
        <v>280</v>
      </c>
      <c r="C508" t="s">
        <v>280</v>
      </c>
      <c r="D508" t="s">
        <v>151</v>
      </c>
      <c r="E508" t="s">
        <v>152</v>
      </c>
      <c r="F508" t="s">
        <v>154</v>
      </c>
      <c r="G508" t="s">
        <v>218</v>
      </c>
      <c r="H508">
        <v>388.34622463162765</v>
      </c>
      <c r="I508">
        <v>28</v>
      </c>
      <c r="J508">
        <v>1346218.2517475521</v>
      </c>
      <c r="K508">
        <v>34259.159363636361</v>
      </c>
      <c r="L508">
        <v>242319285.3145594</v>
      </c>
      <c r="M508">
        <v>5181440.9022727264</v>
      </c>
      <c r="N508">
        <v>2019327377.6213284</v>
      </c>
      <c r="O508">
        <v>104893600</v>
      </c>
      <c r="P508">
        <v>19.443497068181816</v>
      </c>
      <c r="Q508">
        <v>20125.962863625904</v>
      </c>
      <c r="R508">
        <v>242353544.47392303</v>
      </c>
      <c r="S508">
        <v>2129.4024185236012</v>
      </c>
      <c r="T508">
        <v>20145.406360694087</v>
      </c>
    </row>
    <row r="509" spans="1:20" x14ac:dyDescent="0.3">
      <c r="A509">
        <v>508</v>
      </c>
      <c r="B509" t="s">
        <v>280</v>
      </c>
      <c r="C509" t="s">
        <v>280</v>
      </c>
      <c r="D509" t="s">
        <v>151</v>
      </c>
      <c r="E509" t="s">
        <v>152</v>
      </c>
      <c r="F509" t="s">
        <v>155</v>
      </c>
      <c r="G509" t="s">
        <v>219</v>
      </c>
      <c r="H509">
        <v>388.30765278778961</v>
      </c>
      <c r="I509">
        <v>56</v>
      </c>
      <c r="J509">
        <v>1347259.4311712359</v>
      </c>
      <c r="K509">
        <v>35077.939136363631</v>
      </c>
      <c r="L509">
        <v>242506697.61082244</v>
      </c>
      <c r="M509">
        <v>5208733.5613636356</v>
      </c>
      <c r="N509">
        <v>2020889146.7568536</v>
      </c>
      <c r="O509">
        <v>104384000</v>
      </c>
      <c r="P509">
        <v>19.170570477272726</v>
      </c>
      <c r="Q509">
        <v>20141.528496009971</v>
      </c>
      <c r="R509">
        <v>242541775.5499588</v>
      </c>
      <c r="S509">
        <v>2130.4818803182175</v>
      </c>
      <c r="T509">
        <v>20160.699066487243</v>
      </c>
    </row>
    <row r="510" spans="1:20" x14ac:dyDescent="0.3">
      <c r="A510">
        <v>509</v>
      </c>
      <c r="B510" t="s">
        <v>280</v>
      </c>
      <c r="C510" t="s">
        <v>280</v>
      </c>
      <c r="D510" t="s">
        <v>151</v>
      </c>
      <c r="E510" t="s">
        <v>152</v>
      </c>
      <c r="F510" t="s">
        <v>155</v>
      </c>
      <c r="G510" t="s">
        <v>220</v>
      </c>
      <c r="H510">
        <v>388.30765278778961</v>
      </c>
      <c r="I510">
        <v>28</v>
      </c>
      <c r="J510">
        <v>1347259.4311712359</v>
      </c>
      <c r="K510">
        <v>35077.939136363631</v>
      </c>
      <c r="L510">
        <v>242506697.61082244</v>
      </c>
      <c r="M510">
        <v>5208733.5613636356</v>
      </c>
      <c r="N510">
        <v>2020889146.7568536</v>
      </c>
      <c r="O510">
        <v>109200000</v>
      </c>
      <c r="P510">
        <v>19.170570477272726</v>
      </c>
      <c r="Q510">
        <v>20141.528496009971</v>
      </c>
      <c r="R510">
        <v>242541775.5499588</v>
      </c>
      <c r="S510">
        <v>2135.2978803182173</v>
      </c>
      <c r="T510">
        <v>20160.699066487243</v>
      </c>
    </row>
    <row r="511" spans="1:20" x14ac:dyDescent="0.3">
      <c r="A511">
        <v>510</v>
      </c>
      <c r="B511" t="s">
        <v>280</v>
      </c>
      <c r="C511" t="s">
        <v>280</v>
      </c>
      <c r="D511" t="s">
        <v>151</v>
      </c>
      <c r="E511" t="s">
        <v>152</v>
      </c>
      <c r="F511" t="s">
        <v>155</v>
      </c>
      <c r="G511" t="s">
        <v>218</v>
      </c>
      <c r="H511">
        <v>388.30765278778961</v>
      </c>
      <c r="I511">
        <v>28</v>
      </c>
      <c r="J511">
        <v>1347259.4311712359</v>
      </c>
      <c r="K511">
        <v>35077.939136363631</v>
      </c>
      <c r="L511">
        <v>242506697.61082244</v>
      </c>
      <c r="M511">
        <v>5208733.5613636356</v>
      </c>
      <c r="N511">
        <v>2020889146.7568536</v>
      </c>
      <c r="O511">
        <v>104893600</v>
      </c>
      <c r="P511">
        <v>19.170570477272726</v>
      </c>
      <c r="Q511">
        <v>20141.528496009971</v>
      </c>
      <c r="R511">
        <v>242541775.5499588</v>
      </c>
      <c r="S511">
        <v>2130.9914803182173</v>
      </c>
      <c r="T511">
        <v>20160.699066487243</v>
      </c>
    </row>
    <row r="512" spans="1:20" x14ac:dyDescent="0.3">
      <c r="A512">
        <v>511</v>
      </c>
      <c r="B512" t="s">
        <v>280</v>
      </c>
      <c r="C512" t="s">
        <v>280</v>
      </c>
      <c r="D512" t="s">
        <v>151</v>
      </c>
      <c r="E512" t="s">
        <v>152</v>
      </c>
      <c r="F512" t="s">
        <v>280</v>
      </c>
      <c r="G512" t="s">
        <v>219</v>
      </c>
      <c r="H512">
        <v>388.40959266079028</v>
      </c>
      <c r="I512">
        <v>56</v>
      </c>
      <c r="J512">
        <v>1344507.7426943569</v>
      </c>
      <c r="K512">
        <v>36442.572090909089</v>
      </c>
      <c r="L512">
        <v>242011393.68498427</v>
      </c>
      <c r="M512">
        <v>5170523.8386363629</v>
      </c>
      <c r="N512">
        <v>2016761614.0415356</v>
      </c>
      <c r="O512">
        <v>104384000</v>
      </c>
      <c r="P512">
        <v>19.443497068181816</v>
      </c>
      <c r="Q512">
        <v>20100.390753280637</v>
      </c>
      <c r="R512">
        <v>242047836.25707519</v>
      </c>
      <c r="S512">
        <v>2126.3161378801719</v>
      </c>
      <c r="T512">
        <v>20119.83425034882</v>
      </c>
    </row>
    <row r="513" spans="1:20" x14ac:dyDescent="0.3">
      <c r="A513">
        <v>512</v>
      </c>
      <c r="B513" t="s">
        <v>280</v>
      </c>
      <c r="C513" t="s">
        <v>280</v>
      </c>
      <c r="D513" t="s">
        <v>151</v>
      </c>
      <c r="E513" t="s">
        <v>152</v>
      </c>
      <c r="F513" t="s">
        <v>280</v>
      </c>
      <c r="G513" t="s">
        <v>220</v>
      </c>
      <c r="H513">
        <v>388.40959266079028</v>
      </c>
      <c r="I513">
        <v>28</v>
      </c>
      <c r="J513">
        <v>1344507.7426943569</v>
      </c>
      <c r="K513">
        <v>36442.572090909089</v>
      </c>
      <c r="L513">
        <v>242011393.68498427</v>
      </c>
      <c r="M513">
        <v>5170523.8386363629</v>
      </c>
      <c r="N513">
        <v>2016761614.0415356</v>
      </c>
      <c r="O513">
        <v>109200000</v>
      </c>
      <c r="P513">
        <v>19.443497068181816</v>
      </c>
      <c r="Q513">
        <v>20100.390753280637</v>
      </c>
      <c r="R513">
        <v>242047836.25707519</v>
      </c>
      <c r="S513">
        <v>2131.1321378801722</v>
      </c>
      <c r="T513">
        <v>20119.83425034882</v>
      </c>
    </row>
    <row r="514" spans="1:20" x14ac:dyDescent="0.3">
      <c r="A514">
        <v>513</v>
      </c>
      <c r="B514" t="s">
        <v>280</v>
      </c>
      <c r="C514" t="s">
        <v>280</v>
      </c>
      <c r="D514" t="s">
        <v>151</v>
      </c>
      <c r="E514" t="s">
        <v>152</v>
      </c>
      <c r="F514" t="s">
        <v>280</v>
      </c>
      <c r="G514" t="s">
        <v>218</v>
      </c>
      <c r="H514">
        <v>388.40959266079028</v>
      </c>
      <c r="I514">
        <v>28</v>
      </c>
      <c r="J514">
        <v>1344507.7426943569</v>
      </c>
      <c r="K514">
        <v>36442.572090909089</v>
      </c>
      <c r="L514">
        <v>242011393.68498427</v>
      </c>
      <c r="M514">
        <v>5170523.8386363629</v>
      </c>
      <c r="N514">
        <v>2016761614.0415356</v>
      </c>
      <c r="O514">
        <v>104893600</v>
      </c>
      <c r="P514">
        <v>19.443497068181816</v>
      </c>
      <c r="Q514">
        <v>20100.390753280637</v>
      </c>
      <c r="R514">
        <v>242047836.25707519</v>
      </c>
      <c r="S514">
        <v>2126.8257378801718</v>
      </c>
      <c r="T514">
        <v>20119.83425034882</v>
      </c>
    </row>
    <row r="515" spans="1:20" x14ac:dyDescent="0.3">
      <c r="A515">
        <v>514</v>
      </c>
      <c r="B515" t="s">
        <v>280</v>
      </c>
      <c r="C515" t="s">
        <v>280</v>
      </c>
      <c r="D515" t="s">
        <v>151</v>
      </c>
      <c r="E515" t="s">
        <v>280</v>
      </c>
      <c r="F515" t="s">
        <v>154</v>
      </c>
      <c r="G515" t="s">
        <v>219</v>
      </c>
      <c r="H515">
        <v>410.18843053144587</v>
      </c>
      <c r="I515">
        <v>59</v>
      </c>
      <c r="J515">
        <v>1367361.507058576</v>
      </c>
      <c r="K515">
        <v>45176.222999999998</v>
      </c>
      <c r="L515">
        <v>246125071.27054369</v>
      </c>
      <c r="M515">
        <v>6338649.6477272725</v>
      </c>
      <c r="N515">
        <v>2051042260.5878642</v>
      </c>
      <c r="O515">
        <v>109976000</v>
      </c>
      <c r="P515">
        <v>25.99373525</v>
      </c>
      <c r="Q515">
        <v>20442.054530525711</v>
      </c>
      <c r="R515">
        <v>246170247.49354368</v>
      </c>
      <c r="S515">
        <v>2167.3569102355914</v>
      </c>
      <c r="T515">
        <v>20468.048265775709</v>
      </c>
    </row>
    <row r="516" spans="1:20" x14ac:dyDescent="0.3">
      <c r="A516">
        <v>515</v>
      </c>
      <c r="B516" t="s">
        <v>280</v>
      </c>
      <c r="C516" t="s">
        <v>280</v>
      </c>
      <c r="D516" t="s">
        <v>151</v>
      </c>
      <c r="E516" t="s">
        <v>280</v>
      </c>
      <c r="F516" t="s">
        <v>154</v>
      </c>
      <c r="G516" t="s">
        <v>220</v>
      </c>
      <c r="H516">
        <v>410.18843053144587</v>
      </c>
      <c r="I516">
        <v>30</v>
      </c>
      <c r="J516">
        <v>1367361.507058576</v>
      </c>
      <c r="K516">
        <v>45176.222999999998</v>
      </c>
      <c r="L516">
        <v>246125071.27054369</v>
      </c>
      <c r="M516">
        <v>6338649.6477272725</v>
      </c>
      <c r="N516">
        <v>2051042260.5878642</v>
      </c>
      <c r="O516">
        <v>117000000</v>
      </c>
      <c r="P516">
        <v>25.99373525</v>
      </c>
      <c r="Q516">
        <v>20442.054530525711</v>
      </c>
      <c r="R516">
        <v>246170247.49354368</v>
      </c>
      <c r="S516">
        <v>2174.3809102355913</v>
      </c>
      <c r="T516">
        <v>20468.048265775709</v>
      </c>
    </row>
    <row r="517" spans="1:20" x14ac:dyDescent="0.3">
      <c r="A517">
        <v>516</v>
      </c>
      <c r="B517" t="s">
        <v>280</v>
      </c>
      <c r="C517" t="s">
        <v>280</v>
      </c>
      <c r="D517" t="s">
        <v>151</v>
      </c>
      <c r="E517" t="s">
        <v>280</v>
      </c>
      <c r="F517" t="s">
        <v>154</v>
      </c>
      <c r="G517" t="s">
        <v>218</v>
      </c>
      <c r="H517">
        <v>410.18843053144587</v>
      </c>
      <c r="I517">
        <v>30</v>
      </c>
      <c r="J517">
        <v>1367361.507058576</v>
      </c>
      <c r="K517">
        <v>45176.222999999998</v>
      </c>
      <c r="L517">
        <v>246125071.27054369</v>
      </c>
      <c r="M517">
        <v>6338649.6477272725</v>
      </c>
      <c r="N517">
        <v>2051042260.5878642</v>
      </c>
      <c r="O517">
        <v>112386000</v>
      </c>
      <c r="P517">
        <v>25.99373525</v>
      </c>
      <c r="Q517">
        <v>20442.054530525711</v>
      </c>
      <c r="R517">
        <v>246170247.49354368</v>
      </c>
      <c r="S517">
        <v>2169.7669102355912</v>
      </c>
      <c r="T517">
        <v>20468.048265775709</v>
      </c>
    </row>
    <row r="518" spans="1:20" x14ac:dyDescent="0.3">
      <c r="A518">
        <v>517</v>
      </c>
      <c r="B518" t="s">
        <v>280</v>
      </c>
      <c r="C518" t="s">
        <v>280</v>
      </c>
      <c r="D518" t="s">
        <v>151</v>
      </c>
      <c r="E518" t="s">
        <v>280</v>
      </c>
      <c r="F518" t="s">
        <v>155</v>
      </c>
      <c r="G518" t="s">
        <v>219</v>
      </c>
      <c r="H518">
        <v>410.14985868760766</v>
      </c>
      <c r="I518">
        <v>59</v>
      </c>
      <c r="J518">
        <v>1368402.68648226</v>
      </c>
      <c r="K518">
        <v>45995.002772727268</v>
      </c>
      <c r="L518">
        <v>246312483.56680679</v>
      </c>
      <c r="M518">
        <v>6365942.3068181816</v>
      </c>
      <c r="N518">
        <v>2052604029.7233899</v>
      </c>
      <c r="O518">
        <v>109976000</v>
      </c>
      <c r="P518">
        <v>25.720808659090913</v>
      </c>
      <c r="Q518">
        <v>20457.620162909785</v>
      </c>
      <c r="R518">
        <v>246358478.56957951</v>
      </c>
      <c r="S518">
        <v>2168.9459720302079</v>
      </c>
      <c r="T518">
        <v>20483.340971568876</v>
      </c>
    </row>
    <row r="519" spans="1:20" x14ac:dyDescent="0.3">
      <c r="A519">
        <v>518</v>
      </c>
      <c r="B519" t="s">
        <v>280</v>
      </c>
      <c r="C519" t="s">
        <v>280</v>
      </c>
      <c r="D519" t="s">
        <v>151</v>
      </c>
      <c r="E519" t="s">
        <v>280</v>
      </c>
      <c r="F519" t="s">
        <v>155</v>
      </c>
      <c r="G519" t="s">
        <v>220</v>
      </c>
      <c r="H519">
        <v>410.14985868760766</v>
      </c>
      <c r="I519">
        <v>30</v>
      </c>
      <c r="J519">
        <v>1368402.68648226</v>
      </c>
      <c r="K519">
        <v>45995.002772727268</v>
      </c>
      <c r="L519">
        <v>246312483.56680679</v>
      </c>
      <c r="M519">
        <v>6365942.3068181816</v>
      </c>
      <c r="N519">
        <v>2052604029.7233899</v>
      </c>
      <c r="O519">
        <v>117000000</v>
      </c>
      <c r="P519">
        <v>25.720808659090913</v>
      </c>
      <c r="Q519">
        <v>20457.620162909785</v>
      </c>
      <c r="R519">
        <v>246358478.56957951</v>
      </c>
      <c r="S519">
        <v>2175.9699720302083</v>
      </c>
      <c r="T519">
        <v>20483.340971568876</v>
      </c>
    </row>
    <row r="520" spans="1:20" x14ac:dyDescent="0.3">
      <c r="A520">
        <v>519</v>
      </c>
      <c r="B520" t="s">
        <v>280</v>
      </c>
      <c r="C520" t="s">
        <v>280</v>
      </c>
      <c r="D520" t="s">
        <v>151</v>
      </c>
      <c r="E520" t="s">
        <v>280</v>
      </c>
      <c r="F520" t="s">
        <v>155</v>
      </c>
      <c r="G520" t="s">
        <v>218</v>
      </c>
      <c r="H520">
        <v>410.14985868760766</v>
      </c>
      <c r="I520">
        <v>30</v>
      </c>
      <c r="J520">
        <v>1368402.68648226</v>
      </c>
      <c r="K520">
        <v>45995.002772727268</v>
      </c>
      <c r="L520">
        <v>246312483.56680679</v>
      </c>
      <c r="M520">
        <v>6365942.3068181816</v>
      </c>
      <c r="N520">
        <v>2052604029.7233899</v>
      </c>
      <c r="O520">
        <v>112386000</v>
      </c>
      <c r="P520">
        <v>25.720808659090913</v>
      </c>
      <c r="Q520">
        <v>20457.620162909785</v>
      </c>
      <c r="R520">
        <v>246358478.56957951</v>
      </c>
      <c r="S520">
        <v>2171.3559720302082</v>
      </c>
      <c r="T520">
        <v>20483.340971568876</v>
      </c>
    </row>
    <row r="521" spans="1:20" x14ac:dyDescent="0.3">
      <c r="A521">
        <v>520</v>
      </c>
      <c r="B521" t="s">
        <v>280</v>
      </c>
      <c r="C521" t="s">
        <v>280</v>
      </c>
      <c r="D521" t="s">
        <v>151</v>
      </c>
      <c r="E521" t="s">
        <v>280</v>
      </c>
      <c r="F521" t="s">
        <v>280</v>
      </c>
      <c r="G521" t="s">
        <v>219</v>
      </c>
      <c r="H521">
        <v>410.25179856060851</v>
      </c>
      <c r="I521">
        <v>59</v>
      </c>
      <c r="J521">
        <v>1365650.9980053809</v>
      </c>
      <c r="K521">
        <v>47359.635727272718</v>
      </c>
      <c r="L521">
        <v>245817179.64096856</v>
      </c>
      <c r="M521">
        <v>6327732.584090909</v>
      </c>
      <c r="N521">
        <v>2048476497.0080714</v>
      </c>
      <c r="O521">
        <v>109976000</v>
      </c>
      <c r="P521">
        <v>25.99373525</v>
      </c>
      <c r="Q521">
        <v>20416.482420180444</v>
      </c>
      <c r="R521">
        <v>245864539.27669585</v>
      </c>
      <c r="S521">
        <v>2164.780229592162</v>
      </c>
      <c r="T521">
        <v>20442.476155430442</v>
      </c>
    </row>
    <row r="522" spans="1:20" x14ac:dyDescent="0.3">
      <c r="A522">
        <v>521</v>
      </c>
      <c r="B522" t="s">
        <v>280</v>
      </c>
      <c r="C522" t="s">
        <v>280</v>
      </c>
      <c r="D522" t="s">
        <v>151</v>
      </c>
      <c r="E522" t="s">
        <v>280</v>
      </c>
      <c r="F522" t="s">
        <v>280</v>
      </c>
      <c r="G522" t="s">
        <v>220</v>
      </c>
      <c r="H522">
        <v>410.25179856060851</v>
      </c>
      <c r="I522">
        <v>30</v>
      </c>
      <c r="J522">
        <v>1365650.9980053809</v>
      </c>
      <c r="K522">
        <v>47359.635727272718</v>
      </c>
      <c r="L522">
        <v>245817179.64096856</v>
      </c>
      <c r="M522">
        <v>6327732.584090909</v>
      </c>
      <c r="N522">
        <v>2048476497.0080714</v>
      </c>
      <c r="O522">
        <v>117000000</v>
      </c>
      <c r="P522">
        <v>25.99373525</v>
      </c>
      <c r="Q522">
        <v>20416.482420180444</v>
      </c>
      <c r="R522">
        <v>245864539.27669585</v>
      </c>
      <c r="S522">
        <v>2171.8042295921623</v>
      </c>
      <c r="T522">
        <v>20442.476155430442</v>
      </c>
    </row>
    <row r="523" spans="1:20" x14ac:dyDescent="0.3">
      <c r="A523">
        <v>522</v>
      </c>
      <c r="B523" t="s">
        <v>280</v>
      </c>
      <c r="C523" t="s">
        <v>280</v>
      </c>
      <c r="D523" t="s">
        <v>151</v>
      </c>
      <c r="E523" t="s">
        <v>280</v>
      </c>
      <c r="F523" t="s">
        <v>280</v>
      </c>
      <c r="G523" t="s">
        <v>218</v>
      </c>
      <c r="H523">
        <v>410.25179856060851</v>
      </c>
      <c r="I523">
        <v>30</v>
      </c>
      <c r="J523">
        <v>1365650.9980053809</v>
      </c>
      <c r="K523">
        <v>47359.635727272718</v>
      </c>
      <c r="L523">
        <v>245817179.64096856</v>
      </c>
      <c r="M523">
        <v>6327732.584090909</v>
      </c>
      <c r="N523">
        <v>2048476497.0080714</v>
      </c>
      <c r="O523">
        <v>112386000</v>
      </c>
      <c r="P523">
        <v>25.99373525</v>
      </c>
      <c r="Q523">
        <v>20416.482420180444</v>
      </c>
      <c r="R523">
        <v>245864539.27669585</v>
      </c>
      <c r="S523">
        <v>2167.1902295921623</v>
      </c>
      <c r="T523">
        <v>20442.476155430442</v>
      </c>
    </row>
    <row r="524" spans="1:20" x14ac:dyDescent="0.3">
      <c r="A524">
        <v>523</v>
      </c>
      <c r="B524" t="s">
        <v>280</v>
      </c>
      <c r="C524" t="s">
        <v>280</v>
      </c>
      <c r="D524" t="s">
        <v>280</v>
      </c>
      <c r="E524" t="s">
        <v>152</v>
      </c>
      <c r="F524" t="s">
        <v>154</v>
      </c>
      <c r="G524" t="s">
        <v>219</v>
      </c>
      <c r="H524">
        <v>388.81068697003764</v>
      </c>
      <c r="I524">
        <v>56</v>
      </c>
      <c r="J524">
        <v>1346667.8512911329</v>
      </c>
      <c r="K524">
        <v>34259.159363636361</v>
      </c>
      <c r="L524">
        <v>242400213.23240393</v>
      </c>
      <c r="M524">
        <v>5186045.9772727266</v>
      </c>
      <c r="N524">
        <v>2020001776.9366994</v>
      </c>
      <c r="O524">
        <v>104384000</v>
      </c>
      <c r="P524">
        <v>19.434286918181815</v>
      </c>
      <c r="Q524">
        <v>20132.684376802437</v>
      </c>
      <c r="R524">
        <v>242434472.39176756</v>
      </c>
      <c r="S524">
        <v>2129.571822913972</v>
      </c>
      <c r="T524">
        <v>20152.118663720619</v>
      </c>
    </row>
    <row r="525" spans="1:20" x14ac:dyDescent="0.3">
      <c r="A525">
        <v>524</v>
      </c>
      <c r="B525" t="s">
        <v>280</v>
      </c>
      <c r="C525" t="s">
        <v>280</v>
      </c>
      <c r="D525" t="s">
        <v>280</v>
      </c>
      <c r="E525" t="s">
        <v>152</v>
      </c>
      <c r="F525" t="s">
        <v>154</v>
      </c>
      <c r="G525" t="s">
        <v>220</v>
      </c>
      <c r="H525">
        <v>388.81068697003764</v>
      </c>
      <c r="I525">
        <v>28</v>
      </c>
      <c r="J525">
        <v>1346667.8512911329</v>
      </c>
      <c r="K525">
        <v>34259.159363636361</v>
      </c>
      <c r="L525">
        <v>242400213.23240393</v>
      </c>
      <c r="M525">
        <v>5186045.9772727266</v>
      </c>
      <c r="N525">
        <v>2020001776.9366994</v>
      </c>
      <c r="O525">
        <v>109200000</v>
      </c>
      <c r="P525">
        <v>19.434286918181815</v>
      </c>
      <c r="Q525">
        <v>20132.684376802437</v>
      </c>
      <c r="R525">
        <v>242434472.39176756</v>
      </c>
      <c r="S525">
        <v>2134.3878229139723</v>
      </c>
      <c r="T525">
        <v>20152.118663720619</v>
      </c>
    </row>
    <row r="526" spans="1:20" x14ac:dyDescent="0.3">
      <c r="A526">
        <v>525</v>
      </c>
      <c r="B526" t="s">
        <v>280</v>
      </c>
      <c r="C526" t="s">
        <v>280</v>
      </c>
      <c r="D526" t="s">
        <v>280</v>
      </c>
      <c r="E526" t="s">
        <v>152</v>
      </c>
      <c r="F526" t="s">
        <v>154</v>
      </c>
      <c r="G526" t="s">
        <v>218</v>
      </c>
      <c r="H526">
        <v>388.81068697003764</v>
      </c>
      <c r="I526">
        <v>28</v>
      </c>
      <c r="J526">
        <v>1346667.8512911329</v>
      </c>
      <c r="K526">
        <v>34259.159363636361</v>
      </c>
      <c r="L526">
        <v>242400213.23240393</v>
      </c>
      <c r="M526">
        <v>5186045.9772727266</v>
      </c>
      <c r="N526">
        <v>2020001776.9366994</v>
      </c>
      <c r="O526">
        <v>104893600</v>
      </c>
      <c r="P526">
        <v>19.434286918181815</v>
      </c>
      <c r="Q526">
        <v>20132.684376802437</v>
      </c>
      <c r="R526">
        <v>242434472.39176756</v>
      </c>
      <c r="S526">
        <v>2130.0814229139723</v>
      </c>
      <c r="T526">
        <v>20152.118663720619</v>
      </c>
    </row>
    <row r="527" spans="1:20" x14ac:dyDescent="0.3">
      <c r="A527">
        <v>526</v>
      </c>
      <c r="B527" t="s">
        <v>280</v>
      </c>
      <c r="C527" t="s">
        <v>280</v>
      </c>
      <c r="D527" t="s">
        <v>280</v>
      </c>
      <c r="E527" t="s">
        <v>152</v>
      </c>
      <c r="F527" t="s">
        <v>155</v>
      </c>
      <c r="G527" t="s">
        <v>219</v>
      </c>
      <c r="H527">
        <v>388.77211512619954</v>
      </c>
      <c r="I527">
        <v>56</v>
      </c>
      <c r="J527">
        <v>1347709.0307148169</v>
      </c>
      <c r="K527">
        <v>35077.939136363631</v>
      </c>
      <c r="L527">
        <v>242587625.52866703</v>
      </c>
      <c r="M527">
        <v>5213338.6363636358</v>
      </c>
      <c r="N527">
        <v>2021563546.0722251</v>
      </c>
      <c r="O527">
        <v>104384000</v>
      </c>
      <c r="P527">
        <v>19.161360327272728</v>
      </c>
      <c r="Q527">
        <v>20148.250009186511</v>
      </c>
      <c r="R527">
        <v>242622703.46780339</v>
      </c>
      <c r="S527">
        <v>2131.160884708589</v>
      </c>
      <c r="T527">
        <v>20167.411369513786</v>
      </c>
    </row>
    <row r="528" spans="1:20" x14ac:dyDescent="0.3">
      <c r="A528">
        <v>527</v>
      </c>
      <c r="B528" t="s">
        <v>280</v>
      </c>
      <c r="C528" t="s">
        <v>280</v>
      </c>
      <c r="D528" t="s">
        <v>280</v>
      </c>
      <c r="E528" t="s">
        <v>152</v>
      </c>
      <c r="F528" t="s">
        <v>155</v>
      </c>
      <c r="G528" t="s">
        <v>220</v>
      </c>
      <c r="H528">
        <v>388.77211512619954</v>
      </c>
      <c r="I528">
        <v>28</v>
      </c>
      <c r="J528">
        <v>1347709.0307148169</v>
      </c>
      <c r="K528">
        <v>35077.939136363631</v>
      </c>
      <c r="L528">
        <v>242587625.52866703</v>
      </c>
      <c r="M528">
        <v>5213338.6363636358</v>
      </c>
      <c r="N528">
        <v>2021563546.0722251</v>
      </c>
      <c r="O528">
        <v>109200000</v>
      </c>
      <c r="P528">
        <v>19.161360327272728</v>
      </c>
      <c r="Q528">
        <v>20148.250009186511</v>
      </c>
      <c r="R528">
        <v>242622703.46780339</v>
      </c>
      <c r="S528">
        <v>2135.9768847085888</v>
      </c>
      <c r="T528">
        <v>20167.411369513786</v>
      </c>
    </row>
    <row r="529" spans="1:20" x14ac:dyDescent="0.3">
      <c r="A529">
        <v>528</v>
      </c>
      <c r="B529" t="s">
        <v>280</v>
      </c>
      <c r="C529" t="s">
        <v>280</v>
      </c>
      <c r="D529" t="s">
        <v>280</v>
      </c>
      <c r="E529" t="s">
        <v>152</v>
      </c>
      <c r="F529" t="s">
        <v>155</v>
      </c>
      <c r="G529" t="s">
        <v>218</v>
      </c>
      <c r="H529">
        <v>388.77211512619954</v>
      </c>
      <c r="I529">
        <v>28</v>
      </c>
      <c r="J529">
        <v>1347709.0307148169</v>
      </c>
      <c r="K529">
        <v>35077.939136363631</v>
      </c>
      <c r="L529">
        <v>242587625.52866703</v>
      </c>
      <c r="M529">
        <v>5213338.6363636358</v>
      </c>
      <c r="N529">
        <v>2021563546.0722251</v>
      </c>
      <c r="O529">
        <v>104893600</v>
      </c>
      <c r="P529">
        <v>19.161360327272728</v>
      </c>
      <c r="Q529">
        <v>20148.250009186511</v>
      </c>
      <c r="R529">
        <v>242622703.46780339</v>
      </c>
      <c r="S529">
        <v>2131.6704847085889</v>
      </c>
      <c r="T529">
        <v>20167.411369513786</v>
      </c>
    </row>
    <row r="530" spans="1:20" x14ac:dyDescent="0.3">
      <c r="A530">
        <v>529</v>
      </c>
      <c r="B530" t="s">
        <v>280</v>
      </c>
      <c r="C530" t="s">
        <v>280</v>
      </c>
      <c r="D530" t="s">
        <v>280</v>
      </c>
      <c r="E530" t="s">
        <v>152</v>
      </c>
      <c r="F530" t="s">
        <v>280</v>
      </c>
      <c r="G530" t="s">
        <v>219</v>
      </c>
      <c r="H530">
        <v>388.87405499920038</v>
      </c>
      <c r="I530">
        <v>56</v>
      </c>
      <c r="J530">
        <v>1344957.3422379377</v>
      </c>
      <c r="K530">
        <v>36442.572090909089</v>
      </c>
      <c r="L530">
        <v>242092321.6028288</v>
      </c>
      <c r="M530">
        <v>5175128.9136363631</v>
      </c>
      <c r="N530">
        <v>2017436013.3569067</v>
      </c>
      <c r="O530">
        <v>104384000</v>
      </c>
      <c r="P530">
        <v>19.434286918181815</v>
      </c>
      <c r="Q530">
        <v>20107.11226645717</v>
      </c>
      <c r="R530">
        <v>242128764.17491972</v>
      </c>
      <c r="S530">
        <v>2126.9951422705431</v>
      </c>
      <c r="T530">
        <v>20126.546553375352</v>
      </c>
    </row>
    <row r="531" spans="1:20" x14ac:dyDescent="0.3">
      <c r="A531">
        <v>530</v>
      </c>
      <c r="B531" t="s">
        <v>280</v>
      </c>
      <c r="C531" t="s">
        <v>280</v>
      </c>
      <c r="D531" t="s">
        <v>280</v>
      </c>
      <c r="E531" t="s">
        <v>152</v>
      </c>
      <c r="F531" t="s">
        <v>280</v>
      </c>
      <c r="G531" t="s">
        <v>220</v>
      </c>
      <c r="H531">
        <v>388.87405499920038</v>
      </c>
      <c r="I531">
        <v>28</v>
      </c>
      <c r="J531">
        <v>1344957.3422379377</v>
      </c>
      <c r="K531">
        <v>36442.572090909089</v>
      </c>
      <c r="L531">
        <v>242092321.6028288</v>
      </c>
      <c r="M531">
        <v>5175128.9136363631</v>
      </c>
      <c r="N531">
        <v>2017436013.3569067</v>
      </c>
      <c r="O531">
        <v>109200000</v>
      </c>
      <c r="P531">
        <v>19.434286918181815</v>
      </c>
      <c r="Q531">
        <v>20107.11226645717</v>
      </c>
      <c r="R531">
        <v>242128764.17491972</v>
      </c>
      <c r="S531">
        <v>2131.8111422705433</v>
      </c>
      <c r="T531">
        <v>20126.546553375352</v>
      </c>
    </row>
    <row r="532" spans="1:20" x14ac:dyDescent="0.3">
      <c r="A532">
        <v>531</v>
      </c>
      <c r="B532" t="s">
        <v>280</v>
      </c>
      <c r="C532" t="s">
        <v>280</v>
      </c>
      <c r="D532" t="s">
        <v>280</v>
      </c>
      <c r="E532" t="s">
        <v>152</v>
      </c>
      <c r="F532" t="s">
        <v>280</v>
      </c>
      <c r="G532" t="s">
        <v>218</v>
      </c>
      <c r="H532">
        <v>388.87405499920038</v>
      </c>
      <c r="I532">
        <v>28</v>
      </c>
      <c r="J532">
        <v>1344957.3422379377</v>
      </c>
      <c r="K532">
        <v>36442.572090909089</v>
      </c>
      <c r="L532">
        <v>242092321.6028288</v>
      </c>
      <c r="M532">
        <v>5175128.9136363631</v>
      </c>
      <c r="N532">
        <v>2017436013.3569067</v>
      </c>
      <c r="O532">
        <v>104893600</v>
      </c>
      <c r="P532">
        <v>19.434286918181815</v>
      </c>
      <c r="Q532">
        <v>20107.11226645717</v>
      </c>
      <c r="R532">
        <v>242128764.17491972</v>
      </c>
      <c r="S532">
        <v>2127.5047422705429</v>
      </c>
      <c r="T532">
        <v>20126.546553375352</v>
      </c>
    </row>
    <row r="533" spans="1:20" x14ac:dyDescent="0.3">
      <c r="A533">
        <v>532</v>
      </c>
      <c r="B533" t="s">
        <v>280</v>
      </c>
      <c r="C533" t="s">
        <v>280</v>
      </c>
      <c r="D533" t="s">
        <v>280</v>
      </c>
      <c r="E533" t="s">
        <v>280</v>
      </c>
      <c r="F533" t="s">
        <v>154</v>
      </c>
      <c r="G533" t="s">
        <v>219</v>
      </c>
      <c r="H533">
        <v>410.65289286985586</v>
      </c>
      <c r="I533">
        <v>59</v>
      </c>
      <c r="J533">
        <v>1367811.106602157</v>
      </c>
      <c r="K533">
        <v>45176.222999999998</v>
      </c>
      <c r="L533">
        <v>246205999.18838829</v>
      </c>
      <c r="M533">
        <v>6343254.7227272717</v>
      </c>
      <c r="N533">
        <v>2051716659.9032357</v>
      </c>
      <c r="O533">
        <v>109976000</v>
      </c>
      <c r="P533">
        <v>25.984525099999999</v>
      </c>
      <c r="Q533">
        <v>20448.776043702248</v>
      </c>
      <c r="R533">
        <v>246251175.41138828</v>
      </c>
      <c r="S533">
        <v>2168.0359146259634</v>
      </c>
      <c r="T533">
        <v>20474.760568802249</v>
      </c>
    </row>
    <row r="534" spans="1:20" x14ac:dyDescent="0.3">
      <c r="A534">
        <v>533</v>
      </c>
      <c r="B534" t="s">
        <v>280</v>
      </c>
      <c r="C534" t="s">
        <v>280</v>
      </c>
      <c r="D534" t="s">
        <v>280</v>
      </c>
      <c r="E534" t="s">
        <v>280</v>
      </c>
      <c r="F534" t="s">
        <v>154</v>
      </c>
      <c r="G534" t="s">
        <v>220</v>
      </c>
      <c r="H534">
        <v>410.65289286985586</v>
      </c>
      <c r="I534">
        <v>30</v>
      </c>
      <c r="J534">
        <v>1367811.106602157</v>
      </c>
      <c r="K534">
        <v>45176.222999999998</v>
      </c>
      <c r="L534">
        <v>246205999.18838829</v>
      </c>
      <c r="M534">
        <v>6343254.7227272717</v>
      </c>
      <c r="N534">
        <v>2051716659.9032357</v>
      </c>
      <c r="O534">
        <v>117000000</v>
      </c>
      <c r="P534">
        <v>25.984525099999999</v>
      </c>
      <c r="Q534">
        <v>20448.776043702248</v>
      </c>
      <c r="R534">
        <v>246251175.41138828</v>
      </c>
      <c r="S534">
        <v>2175.0599146259633</v>
      </c>
      <c r="T534">
        <v>20474.760568802249</v>
      </c>
    </row>
    <row r="535" spans="1:20" x14ac:dyDescent="0.3">
      <c r="A535">
        <v>534</v>
      </c>
      <c r="B535" t="s">
        <v>280</v>
      </c>
      <c r="C535" t="s">
        <v>280</v>
      </c>
      <c r="D535" t="s">
        <v>280</v>
      </c>
      <c r="E535" t="s">
        <v>280</v>
      </c>
      <c r="F535" t="s">
        <v>154</v>
      </c>
      <c r="G535" t="s">
        <v>218</v>
      </c>
      <c r="H535">
        <v>410.65289286985586</v>
      </c>
      <c r="I535">
        <v>30</v>
      </c>
      <c r="J535">
        <v>1367811.106602157</v>
      </c>
      <c r="K535">
        <v>45176.222999999998</v>
      </c>
      <c r="L535">
        <v>246205999.18838829</v>
      </c>
      <c r="M535">
        <v>6343254.7227272717</v>
      </c>
      <c r="N535">
        <v>2051716659.9032357</v>
      </c>
      <c r="O535">
        <v>112386000</v>
      </c>
      <c r="P535">
        <v>25.984525099999999</v>
      </c>
      <c r="Q535">
        <v>20448.776043702248</v>
      </c>
      <c r="R535">
        <v>246251175.41138828</v>
      </c>
      <c r="S535">
        <v>2170.4459146259633</v>
      </c>
      <c r="T535">
        <v>20474.760568802249</v>
      </c>
    </row>
    <row r="536" spans="1:20" x14ac:dyDescent="0.3">
      <c r="A536">
        <v>535</v>
      </c>
      <c r="B536" t="s">
        <v>280</v>
      </c>
      <c r="C536" t="s">
        <v>280</v>
      </c>
      <c r="D536" t="s">
        <v>280</v>
      </c>
      <c r="E536" t="s">
        <v>280</v>
      </c>
      <c r="F536" t="s">
        <v>155</v>
      </c>
      <c r="G536" t="s">
        <v>219</v>
      </c>
      <c r="H536">
        <v>410.61432102601776</v>
      </c>
      <c r="I536">
        <v>59</v>
      </c>
      <c r="J536">
        <v>1368852.2860258408</v>
      </c>
      <c r="K536">
        <v>45995.002772727268</v>
      </c>
      <c r="L536">
        <v>246393411.48465133</v>
      </c>
      <c r="M536">
        <v>6370547.3818181809</v>
      </c>
      <c r="N536">
        <v>2053278429.0387609</v>
      </c>
      <c r="O536">
        <v>109976000</v>
      </c>
      <c r="P536">
        <v>25.711598509090908</v>
      </c>
      <c r="Q536">
        <v>20464.341676086318</v>
      </c>
      <c r="R536">
        <v>246439406.48742405</v>
      </c>
      <c r="S536">
        <v>2169.6249764205791</v>
      </c>
      <c r="T536">
        <v>20490.053274595408</v>
      </c>
    </row>
    <row r="537" spans="1:20" x14ac:dyDescent="0.3">
      <c r="A537">
        <v>536</v>
      </c>
      <c r="B537" t="s">
        <v>280</v>
      </c>
      <c r="C537" t="s">
        <v>280</v>
      </c>
      <c r="D537" t="s">
        <v>280</v>
      </c>
      <c r="E537" t="s">
        <v>280</v>
      </c>
      <c r="F537" t="s">
        <v>155</v>
      </c>
      <c r="G537" t="s">
        <v>220</v>
      </c>
      <c r="H537">
        <v>410.61432102601776</v>
      </c>
      <c r="I537">
        <v>30</v>
      </c>
      <c r="J537">
        <v>1368852.2860258408</v>
      </c>
      <c r="K537">
        <v>45995.002772727268</v>
      </c>
      <c r="L537">
        <v>246393411.48465133</v>
      </c>
      <c r="M537">
        <v>6370547.3818181809</v>
      </c>
      <c r="N537">
        <v>2053278429.0387609</v>
      </c>
      <c r="O537">
        <v>117000000</v>
      </c>
      <c r="P537">
        <v>25.711598509090908</v>
      </c>
      <c r="Q537">
        <v>20464.341676086318</v>
      </c>
      <c r="R537">
        <v>246439406.48742405</v>
      </c>
      <c r="S537">
        <v>2176.6489764205789</v>
      </c>
      <c r="T537">
        <v>20490.053274595408</v>
      </c>
    </row>
    <row r="538" spans="1:20" x14ac:dyDescent="0.3">
      <c r="A538">
        <v>537</v>
      </c>
      <c r="B538" t="s">
        <v>280</v>
      </c>
      <c r="C538" t="s">
        <v>280</v>
      </c>
      <c r="D538" t="s">
        <v>280</v>
      </c>
      <c r="E538" t="s">
        <v>280</v>
      </c>
      <c r="F538" t="s">
        <v>155</v>
      </c>
      <c r="G538" t="s">
        <v>218</v>
      </c>
      <c r="H538">
        <v>410.61432102601776</v>
      </c>
      <c r="I538">
        <v>30</v>
      </c>
      <c r="J538">
        <v>1368852.2860258408</v>
      </c>
      <c r="K538">
        <v>45995.002772727268</v>
      </c>
      <c r="L538">
        <v>246393411.48465133</v>
      </c>
      <c r="M538">
        <v>6370547.3818181809</v>
      </c>
      <c r="N538">
        <v>2053278429.0387609</v>
      </c>
      <c r="O538">
        <v>112386000</v>
      </c>
      <c r="P538">
        <v>25.711598509090908</v>
      </c>
      <c r="Q538">
        <v>20464.341676086318</v>
      </c>
      <c r="R538">
        <v>246439406.48742405</v>
      </c>
      <c r="S538">
        <v>2172.0349764205789</v>
      </c>
      <c r="T538">
        <v>20490.053274595408</v>
      </c>
    </row>
    <row r="539" spans="1:20" x14ac:dyDescent="0.3">
      <c r="A539">
        <v>538</v>
      </c>
      <c r="B539" t="s">
        <v>280</v>
      </c>
      <c r="C539" t="s">
        <v>280</v>
      </c>
      <c r="D539" t="s">
        <v>280</v>
      </c>
      <c r="E539" t="s">
        <v>280</v>
      </c>
      <c r="F539" t="s">
        <v>280</v>
      </c>
      <c r="G539" t="s">
        <v>219</v>
      </c>
      <c r="H539">
        <v>410.71626089901849</v>
      </c>
      <c r="I539">
        <v>59</v>
      </c>
      <c r="J539">
        <v>1366100.5975489616</v>
      </c>
      <c r="K539">
        <v>47359.635727272718</v>
      </c>
      <c r="L539">
        <v>245898107.5588131</v>
      </c>
      <c r="M539">
        <v>6332337.6590909082</v>
      </c>
      <c r="N539">
        <v>2049150896.3234425</v>
      </c>
      <c r="O539">
        <v>109976000</v>
      </c>
      <c r="P539">
        <v>25.984525099999999</v>
      </c>
      <c r="Q539">
        <v>20423.203933356974</v>
      </c>
      <c r="R539">
        <v>245945467.19454038</v>
      </c>
      <c r="S539">
        <v>2165.4592339825335</v>
      </c>
      <c r="T539">
        <v>20449.188458456974</v>
      </c>
    </row>
    <row r="540" spans="1:20" x14ac:dyDescent="0.3">
      <c r="A540">
        <v>539</v>
      </c>
      <c r="B540" t="s">
        <v>280</v>
      </c>
      <c r="C540" t="s">
        <v>280</v>
      </c>
      <c r="D540" t="s">
        <v>280</v>
      </c>
      <c r="E540" t="s">
        <v>280</v>
      </c>
      <c r="F540" t="s">
        <v>280</v>
      </c>
      <c r="G540" t="s">
        <v>220</v>
      </c>
      <c r="H540">
        <v>410.71626089901849</v>
      </c>
      <c r="I540">
        <v>30</v>
      </c>
      <c r="J540">
        <v>1366100.5975489616</v>
      </c>
      <c r="K540">
        <v>47359.635727272718</v>
      </c>
      <c r="L540">
        <v>245898107.5588131</v>
      </c>
      <c r="M540">
        <v>6332337.6590909082</v>
      </c>
      <c r="N540">
        <v>2049150896.3234425</v>
      </c>
      <c r="O540">
        <v>117000000</v>
      </c>
      <c r="P540">
        <v>25.984525099999999</v>
      </c>
      <c r="Q540">
        <v>20423.203933356974</v>
      </c>
      <c r="R540">
        <v>245945467.19454038</v>
      </c>
      <c r="S540">
        <v>2172.4832339825334</v>
      </c>
      <c r="T540">
        <v>20449.188458456974</v>
      </c>
    </row>
    <row r="541" spans="1:20" x14ac:dyDescent="0.3">
      <c r="A541">
        <v>540</v>
      </c>
      <c r="B541" t="s">
        <v>280</v>
      </c>
      <c r="C541" t="s">
        <v>280</v>
      </c>
      <c r="D541" t="s">
        <v>280</v>
      </c>
      <c r="E541" t="s">
        <v>280</v>
      </c>
      <c r="F541" t="s">
        <v>280</v>
      </c>
      <c r="G541" t="s">
        <v>218</v>
      </c>
      <c r="H541">
        <v>410.71626089901849</v>
      </c>
      <c r="I541">
        <v>30</v>
      </c>
      <c r="J541">
        <v>1366100.5975489616</v>
      </c>
      <c r="K541">
        <v>47359.635727272718</v>
      </c>
      <c r="L541">
        <v>245898107.5588131</v>
      </c>
      <c r="M541">
        <v>6332337.6590909082</v>
      </c>
      <c r="N541">
        <v>2049150896.3234425</v>
      </c>
      <c r="O541">
        <v>112386000</v>
      </c>
      <c r="P541">
        <v>25.984525099999999</v>
      </c>
      <c r="Q541">
        <v>20423.203933356974</v>
      </c>
      <c r="R541">
        <v>245945467.19454038</v>
      </c>
      <c r="S541">
        <v>2167.8692339825334</v>
      </c>
      <c r="T541">
        <v>20449.188458456974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3AC72-90AE-4D32-8558-1E2F26CD4455}">
  <sheetPr codeName="Sheet18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7</v>
      </c>
      <c r="B2" t="s">
        <v>139</v>
      </c>
      <c r="C2" t="s">
        <v>147</v>
      </c>
      <c r="D2" t="s">
        <v>151</v>
      </c>
      <c r="E2" t="s">
        <v>152</v>
      </c>
      <c r="F2" t="s">
        <v>280</v>
      </c>
      <c r="G2" t="s">
        <v>219</v>
      </c>
      <c r="H2">
        <v>323.43017913138891</v>
      </c>
      <c r="I2">
        <v>46</v>
      </c>
      <c r="J2">
        <v>1182126.9384433487</v>
      </c>
      <c r="K2">
        <v>50982.763290909075</v>
      </c>
      <c r="L2">
        <v>212782848.91980278</v>
      </c>
      <c r="M2">
        <v>5563939.0386363622</v>
      </c>
      <c r="N2">
        <v>1773190407.6650231</v>
      </c>
      <c r="O2">
        <v>85744000</v>
      </c>
      <c r="P2">
        <v>23.837023468181812</v>
      </c>
      <c r="Q2">
        <v>17672.797729728063</v>
      </c>
      <c r="R2">
        <v>212833831.6830937</v>
      </c>
      <c r="S2">
        <v>1864.4983467036595</v>
      </c>
      <c r="T2">
        <v>17696.634753196246</v>
      </c>
      <c r="U2">
        <f>Pro_Economic_Table[[#This Row],[Total Energy(MJ)]]*AHP!$P$3/TOPSIS!$B$4</f>
        <v>7.2010309497206257E-3</v>
      </c>
      <c r="V2">
        <f>Pro_Economic_Table[[#This Row],[Total Cost(LKR Million)]]*AHP!$P$4/TOPSIS!$C$4</f>
        <v>2.7832011770984422E-2</v>
      </c>
      <c r="W2">
        <f>Pro_Economic_Table[[#This Row],[Total Carbon (Metric T)]]*AHP!$P$5/TOPSIS!$D$4</f>
        <v>3.0923205929823125E-3</v>
      </c>
      <c r="X2">
        <f>((Pro_Economic_Table[[#This Row],[Weighted Energy]]-TOPSIS!$B$5)^2+(Pro_Economic_Table[[#This Row],[Weighted Cost]]-TOPSIS!$C$5)^2+(Pro_Economic_Table[[#This Row],[Weighted Co2]]-TOPSIS!$D$5)^2)^0.5</f>
        <v>0</v>
      </c>
      <c r="Y2">
        <f>((Pro_Economic_Table[[#This Row],[Weighted Energy]]-TOPSIS!$B$6)^2+(Pro_Economic_Table[[#This Row],[Weighted Cost]]-TOPSIS!$C$6)^2+(Pro_Economic_Table[[#This Row],[Weighted Co2]]-TOPSIS!$D$6)^2)^0.5</f>
        <v>7.3399208064865449E-3</v>
      </c>
      <c r="Z2">
        <f>Pro_Economic_Table[[#This Row],[S- Worst-Euclidean Distance]]/(Pro_Economic_Table[[#This Row],[S+ Best-Euclidean Distance]]+Pro_Economic_Table[[#This Row],[S- Worst-Euclidean Distance]])</f>
        <v>1</v>
      </c>
      <c r="AA2">
        <v>1</v>
      </c>
    </row>
    <row r="3" spans="1:27" x14ac:dyDescent="0.3">
      <c r="A3">
        <v>9</v>
      </c>
      <c r="B3" t="s">
        <v>139</v>
      </c>
      <c r="C3" t="s">
        <v>147</v>
      </c>
      <c r="D3" t="s">
        <v>151</v>
      </c>
      <c r="E3" t="s">
        <v>152</v>
      </c>
      <c r="F3" t="s">
        <v>280</v>
      </c>
      <c r="G3" t="s">
        <v>218</v>
      </c>
      <c r="H3">
        <v>323.43017913138891</v>
      </c>
      <c r="I3">
        <v>23</v>
      </c>
      <c r="J3">
        <v>1182126.9384433487</v>
      </c>
      <c r="K3">
        <v>50982.763290909075</v>
      </c>
      <c r="L3">
        <v>212782848.91980278</v>
      </c>
      <c r="M3">
        <v>5563939.0386363622</v>
      </c>
      <c r="N3">
        <v>1773190407.6650231</v>
      </c>
      <c r="O3">
        <v>86162600</v>
      </c>
      <c r="P3">
        <v>23.837023468181812</v>
      </c>
      <c r="Q3">
        <v>17672.797729728063</v>
      </c>
      <c r="R3">
        <v>212833831.6830937</v>
      </c>
      <c r="S3">
        <v>1864.9169467036595</v>
      </c>
      <c r="T3">
        <v>17696.634753196246</v>
      </c>
      <c r="U3">
        <f>Pro_Economic_Table[[#This Row],[Total Energy(MJ)]]*AHP!$P$3/TOPSIS!$B$4</f>
        <v>7.2010309497206257E-3</v>
      </c>
      <c r="V3">
        <f>Pro_Economic_Table[[#This Row],[Total Cost(LKR Million)]]*AHP!$P$4/TOPSIS!$C$4</f>
        <v>2.7838260357982602E-2</v>
      </c>
      <c r="W3">
        <f>Pro_Economic_Table[[#This Row],[Total Carbon (Metric T)]]*AHP!$P$5/TOPSIS!$D$4</f>
        <v>3.0923205929823125E-3</v>
      </c>
      <c r="X3">
        <f>((Pro_Economic_Table[[#This Row],[Weighted Energy]]-TOPSIS!$B$5)^2+(Pro_Economic_Table[[#This Row],[Weighted Cost]]-TOPSIS!$C$5)^2+(Pro_Economic_Table[[#This Row],[Weighted Co2]]-TOPSIS!$D$5)^2)^0.5</f>
        <v>6.248586998179595E-6</v>
      </c>
      <c r="Y3">
        <f>((Pro_Economic_Table[[#This Row],[Weighted Energy]]-TOPSIS!$B$6)^2+(Pro_Economic_Table[[#This Row],[Weighted Cost]]-TOPSIS!$C$6)^2+(Pro_Economic_Table[[#This Row],[Weighted Co2]]-TOPSIS!$D$6)^2)^0.5</f>
        <v>7.3338935274633137E-3</v>
      </c>
      <c r="Z3">
        <f>Pro_Economic_Table[[#This Row],[S- Worst-Euclidean Distance]]/(Pro_Economic_Table[[#This Row],[S+ Best-Euclidean Distance]]+Pro_Economic_Table[[#This Row],[S- Worst-Euclidean Distance]])</f>
        <v>0.99914871035182429</v>
      </c>
      <c r="AA3">
        <v>2</v>
      </c>
    </row>
    <row r="4" spans="1:27" x14ac:dyDescent="0.3">
      <c r="A4">
        <v>25</v>
      </c>
      <c r="B4" t="s">
        <v>139</v>
      </c>
      <c r="C4" t="s">
        <v>147</v>
      </c>
      <c r="D4" t="s">
        <v>280</v>
      </c>
      <c r="E4" t="s">
        <v>152</v>
      </c>
      <c r="F4" t="s">
        <v>280</v>
      </c>
      <c r="G4" t="s">
        <v>219</v>
      </c>
      <c r="H4">
        <v>323.8946414697989</v>
      </c>
      <c r="I4">
        <v>47</v>
      </c>
      <c r="J4">
        <v>1182576.5379869298</v>
      </c>
      <c r="K4">
        <v>50982.763290909075</v>
      </c>
      <c r="L4">
        <v>212863776.83764735</v>
      </c>
      <c r="M4">
        <v>5568544.1136363624</v>
      </c>
      <c r="N4">
        <v>1773864806.9803946</v>
      </c>
      <c r="O4">
        <v>87608000</v>
      </c>
      <c r="P4">
        <v>23.827813318181811</v>
      </c>
      <c r="Q4">
        <v>17679.5192429046</v>
      </c>
      <c r="R4">
        <v>212914759.60093826</v>
      </c>
      <c r="S4">
        <v>1867.0413510940309</v>
      </c>
      <c r="T4">
        <v>17703.347056222781</v>
      </c>
      <c r="U4">
        <f>Pro_Economic_Table[[#This Row],[Total Energy(MJ)]]*AHP!$P$3/TOPSIS!$B$4</f>
        <v>7.2037690691092908E-3</v>
      </c>
      <c r="V4">
        <f>Pro_Economic_Table[[#This Row],[Total Cost(LKR Million)]]*AHP!$P$4/TOPSIS!$C$4</f>
        <v>2.7869972077171668E-2</v>
      </c>
      <c r="W4">
        <f>Pro_Economic_Table[[#This Row],[Total Carbon (Metric T)]]*AHP!$P$5/TOPSIS!$D$4</f>
        <v>3.0934935048474652E-3</v>
      </c>
      <c r="X4">
        <f>((Pro_Economic_Table[[#This Row],[Weighted Energy]]-TOPSIS!$B$5)^2+(Pro_Economic_Table[[#This Row],[Weighted Cost]]-TOPSIS!$C$5)^2+(Pro_Economic_Table[[#This Row],[Weighted Co2]]-TOPSIS!$D$5)^2)^0.5</f>
        <v>3.8076999170883326E-5</v>
      </c>
      <c r="Y4">
        <f>((Pro_Economic_Table[[#This Row],[Weighted Energy]]-TOPSIS!$B$6)^2+(Pro_Economic_Table[[#This Row],[Weighted Cost]]-TOPSIS!$C$6)^2+(Pro_Economic_Table[[#This Row],[Weighted Co2]]-TOPSIS!$D$6)^2)^0.5</f>
        <v>7.3025218969388272E-3</v>
      </c>
      <c r="Z4">
        <f>Pro_Economic_Table[[#This Row],[S- Worst-Euclidean Distance]]/(Pro_Economic_Table[[#This Row],[S+ Best-Euclidean Distance]]+Pro_Economic_Table[[#This Row],[S- Worst-Euclidean Distance]])</f>
        <v>0.99481282117307046</v>
      </c>
      <c r="AA4">
        <v>3</v>
      </c>
    </row>
    <row r="5" spans="1:27" x14ac:dyDescent="0.3">
      <c r="A5">
        <v>1</v>
      </c>
      <c r="B5" t="s">
        <v>139</v>
      </c>
      <c r="C5" t="s">
        <v>147</v>
      </c>
      <c r="D5" t="s">
        <v>151</v>
      </c>
      <c r="E5" t="s">
        <v>152</v>
      </c>
      <c r="F5" t="s">
        <v>154</v>
      </c>
      <c r="G5" t="s">
        <v>219</v>
      </c>
      <c r="H5">
        <v>323.36681110222628</v>
      </c>
      <c r="I5">
        <v>46</v>
      </c>
      <c r="J5">
        <v>1183837.4474965436</v>
      </c>
      <c r="K5">
        <v>48799.350563636355</v>
      </c>
      <c r="L5">
        <v>213090740.54937786</v>
      </c>
      <c r="M5">
        <v>5574856.1022727257</v>
      </c>
      <c r="N5">
        <v>1775756171.2448156</v>
      </c>
      <c r="O5">
        <v>85744000</v>
      </c>
      <c r="P5">
        <v>23.837023468181812</v>
      </c>
      <c r="Q5">
        <v>17698.36984007333</v>
      </c>
      <c r="R5">
        <v>213139539.8999415</v>
      </c>
      <c r="S5">
        <v>1867.0750273470883</v>
      </c>
      <c r="T5">
        <v>17722.206863541513</v>
      </c>
      <c r="U5">
        <f>Pro_Economic_Table[[#This Row],[Total Energy(MJ)]]*AHP!$P$3/TOPSIS!$B$4</f>
        <v>7.2113742974567272E-3</v>
      </c>
      <c r="V5">
        <f>Pro_Economic_Table[[#This Row],[Total Cost(LKR Million)]]*AHP!$P$4/TOPSIS!$C$4</f>
        <v>2.7870474774250024E-2</v>
      </c>
      <c r="W5">
        <f>Pro_Economic_Table[[#This Row],[Total Carbon (Metric T)]]*AHP!$P$5/TOPSIS!$D$4</f>
        <v>3.0967890789136508E-3</v>
      </c>
      <c r="X5">
        <f>((Pro_Economic_Table[[#This Row],[Weighted Energy]]-TOPSIS!$B$5)^2+(Pro_Economic_Table[[#This Row],[Weighted Cost]]-TOPSIS!$C$5)^2+(Pro_Economic_Table[[#This Row],[Weighted Co2]]-TOPSIS!$D$5)^2)^0.5</f>
        <v>4.0079356645512656E-5</v>
      </c>
      <c r="Y5">
        <f>((Pro_Economic_Table[[#This Row],[Weighted Energy]]-TOPSIS!$B$6)^2+(Pro_Economic_Table[[#This Row],[Weighted Cost]]-TOPSIS!$C$6)^2+(Pro_Economic_Table[[#This Row],[Weighted Co2]]-TOPSIS!$D$6)^2)^0.5</f>
        <v>7.2998480864301515E-3</v>
      </c>
      <c r="Z5">
        <f>Pro_Economic_Table[[#This Row],[S- Worst-Euclidean Distance]]/(Pro_Economic_Table[[#This Row],[S+ Best-Euclidean Distance]]+Pro_Economic_Table[[#This Row],[S- Worst-Euclidean Distance]])</f>
        <v>0.99453954320988247</v>
      </c>
      <c r="AA5">
        <v>4</v>
      </c>
    </row>
    <row r="6" spans="1:27" x14ac:dyDescent="0.3">
      <c r="A6">
        <v>3</v>
      </c>
      <c r="B6" t="s">
        <v>139</v>
      </c>
      <c r="C6" t="s">
        <v>147</v>
      </c>
      <c r="D6" t="s">
        <v>151</v>
      </c>
      <c r="E6" t="s">
        <v>152</v>
      </c>
      <c r="F6" t="s">
        <v>154</v>
      </c>
      <c r="G6" t="s">
        <v>218</v>
      </c>
      <c r="H6">
        <v>323.36681110222628</v>
      </c>
      <c r="I6">
        <v>23</v>
      </c>
      <c r="J6">
        <v>1183837.4474965436</v>
      </c>
      <c r="K6">
        <v>48799.350563636355</v>
      </c>
      <c r="L6">
        <v>213090740.54937786</v>
      </c>
      <c r="M6">
        <v>5574856.1022727257</v>
      </c>
      <c r="N6">
        <v>1775756171.2448156</v>
      </c>
      <c r="O6">
        <v>86162600</v>
      </c>
      <c r="P6">
        <v>23.837023468181812</v>
      </c>
      <c r="Q6">
        <v>17698.36984007333</v>
      </c>
      <c r="R6">
        <v>213139539.8999415</v>
      </c>
      <c r="S6">
        <v>1867.4936273470882</v>
      </c>
      <c r="T6">
        <v>17722.206863541513</v>
      </c>
      <c r="U6">
        <f>Pro_Economic_Table[[#This Row],[Total Energy(MJ)]]*AHP!$P$3/TOPSIS!$B$4</f>
        <v>7.2113742974567272E-3</v>
      </c>
      <c r="V6">
        <f>Pro_Economic_Table[[#This Row],[Total Cost(LKR Million)]]*AHP!$P$4/TOPSIS!$C$4</f>
        <v>2.7876723361248204E-2</v>
      </c>
      <c r="W6">
        <f>Pro_Economic_Table[[#This Row],[Total Carbon (Metric T)]]*AHP!$P$5/TOPSIS!$D$4</f>
        <v>3.0967890789136508E-3</v>
      </c>
      <c r="X6">
        <f>((Pro_Economic_Table[[#This Row],[Weighted Energy]]-TOPSIS!$B$5)^2+(Pro_Economic_Table[[#This Row],[Weighted Cost]]-TOPSIS!$C$5)^2+(Pro_Economic_Table[[#This Row],[Weighted Co2]]-TOPSIS!$D$5)^2)^0.5</f>
        <v>4.6109418916581229E-5</v>
      </c>
      <c r="Y6">
        <f>((Pro_Economic_Table[[#This Row],[Weighted Energy]]-TOPSIS!$B$6)^2+(Pro_Economic_Table[[#This Row],[Weighted Cost]]-TOPSIS!$C$6)^2+(Pro_Economic_Table[[#This Row],[Weighted Co2]]-TOPSIS!$D$6)^2)^0.5</f>
        <v>7.2938206442492385E-3</v>
      </c>
      <c r="Z6">
        <f>Pro_Economic_Table[[#This Row],[S- Worst-Euclidean Distance]]/(Pro_Economic_Table[[#This Row],[S+ Best-Euclidean Distance]]+Pro_Economic_Table[[#This Row],[S- Worst-Euclidean Distance]])</f>
        <v>0.99371800296191193</v>
      </c>
      <c r="AA6">
        <v>5</v>
      </c>
    </row>
    <row r="7" spans="1:27" x14ac:dyDescent="0.3">
      <c r="A7">
        <v>8</v>
      </c>
      <c r="B7" t="s">
        <v>139</v>
      </c>
      <c r="C7" t="s">
        <v>147</v>
      </c>
      <c r="D7" t="s">
        <v>151</v>
      </c>
      <c r="E7" t="s">
        <v>152</v>
      </c>
      <c r="F7" t="s">
        <v>280</v>
      </c>
      <c r="G7" t="s">
        <v>220</v>
      </c>
      <c r="H7">
        <v>323.43017913138891</v>
      </c>
      <c r="I7">
        <v>23</v>
      </c>
      <c r="J7">
        <v>1182126.9384433487</v>
      </c>
      <c r="K7">
        <v>50982.763290909075</v>
      </c>
      <c r="L7">
        <v>212782848.91980278</v>
      </c>
      <c r="M7">
        <v>5563939.0386363622</v>
      </c>
      <c r="N7">
        <v>1773190407.6650231</v>
      </c>
      <c r="O7">
        <v>89700000</v>
      </c>
      <c r="P7">
        <v>23.837023468181812</v>
      </c>
      <c r="Q7">
        <v>17672.797729728063</v>
      </c>
      <c r="R7">
        <v>212833831.6830937</v>
      </c>
      <c r="S7">
        <v>1868.4543467036594</v>
      </c>
      <c r="T7">
        <v>17696.634753196246</v>
      </c>
      <c r="U7">
        <f>Pro_Economic_Table[[#This Row],[Total Energy(MJ)]]*AHP!$P$3/TOPSIS!$B$4</f>
        <v>7.2010309497206257E-3</v>
      </c>
      <c r="V7">
        <f>Pro_Economic_Table[[#This Row],[Total Cost(LKR Million)]]*AHP!$P$4/TOPSIS!$C$4</f>
        <v>2.7891064351406748E-2</v>
      </c>
      <c r="W7">
        <f>Pro_Economic_Table[[#This Row],[Total Carbon (Metric T)]]*AHP!$P$5/TOPSIS!$D$4</f>
        <v>3.0923205929823125E-3</v>
      </c>
      <c r="X7">
        <f>((Pro_Economic_Table[[#This Row],[Weighted Energy]]-TOPSIS!$B$5)^2+(Pro_Economic_Table[[#This Row],[Weighted Cost]]-TOPSIS!$C$5)^2+(Pro_Economic_Table[[#This Row],[Weighted Co2]]-TOPSIS!$D$5)^2)^0.5</f>
        <v>5.9052580422325196E-5</v>
      </c>
      <c r="Y7">
        <f>((Pro_Economic_Table[[#This Row],[Weighted Energy]]-TOPSIS!$B$6)^2+(Pro_Economic_Table[[#This Row],[Weighted Cost]]-TOPSIS!$C$6)^2+(Pro_Economic_Table[[#This Row],[Weighted Co2]]-TOPSIS!$D$6)^2)^0.5</f>
        <v>7.2829746034490488E-3</v>
      </c>
      <c r="Z7">
        <f>Pro_Economic_Table[[#This Row],[S- Worst-Euclidean Distance]]/(Pro_Economic_Table[[#This Row],[S+ Best-Euclidean Distance]]+Pro_Economic_Table[[#This Row],[S- Worst-Euclidean Distance]])</f>
        <v>0.99195691068101066</v>
      </c>
      <c r="AA7">
        <v>6</v>
      </c>
    </row>
    <row r="8" spans="1:27" x14ac:dyDescent="0.3">
      <c r="A8">
        <v>4</v>
      </c>
      <c r="B8" t="s">
        <v>139</v>
      </c>
      <c r="C8" t="s">
        <v>147</v>
      </c>
      <c r="D8" t="s">
        <v>151</v>
      </c>
      <c r="E8" t="s">
        <v>152</v>
      </c>
      <c r="F8" t="s">
        <v>155</v>
      </c>
      <c r="G8" t="s">
        <v>219</v>
      </c>
      <c r="H8">
        <v>323.32823925838818</v>
      </c>
      <c r="I8">
        <v>46</v>
      </c>
      <c r="J8">
        <v>1184878.6269202274</v>
      </c>
      <c r="K8">
        <v>49618.130336363625</v>
      </c>
      <c r="L8">
        <v>213278152.84564093</v>
      </c>
      <c r="M8">
        <v>5602148.7613636348</v>
      </c>
      <c r="N8">
        <v>1777317940.3803411</v>
      </c>
      <c r="O8">
        <v>85744000</v>
      </c>
      <c r="P8">
        <v>23.564096877272721</v>
      </c>
      <c r="Q8">
        <v>17713.935472457397</v>
      </c>
      <c r="R8">
        <v>213327770.9759773</v>
      </c>
      <c r="S8">
        <v>1868.6640891417048</v>
      </c>
      <c r="T8">
        <v>17737.499569334668</v>
      </c>
      <c r="U8">
        <f>Pro_Economic_Table[[#This Row],[Total Energy(MJ)]]*AHP!$P$3/TOPSIS!$B$4</f>
        <v>7.2177429174900823E-3</v>
      </c>
      <c r="V8">
        <f>Pro_Economic_Table[[#This Row],[Total Cost(LKR Million)]]*AHP!$P$4/TOPSIS!$C$4</f>
        <v>2.7894195249331583E-2</v>
      </c>
      <c r="W8">
        <f>Pro_Economic_Table[[#This Row],[Total Carbon (Metric T)]]*AHP!$P$5/TOPSIS!$D$4</f>
        <v>3.0994613355153221E-3</v>
      </c>
      <c r="X8">
        <f>((Pro_Economic_Table[[#This Row],[Weighted Energy]]-TOPSIS!$B$5)^2+(Pro_Economic_Table[[#This Row],[Weighted Cost]]-TOPSIS!$C$5)^2+(Pro_Economic_Table[[#This Row],[Weighted Co2]]-TOPSIS!$D$5)^2)^0.5</f>
        <v>6.4784759396033193E-5</v>
      </c>
      <c r="Y8">
        <f>((Pro_Economic_Table[[#This Row],[Weighted Energy]]-TOPSIS!$B$6)^2+(Pro_Economic_Table[[#This Row],[Weighted Cost]]-TOPSIS!$C$6)^2+(Pro_Economic_Table[[#This Row],[Weighted Co2]]-TOPSIS!$D$6)^2)^0.5</f>
        <v>7.2751460766576521E-3</v>
      </c>
      <c r="Z8">
        <f>Pro_Economic_Table[[#This Row],[S- Worst-Euclidean Distance]]/(Pro_Economic_Table[[#This Row],[S+ Best-Euclidean Distance]]+Pro_Economic_Table[[#This Row],[S- Worst-Euclidean Distance]])</f>
        <v>0.99117365533230761</v>
      </c>
      <c r="AA8">
        <v>7</v>
      </c>
    </row>
    <row r="9" spans="1:27" x14ac:dyDescent="0.3">
      <c r="A9">
        <v>6</v>
      </c>
      <c r="B9" t="s">
        <v>139</v>
      </c>
      <c r="C9" t="s">
        <v>147</v>
      </c>
      <c r="D9" t="s">
        <v>151</v>
      </c>
      <c r="E9" t="s">
        <v>152</v>
      </c>
      <c r="F9" t="s">
        <v>155</v>
      </c>
      <c r="G9" t="s">
        <v>218</v>
      </c>
      <c r="H9">
        <v>323.32823925838818</v>
      </c>
      <c r="I9">
        <v>23</v>
      </c>
      <c r="J9">
        <v>1184878.6269202274</v>
      </c>
      <c r="K9">
        <v>49618.130336363625</v>
      </c>
      <c r="L9">
        <v>213278152.84564093</v>
      </c>
      <c r="M9">
        <v>5602148.7613636348</v>
      </c>
      <c r="N9">
        <v>1777317940.3803411</v>
      </c>
      <c r="O9">
        <v>86162600</v>
      </c>
      <c r="P9">
        <v>23.564096877272721</v>
      </c>
      <c r="Q9">
        <v>17713.935472457397</v>
      </c>
      <c r="R9">
        <v>213327770.9759773</v>
      </c>
      <c r="S9">
        <v>1869.0826891417048</v>
      </c>
      <c r="T9">
        <v>17737.499569334668</v>
      </c>
      <c r="U9">
        <f>Pro_Economic_Table[[#This Row],[Total Energy(MJ)]]*AHP!$P$3/TOPSIS!$B$4</f>
        <v>7.2177429174900823E-3</v>
      </c>
      <c r="V9">
        <f>Pro_Economic_Table[[#This Row],[Total Cost(LKR Million)]]*AHP!$P$4/TOPSIS!$C$4</f>
        <v>2.7900443836329763E-2</v>
      </c>
      <c r="W9">
        <f>Pro_Economic_Table[[#This Row],[Total Carbon (Metric T)]]*AHP!$P$5/TOPSIS!$D$4</f>
        <v>3.0994613355153221E-3</v>
      </c>
      <c r="X9">
        <f>((Pro_Economic_Table[[#This Row],[Weighted Energy]]-TOPSIS!$B$5)^2+(Pro_Economic_Table[[#This Row],[Weighted Cost]]-TOPSIS!$C$5)^2+(Pro_Economic_Table[[#This Row],[Weighted Co2]]-TOPSIS!$D$5)^2)^0.5</f>
        <v>7.0804149864813954E-5</v>
      </c>
      <c r="Y9">
        <f>((Pro_Economic_Table[[#This Row],[Weighted Energy]]-TOPSIS!$B$6)^2+(Pro_Economic_Table[[#This Row],[Weighted Cost]]-TOPSIS!$C$6)^2+(Pro_Economic_Table[[#This Row],[Weighted Co2]]-TOPSIS!$D$6)^2)^0.5</f>
        <v>7.2691185422394953E-3</v>
      </c>
      <c r="Z9">
        <f>Pro_Economic_Table[[#This Row],[S- Worst-Euclidean Distance]]/(Pro_Economic_Table[[#This Row],[S+ Best-Euclidean Distance]]+Pro_Economic_Table[[#This Row],[S- Worst-Euclidean Distance]])</f>
        <v>0.99035355645625811</v>
      </c>
      <c r="AA9">
        <v>8</v>
      </c>
    </row>
    <row r="10" spans="1:27" x14ac:dyDescent="0.3">
      <c r="A10">
        <v>27</v>
      </c>
      <c r="B10" t="s">
        <v>139</v>
      </c>
      <c r="C10" t="s">
        <v>147</v>
      </c>
      <c r="D10" t="s">
        <v>280</v>
      </c>
      <c r="E10" t="s">
        <v>152</v>
      </c>
      <c r="F10" t="s">
        <v>280</v>
      </c>
      <c r="G10" t="s">
        <v>218</v>
      </c>
      <c r="H10">
        <v>323.8946414697989</v>
      </c>
      <c r="I10">
        <v>24</v>
      </c>
      <c r="J10">
        <v>1182576.5379869298</v>
      </c>
      <c r="K10">
        <v>50982.763290909075</v>
      </c>
      <c r="L10">
        <v>212863776.83764735</v>
      </c>
      <c r="M10">
        <v>5568544.1136363624</v>
      </c>
      <c r="N10">
        <v>1773864806.9803946</v>
      </c>
      <c r="O10">
        <v>89908800</v>
      </c>
      <c r="P10">
        <v>23.827813318181811</v>
      </c>
      <c r="Q10">
        <v>17679.5192429046</v>
      </c>
      <c r="R10">
        <v>212914759.60093826</v>
      </c>
      <c r="S10">
        <v>1869.3421510940309</v>
      </c>
      <c r="T10">
        <v>17703.347056222781</v>
      </c>
      <c r="U10">
        <f>Pro_Economic_Table[[#This Row],[Total Energy(MJ)]]*AHP!$P$3/TOPSIS!$B$4</f>
        <v>7.2037690691092908E-3</v>
      </c>
      <c r="V10">
        <f>Pro_Economic_Table[[#This Row],[Total Cost(LKR Million)]]*AHP!$P$4/TOPSIS!$C$4</f>
        <v>2.7904316914642773E-2</v>
      </c>
      <c r="W10">
        <f>Pro_Economic_Table[[#This Row],[Total Carbon (Metric T)]]*AHP!$P$5/TOPSIS!$D$4</f>
        <v>3.0934935048474652E-3</v>
      </c>
      <c r="X10">
        <f>((Pro_Economic_Table[[#This Row],[Weighted Energy]]-TOPSIS!$B$5)^2+(Pro_Economic_Table[[#This Row],[Weighted Cost]]-TOPSIS!$C$5)^2+(Pro_Economic_Table[[#This Row],[Weighted Co2]]-TOPSIS!$D$5)^2)^0.5</f>
        <v>7.236647579842993E-5</v>
      </c>
      <c r="Y10">
        <f>((Pro_Economic_Table[[#This Row],[Weighted Energy]]-TOPSIS!$B$6)^2+(Pro_Economic_Table[[#This Row],[Weighted Cost]]-TOPSIS!$C$6)^2+(Pro_Economic_Table[[#This Row],[Weighted Co2]]-TOPSIS!$D$6)^2)^0.5</f>
        <v>7.2694069888210684E-3</v>
      </c>
      <c r="Z10">
        <f>Pro_Economic_Table[[#This Row],[S- Worst-Euclidean Distance]]/(Pro_Economic_Table[[#This Row],[S+ Best-Euclidean Distance]]+Pro_Economic_Table[[#This Row],[S- Worst-Euclidean Distance]])</f>
        <v>0.99014318867952422</v>
      </c>
      <c r="AA10">
        <v>9</v>
      </c>
    </row>
    <row r="11" spans="1:27" x14ac:dyDescent="0.3">
      <c r="A11">
        <v>19</v>
      </c>
      <c r="B11" t="s">
        <v>139</v>
      </c>
      <c r="C11" t="s">
        <v>147</v>
      </c>
      <c r="D11" t="s">
        <v>280</v>
      </c>
      <c r="E11" t="s">
        <v>152</v>
      </c>
      <c r="F11" t="s">
        <v>154</v>
      </c>
      <c r="G11" t="s">
        <v>219</v>
      </c>
      <c r="H11">
        <v>323.83127344063621</v>
      </c>
      <c r="I11">
        <v>47</v>
      </c>
      <c r="J11">
        <v>1184287.0470401244</v>
      </c>
      <c r="K11">
        <v>48799.350563636355</v>
      </c>
      <c r="L11">
        <v>213171668.46722239</v>
      </c>
      <c r="M11">
        <v>5579461.1772727259</v>
      </c>
      <c r="N11">
        <v>1776430570.5601866</v>
      </c>
      <c r="O11">
        <v>87608000</v>
      </c>
      <c r="P11">
        <v>23.827813318181811</v>
      </c>
      <c r="Q11">
        <v>17705.09135324986</v>
      </c>
      <c r="R11">
        <v>213220467.81778604</v>
      </c>
      <c r="S11">
        <v>1869.6180317374594</v>
      </c>
      <c r="T11">
        <v>17728.919166568041</v>
      </c>
      <c r="U11">
        <f>Pro_Economic_Table[[#This Row],[Total Energy(MJ)]]*AHP!$P$3/TOPSIS!$B$4</f>
        <v>7.2141124168453898E-3</v>
      </c>
      <c r="V11">
        <f>Pro_Economic_Table[[#This Row],[Total Cost(LKR Million)]]*AHP!$P$4/TOPSIS!$C$4</f>
        <v>2.790843508043727E-2</v>
      </c>
      <c r="W11">
        <f>Pro_Economic_Table[[#This Row],[Total Carbon (Metric T)]]*AHP!$P$5/TOPSIS!$D$4</f>
        <v>3.0979619907788017E-3</v>
      </c>
      <c r="X11">
        <f>((Pro_Economic_Table[[#This Row],[Weighted Energy]]-TOPSIS!$B$5)^2+(Pro_Economic_Table[[#This Row],[Weighted Cost]]-TOPSIS!$C$5)^2+(Pro_Economic_Table[[#This Row],[Weighted Co2]]-TOPSIS!$D$5)^2)^0.5</f>
        <v>7.7739773468670835E-5</v>
      </c>
      <c r="Y11">
        <f>((Pro_Economic_Table[[#This Row],[Weighted Energy]]-TOPSIS!$B$6)^2+(Pro_Economic_Table[[#This Row],[Weighted Cost]]-TOPSIS!$C$6)^2+(Pro_Economic_Table[[#This Row],[Weighted Co2]]-TOPSIS!$D$6)^2)^0.5</f>
        <v>7.2624484820492117E-3</v>
      </c>
      <c r="Z11">
        <f>Pro_Economic_Table[[#This Row],[S- Worst-Euclidean Distance]]/(Pro_Economic_Table[[#This Row],[S+ Best-Euclidean Distance]]+Pro_Economic_Table[[#This Row],[S- Worst-Euclidean Distance]])</f>
        <v>0.98940902184487833</v>
      </c>
      <c r="AA11">
        <v>10</v>
      </c>
    </row>
    <row r="12" spans="1:27" x14ac:dyDescent="0.3">
      <c r="A12">
        <v>2</v>
      </c>
      <c r="B12" t="s">
        <v>139</v>
      </c>
      <c r="C12" t="s">
        <v>147</v>
      </c>
      <c r="D12" t="s">
        <v>151</v>
      </c>
      <c r="E12" t="s">
        <v>152</v>
      </c>
      <c r="F12" t="s">
        <v>154</v>
      </c>
      <c r="G12" t="s">
        <v>220</v>
      </c>
      <c r="H12">
        <v>323.36681110222628</v>
      </c>
      <c r="I12">
        <v>23</v>
      </c>
      <c r="J12">
        <v>1183837.4474965436</v>
      </c>
      <c r="K12">
        <v>48799.350563636355</v>
      </c>
      <c r="L12">
        <v>213090740.54937786</v>
      </c>
      <c r="M12">
        <v>5574856.1022727257</v>
      </c>
      <c r="N12">
        <v>1775756171.2448156</v>
      </c>
      <c r="O12">
        <v>89700000</v>
      </c>
      <c r="P12">
        <v>23.837023468181812</v>
      </c>
      <c r="Q12">
        <v>17698.36984007333</v>
      </c>
      <c r="R12">
        <v>213139539.8999415</v>
      </c>
      <c r="S12">
        <v>1871.0310273470884</v>
      </c>
      <c r="T12">
        <v>17722.206863541513</v>
      </c>
      <c r="U12">
        <f>Pro_Economic_Table[[#This Row],[Total Energy(MJ)]]*AHP!$P$3/TOPSIS!$B$4</f>
        <v>7.2113742974567272E-3</v>
      </c>
      <c r="V12">
        <f>Pro_Economic_Table[[#This Row],[Total Cost(LKR Million)]]*AHP!$P$4/TOPSIS!$C$4</f>
        <v>2.7929527354672357E-2</v>
      </c>
      <c r="W12">
        <f>Pro_Economic_Table[[#This Row],[Total Carbon (Metric T)]]*AHP!$P$5/TOPSIS!$D$4</f>
        <v>3.0967890789136508E-3</v>
      </c>
      <c r="X12">
        <f>((Pro_Economic_Table[[#This Row],[Weighted Energy]]-TOPSIS!$B$5)^2+(Pro_Economic_Table[[#This Row],[Weighted Cost]]-TOPSIS!$C$5)^2+(Pro_Economic_Table[[#This Row],[Weighted Co2]]-TOPSIS!$D$5)^2)^0.5</f>
        <v>9.8164358455128621E-5</v>
      </c>
      <c r="Y12">
        <f>((Pro_Economic_Table[[#This Row],[Weighted Energy]]-TOPSIS!$B$6)^2+(Pro_Economic_Table[[#This Row],[Weighted Cost]]-TOPSIS!$C$6)^2+(Pro_Economic_Table[[#This Row],[Weighted Co2]]-TOPSIS!$D$6)^2)^0.5</f>
        <v>7.242900413034466E-3</v>
      </c>
      <c r="Z12">
        <f>Pro_Economic_Table[[#This Row],[S- Worst-Euclidean Distance]]/(Pro_Economic_Table[[#This Row],[S+ Best-Euclidean Distance]]+Pro_Economic_Table[[#This Row],[S- Worst-Euclidean Distance]])</f>
        <v>0.98662804899415024</v>
      </c>
      <c r="AA12">
        <v>11</v>
      </c>
    </row>
    <row r="13" spans="1:27" x14ac:dyDescent="0.3">
      <c r="A13">
        <v>22</v>
      </c>
      <c r="B13" t="s">
        <v>139</v>
      </c>
      <c r="C13" t="s">
        <v>147</v>
      </c>
      <c r="D13" t="s">
        <v>280</v>
      </c>
      <c r="E13" t="s">
        <v>152</v>
      </c>
      <c r="F13" t="s">
        <v>155</v>
      </c>
      <c r="G13" t="s">
        <v>219</v>
      </c>
      <c r="H13">
        <v>323.79270159679817</v>
      </c>
      <c r="I13">
        <v>47</v>
      </c>
      <c r="J13">
        <v>1185328.2264638087</v>
      </c>
      <c r="K13">
        <v>49618.130336363625</v>
      </c>
      <c r="L13">
        <v>213359080.76348558</v>
      </c>
      <c r="M13">
        <v>5606753.836363635</v>
      </c>
      <c r="N13">
        <v>1777992339.695713</v>
      </c>
      <c r="O13">
        <v>87608000</v>
      </c>
      <c r="P13">
        <v>23.554886727272724</v>
      </c>
      <c r="Q13">
        <v>17720.656985633941</v>
      </c>
      <c r="R13">
        <v>213408698.89382195</v>
      </c>
      <c r="S13">
        <v>1871.2070935320767</v>
      </c>
      <c r="T13">
        <v>17744.211872361215</v>
      </c>
      <c r="U13">
        <f>Pro_Economic_Table[[#This Row],[Total Energy(MJ)]]*AHP!$P$3/TOPSIS!$B$4</f>
        <v>7.2204810368787509E-3</v>
      </c>
      <c r="V13">
        <f>Pro_Economic_Table[[#This Row],[Total Cost(LKR Million)]]*AHP!$P$4/TOPSIS!$C$4</f>
        <v>2.7932155555518836E-2</v>
      </c>
      <c r="W13">
        <f>Pro_Economic_Table[[#This Row],[Total Carbon (Metric T)]]*AHP!$P$5/TOPSIS!$D$4</f>
        <v>3.1006342473804765E-3</v>
      </c>
      <c r="X13">
        <f>((Pro_Economic_Table[[#This Row],[Weighted Energy]]-TOPSIS!$B$5)^2+(Pro_Economic_Table[[#This Row],[Weighted Cost]]-TOPSIS!$C$5)^2+(Pro_Economic_Table[[#This Row],[Weighted Co2]]-TOPSIS!$D$5)^2)^0.5</f>
        <v>1.0235331123508331E-4</v>
      </c>
      <c r="Y13">
        <f>((Pro_Economic_Table[[#This Row],[Weighted Energy]]-TOPSIS!$B$6)^2+(Pro_Economic_Table[[#This Row],[Weighted Cost]]-TOPSIS!$C$6)^2+(Pro_Economic_Table[[#This Row],[Weighted Co2]]-TOPSIS!$D$6)^2)^0.5</f>
        <v>7.2377460803684608E-3</v>
      </c>
      <c r="Z13">
        <f>Pro_Economic_Table[[#This Row],[S- Worst-Euclidean Distance]]/(Pro_Economic_Table[[#This Row],[S+ Best-Euclidean Distance]]+Pro_Economic_Table[[#This Row],[S- Worst-Euclidean Distance]])</f>
        <v>0.98605559601111581</v>
      </c>
      <c r="AA13">
        <v>12</v>
      </c>
    </row>
    <row r="14" spans="1:27" x14ac:dyDescent="0.3">
      <c r="A14">
        <v>21</v>
      </c>
      <c r="B14" t="s">
        <v>139</v>
      </c>
      <c r="C14" t="s">
        <v>147</v>
      </c>
      <c r="D14" t="s">
        <v>280</v>
      </c>
      <c r="E14" t="s">
        <v>152</v>
      </c>
      <c r="F14" t="s">
        <v>154</v>
      </c>
      <c r="G14" t="s">
        <v>218</v>
      </c>
      <c r="H14">
        <v>323.83127344063621</v>
      </c>
      <c r="I14">
        <v>24</v>
      </c>
      <c r="J14">
        <v>1184287.0470401244</v>
      </c>
      <c r="K14">
        <v>48799.350563636355</v>
      </c>
      <c r="L14">
        <v>213171668.46722239</v>
      </c>
      <c r="M14">
        <v>5579461.1772727259</v>
      </c>
      <c r="N14">
        <v>1776430570.5601866</v>
      </c>
      <c r="O14">
        <v>89908800</v>
      </c>
      <c r="P14">
        <v>23.827813318181811</v>
      </c>
      <c r="Q14">
        <v>17705.09135324986</v>
      </c>
      <c r="R14">
        <v>213220467.81778604</v>
      </c>
      <c r="S14">
        <v>1871.9188317374594</v>
      </c>
      <c r="T14">
        <v>17728.919166568041</v>
      </c>
      <c r="U14">
        <f>Pro_Economic_Table[[#This Row],[Total Energy(MJ)]]*AHP!$P$3/TOPSIS!$B$4</f>
        <v>7.2141124168453898E-3</v>
      </c>
      <c r="V14">
        <f>Pro_Economic_Table[[#This Row],[Total Cost(LKR Million)]]*AHP!$P$4/TOPSIS!$C$4</f>
        <v>2.7942779917908375E-2</v>
      </c>
      <c r="W14">
        <f>Pro_Economic_Table[[#This Row],[Total Carbon (Metric T)]]*AHP!$P$5/TOPSIS!$D$4</f>
        <v>3.0979619907788017E-3</v>
      </c>
      <c r="X14">
        <f>((Pro_Economic_Table[[#This Row],[Weighted Energy]]-TOPSIS!$B$5)^2+(Pro_Economic_Table[[#This Row],[Weighted Cost]]-TOPSIS!$C$5)^2+(Pro_Economic_Table[[#This Row],[Weighted Co2]]-TOPSIS!$D$5)^2)^0.5</f>
        <v>1.1168049303347886E-4</v>
      </c>
      <c r="Y14">
        <f>((Pro_Economic_Table[[#This Row],[Weighted Energy]]-TOPSIS!$B$6)^2+(Pro_Economic_Table[[#This Row],[Weighted Cost]]-TOPSIS!$C$6)^2+(Pro_Economic_Table[[#This Row],[Weighted Co2]]-TOPSIS!$D$6)^2)^0.5</f>
        <v>7.2293327409561157E-3</v>
      </c>
      <c r="Z14">
        <f>Pro_Economic_Table[[#This Row],[S- Worst-Euclidean Distance]]/(Pro_Economic_Table[[#This Row],[S+ Best-Euclidean Distance]]+Pro_Economic_Table[[#This Row],[S- Worst-Euclidean Distance]])</f>
        <v>0.98478677404961112</v>
      </c>
      <c r="AA14">
        <v>13</v>
      </c>
    </row>
    <row r="15" spans="1:27" x14ac:dyDescent="0.3">
      <c r="A15">
        <v>5</v>
      </c>
      <c r="B15" t="s">
        <v>139</v>
      </c>
      <c r="C15" t="s">
        <v>147</v>
      </c>
      <c r="D15" t="s">
        <v>151</v>
      </c>
      <c r="E15" t="s">
        <v>152</v>
      </c>
      <c r="F15" t="s">
        <v>155</v>
      </c>
      <c r="G15" t="s">
        <v>220</v>
      </c>
      <c r="H15">
        <v>323.32823925838818</v>
      </c>
      <c r="I15">
        <v>23</v>
      </c>
      <c r="J15">
        <v>1184878.6269202274</v>
      </c>
      <c r="K15">
        <v>49618.130336363625</v>
      </c>
      <c r="L15">
        <v>213278152.84564093</v>
      </c>
      <c r="M15">
        <v>5602148.7613636348</v>
      </c>
      <c r="N15">
        <v>1777317940.3803411</v>
      </c>
      <c r="O15">
        <v>89700000</v>
      </c>
      <c r="P15">
        <v>23.564096877272721</v>
      </c>
      <c r="Q15">
        <v>17713.935472457397</v>
      </c>
      <c r="R15">
        <v>213327770.9759773</v>
      </c>
      <c r="S15">
        <v>1872.6200891417047</v>
      </c>
      <c r="T15">
        <v>17737.499569334668</v>
      </c>
      <c r="U15">
        <f>Pro_Economic_Table[[#This Row],[Total Energy(MJ)]]*AHP!$P$3/TOPSIS!$B$4</f>
        <v>7.2177429174900823E-3</v>
      </c>
      <c r="V15">
        <f>Pro_Economic_Table[[#This Row],[Total Cost(LKR Million)]]*AHP!$P$4/TOPSIS!$C$4</f>
        <v>2.7953247829753908E-2</v>
      </c>
      <c r="W15">
        <f>Pro_Economic_Table[[#This Row],[Total Carbon (Metric T)]]*AHP!$P$5/TOPSIS!$D$4</f>
        <v>3.0994613355153221E-3</v>
      </c>
      <c r="X15">
        <f>((Pro_Economic_Table[[#This Row],[Weighted Energy]]-TOPSIS!$B$5)^2+(Pro_Economic_Table[[#This Row],[Weighted Cost]]-TOPSIS!$C$5)^2+(Pro_Economic_Table[[#This Row],[Weighted Co2]]-TOPSIS!$D$5)^2)^0.5</f>
        <v>1.2259062776822854E-4</v>
      </c>
      <c r="Y15">
        <f>((Pro_Economic_Table[[#This Row],[Weighted Energy]]-TOPSIS!$B$6)^2+(Pro_Economic_Table[[#This Row],[Weighted Cost]]-TOPSIS!$C$6)^2+(Pro_Economic_Table[[#This Row],[Weighted Co2]]-TOPSIS!$D$6)^2)^0.5</f>
        <v>7.2181975766398261E-3</v>
      </c>
      <c r="Z15">
        <f>Pro_Economic_Table[[#This Row],[S- Worst-Euclidean Distance]]/(Pro_Economic_Table[[#This Row],[S+ Best-Euclidean Distance]]+Pro_Economic_Table[[#This Row],[S- Worst-Euclidean Distance]])</f>
        <v>0.98330007291388488</v>
      </c>
      <c r="AA15">
        <v>14</v>
      </c>
    </row>
    <row r="16" spans="1:27" x14ac:dyDescent="0.3">
      <c r="A16">
        <v>26</v>
      </c>
      <c r="B16" t="s">
        <v>139</v>
      </c>
      <c r="C16" t="s">
        <v>147</v>
      </c>
      <c r="D16" t="s">
        <v>280</v>
      </c>
      <c r="E16" t="s">
        <v>152</v>
      </c>
      <c r="F16" t="s">
        <v>280</v>
      </c>
      <c r="G16" t="s">
        <v>220</v>
      </c>
      <c r="H16">
        <v>323.8946414697989</v>
      </c>
      <c r="I16">
        <v>24</v>
      </c>
      <c r="J16">
        <v>1182576.5379869298</v>
      </c>
      <c r="K16">
        <v>50982.763290909075</v>
      </c>
      <c r="L16">
        <v>212863776.83764735</v>
      </c>
      <c r="M16">
        <v>5568544.1136363624</v>
      </c>
      <c r="N16">
        <v>1773864806.9803946</v>
      </c>
      <c r="O16">
        <v>93600000</v>
      </c>
      <c r="P16">
        <v>23.827813318181811</v>
      </c>
      <c r="Q16">
        <v>17679.5192429046</v>
      </c>
      <c r="R16">
        <v>212914759.60093826</v>
      </c>
      <c r="S16">
        <v>1873.0333510940309</v>
      </c>
      <c r="T16">
        <v>17703.347056222781</v>
      </c>
      <c r="U16">
        <f>Pro_Economic_Table[[#This Row],[Total Energy(MJ)]]*AHP!$P$3/TOPSIS!$B$4</f>
        <v>7.2037690691092908E-3</v>
      </c>
      <c r="V16">
        <f>Pro_Economic_Table[[#This Row],[Total Cost(LKR Million)]]*AHP!$P$4/TOPSIS!$C$4</f>
        <v>2.7959416733867974E-2</v>
      </c>
      <c r="W16">
        <f>Pro_Economic_Table[[#This Row],[Total Carbon (Metric T)]]*AHP!$P$5/TOPSIS!$D$4</f>
        <v>3.0934935048474652E-3</v>
      </c>
      <c r="X16">
        <f>((Pro_Economic_Table[[#This Row],[Weighted Energy]]-TOPSIS!$B$5)^2+(Pro_Economic_Table[[#This Row],[Weighted Cost]]-TOPSIS!$C$5)^2+(Pro_Economic_Table[[#This Row],[Weighted Co2]]-TOPSIS!$D$5)^2)^0.5</f>
        <v>1.2743978023909647E-4</v>
      </c>
      <c r="Y16">
        <f>((Pro_Economic_Table[[#This Row],[Weighted Energy]]-TOPSIS!$B$6)^2+(Pro_Economic_Table[[#This Row],[Weighted Cost]]-TOPSIS!$C$6)^2+(Pro_Economic_Table[[#This Row],[Weighted Co2]]-TOPSIS!$D$6)^2)^0.5</f>
        <v>7.2163043788687452E-3</v>
      </c>
      <c r="Z16">
        <f>Pro_Economic_Table[[#This Row],[S- Worst-Euclidean Distance]]/(Pro_Economic_Table[[#This Row],[S+ Best-Euclidean Distance]]+Pro_Economic_Table[[#This Row],[S- Worst-Euclidean Distance]])</f>
        <v>0.98264648420778067</v>
      </c>
      <c r="AA16">
        <v>15</v>
      </c>
    </row>
    <row r="17" spans="1:27" x14ac:dyDescent="0.3">
      <c r="A17">
        <v>24</v>
      </c>
      <c r="B17" t="s">
        <v>139</v>
      </c>
      <c r="C17" t="s">
        <v>147</v>
      </c>
      <c r="D17" t="s">
        <v>280</v>
      </c>
      <c r="E17" t="s">
        <v>152</v>
      </c>
      <c r="F17" t="s">
        <v>155</v>
      </c>
      <c r="G17" t="s">
        <v>218</v>
      </c>
      <c r="H17">
        <v>323.79270159679817</v>
      </c>
      <c r="I17">
        <v>24</v>
      </c>
      <c r="J17">
        <v>1185328.2264638087</v>
      </c>
      <c r="K17">
        <v>49618.130336363625</v>
      </c>
      <c r="L17">
        <v>213359080.76348558</v>
      </c>
      <c r="M17">
        <v>5606753.836363635</v>
      </c>
      <c r="N17">
        <v>1777992339.695713</v>
      </c>
      <c r="O17">
        <v>89908800</v>
      </c>
      <c r="P17">
        <v>23.554886727272724</v>
      </c>
      <c r="Q17">
        <v>17720.656985633941</v>
      </c>
      <c r="R17">
        <v>213408698.89382195</v>
      </c>
      <c r="S17">
        <v>1873.5078935320767</v>
      </c>
      <c r="T17">
        <v>17744.211872361215</v>
      </c>
      <c r="U17">
        <f>Pro_Economic_Table[[#This Row],[Total Energy(MJ)]]*AHP!$P$3/TOPSIS!$B$4</f>
        <v>7.2204810368787509E-3</v>
      </c>
      <c r="V17">
        <f>Pro_Economic_Table[[#This Row],[Total Cost(LKR Million)]]*AHP!$P$4/TOPSIS!$C$4</f>
        <v>2.7966500392989941E-2</v>
      </c>
      <c r="W17">
        <f>Pro_Economic_Table[[#This Row],[Total Carbon (Metric T)]]*AHP!$P$5/TOPSIS!$D$4</f>
        <v>3.1006342473804765E-3</v>
      </c>
      <c r="X17">
        <f>((Pro_Economic_Table[[#This Row],[Weighted Energy]]-TOPSIS!$B$5)^2+(Pro_Economic_Table[[#This Row],[Weighted Cost]]-TOPSIS!$C$5)^2+(Pro_Economic_Table[[#This Row],[Weighted Co2]]-TOPSIS!$D$5)^2)^0.5</f>
        <v>1.3614188256687957E-4</v>
      </c>
      <c r="Y17">
        <f>((Pro_Economic_Table[[#This Row],[Weighted Energy]]-TOPSIS!$B$6)^2+(Pro_Economic_Table[[#This Row],[Weighted Cost]]-TOPSIS!$C$6)^2+(Pro_Economic_Table[[#This Row],[Weighted Co2]]-TOPSIS!$D$6)^2)^0.5</f>
        <v>7.2046298725647944E-3</v>
      </c>
      <c r="Z17">
        <f>Pro_Economic_Table[[#This Row],[S- Worst-Euclidean Distance]]/(Pro_Economic_Table[[#This Row],[S+ Best-Euclidean Distance]]+Pro_Economic_Table[[#This Row],[S- Worst-Euclidean Distance]])</f>
        <v>0.98145400959078899</v>
      </c>
      <c r="AA17">
        <v>16</v>
      </c>
    </row>
    <row r="18" spans="1:27" x14ac:dyDescent="0.3">
      <c r="A18">
        <v>20</v>
      </c>
      <c r="B18" t="s">
        <v>139</v>
      </c>
      <c r="C18" t="s">
        <v>147</v>
      </c>
      <c r="D18" t="s">
        <v>280</v>
      </c>
      <c r="E18" t="s">
        <v>152</v>
      </c>
      <c r="F18" t="s">
        <v>154</v>
      </c>
      <c r="G18" t="s">
        <v>220</v>
      </c>
      <c r="H18">
        <v>323.83127344063621</v>
      </c>
      <c r="I18">
        <v>24</v>
      </c>
      <c r="J18">
        <v>1184287.0470401244</v>
      </c>
      <c r="K18">
        <v>48799.350563636355</v>
      </c>
      <c r="L18">
        <v>213171668.46722239</v>
      </c>
      <c r="M18">
        <v>5579461.1772727259</v>
      </c>
      <c r="N18">
        <v>1776430570.5601866</v>
      </c>
      <c r="O18">
        <v>93600000</v>
      </c>
      <c r="P18">
        <v>23.827813318181811</v>
      </c>
      <c r="Q18">
        <v>17705.09135324986</v>
      </c>
      <c r="R18">
        <v>213220467.81778604</v>
      </c>
      <c r="S18">
        <v>1875.6100317374594</v>
      </c>
      <c r="T18">
        <v>17728.919166568041</v>
      </c>
      <c r="U18">
        <f>Pro_Economic_Table[[#This Row],[Total Energy(MJ)]]*AHP!$P$3/TOPSIS!$B$4</f>
        <v>7.2141124168453898E-3</v>
      </c>
      <c r="V18">
        <f>Pro_Economic_Table[[#This Row],[Total Cost(LKR Million)]]*AHP!$P$4/TOPSIS!$C$4</f>
        <v>2.7997879737133573E-2</v>
      </c>
      <c r="W18">
        <f>Pro_Economic_Table[[#This Row],[Total Carbon (Metric T)]]*AHP!$P$5/TOPSIS!$D$4</f>
        <v>3.0979619907788017E-3</v>
      </c>
      <c r="X18">
        <f>((Pro_Economic_Table[[#This Row],[Weighted Energy]]-TOPSIS!$B$5)^2+(Pro_Economic_Table[[#This Row],[Weighted Cost]]-TOPSIS!$C$5)^2+(Pro_Economic_Table[[#This Row],[Weighted Co2]]-TOPSIS!$D$5)^2)^0.5</f>
        <v>1.6647862429059837E-4</v>
      </c>
      <c r="Y18">
        <f>((Pro_Economic_Table[[#This Row],[Weighted Energy]]-TOPSIS!$B$6)^2+(Pro_Economic_Table[[#This Row],[Weighted Cost]]-TOPSIS!$C$6)^2+(Pro_Economic_Table[[#This Row],[Weighted Co2]]-TOPSIS!$D$6)^2)^0.5</f>
        <v>7.1762289127280032E-3</v>
      </c>
      <c r="Z18">
        <f>Pro_Economic_Table[[#This Row],[S- Worst-Euclidean Distance]]/(Pro_Economic_Table[[#This Row],[S+ Best-Euclidean Distance]]+Pro_Economic_Table[[#This Row],[S- Worst-Euclidean Distance]])</f>
        <v>0.97732735187241371</v>
      </c>
      <c r="AA18">
        <v>17</v>
      </c>
    </row>
    <row r="19" spans="1:27" x14ac:dyDescent="0.3">
      <c r="A19">
        <v>23</v>
      </c>
      <c r="B19" t="s">
        <v>139</v>
      </c>
      <c r="C19" t="s">
        <v>147</v>
      </c>
      <c r="D19" t="s">
        <v>280</v>
      </c>
      <c r="E19" t="s">
        <v>152</v>
      </c>
      <c r="F19" t="s">
        <v>155</v>
      </c>
      <c r="G19" t="s">
        <v>220</v>
      </c>
      <c r="H19">
        <v>323.79270159679817</v>
      </c>
      <c r="I19">
        <v>24</v>
      </c>
      <c r="J19">
        <v>1185328.2264638087</v>
      </c>
      <c r="K19">
        <v>49618.130336363625</v>
      </c>
      <c r="L19">
        <v>213359080.76348558</v>
      </c>
      <c r="M19">
        <v>5606753.836363635</v>
      </c>
      <c r="N19">
        <v>1777992339.695713</v>
      </c>
      <c r="O19">
        <v>93600000</v>
      </c>
      <c r="P19">
        <v>23.554886727272724</v>
      </c>
      <c r="Q19">
        <v>17720.656985633941</v>
      </c>
      <c r="R19">
        <v>213408698.89382195</v>
      </c>
      <c r="S19">
        <v>1877.1990935320766</v>
      </c>
      <c r="T19">
        <v>17744.211872361215</v>
      </c>
      <c r="U19">
        <f>Pro_Economic_Table[[#This Row],[Total Energy(MJ)]]*AHP!$P$3/TOPSIS!$B$4</f>
        <v>7.2204810368787509E-3</v>
      </c>
      <c r="V19">
        <f>Pro_Economic_Table[[#This Row],[Total Cost(LKR Million)]]*AHP!$P$4/TOPSIS!$C$4</f>
        <v>2.8021600212215145E-2</v>
      </c>
      <c r="W19">
        <f>Pro_Economic_Table[[#This Row],[Total Carbon (Metric T)]]*AHP!$P$5/TOPSIS!$D$4</f>
        <v>3.1006342473804765E-3</v>
      </c>
      <c r="X19">
        <f>((Pro_Economic_Table[[#This Row],[Weighted Energy]]-TOPSIS!$B$5)^2+(Pro_Economic_Table[[#This Row],[Weighted Cost]]-TOPSIS!$C$5)^2+(Pro_Economic_Table[[#This Row],[Weighted Co2]]-TOPSIS!$D$5)^2)^0.5</f>
        <v>1.9076477606782156E-4</v>
      </c>
      <c r="Y19">
        <f>((Pro_Economic_Table[[#This Row],[Weighted Energy]]-TOPSIS!$B$6)^2+(Pro_Economic_Table[[#This Row],[Weighted Cost]]-TOPSIS!$C$6)^2+(Pro_Economic_Table[[#This Row],[Weighted Co2]]-TOPSIS!$D$6)^2)^0.5</f>
        <v>7.151525369936405E-3</v>
      </c>
      <c r="Z19">
        <f>Pro_Economic_Table[[#This Row],[S- Worst-Euclidean Distance]]/(Pro_Economic_Table[[#This Row],[S+ Best-Euclidean Distance]]+Pro_Economic_Table[[#This Row],[S- Worst-Euclidean Distance]])</f>
        <v>0.97401835499900014</v>
      </c>
      <c r="AA19">
        <v>18</v>
      </c>
    </row>
    <row r="20" spans="1:27" x14ac:dyDescent="0.3">
      <c r="A20">
        <v>115</v>
      </c>
      <c r="B20" t="s">
        <v>140</v>
      </c>
      <c r="C20" t="s">
        <v>147</v>
      </c>
      <c r="D20" t="s">
        <v>151</v>
      </c>
      <c r="E20" t="s">
        <v>152</v>
      </c>
      <c r="F20" t="s">
        <v>280</v>
      </c>
      <c r="G20" t="s">
        <v>219</v>
      </c>
      <c r="H20">
        <v>329.45273132556804</v>
      </c>
      <c r="I20">
        <v>47</v>
      </c>
      <c r="J20">
        <v>1199908.5109554185</v>
      </c>
      <c r="K20">
        <v>47352.343290909077</v>
      </c>
      <c r="L20">
        <v>215983531.97197533</v>
      </c>
      <c r="M20">
        <v>5926981.0386363622</v>
      </c>
      <c r="N20">
        <v>1799862766.4331276</v>
      </c>
      <c r="O20">
        <v>87608000</v>
      </c>
      <c r="P20">
        <v>24.200065468181812</v>
      </c>
      <c r="Q20">
        <v>17938.632238783506</v>
      </c>
      <c r="R20">
        <v>216030884.31526622</v>
      </c>
      <c r="S20">
        <v>1893.397747471764</v>
      </c>
      <c r="T20">
        <v>17962.832304251689</v>
      </c>
      <c r="U20">
        <f>Pro_Economic_Table[[#This Row],[Total Energy(MJ)]]*AHP!$P$3/TOPSIS!$B$4</f>
        <v>7.3092001950426748E-3</v>
      </c>
      <c r="V20">
        <f>Pro_Economic_Table[[#This Row],[Total Cost(LKR Million)]]*AHP!$P$4/TOPSIS!$C$4</f>
        <v>2.8263403122858931E-2</v>
      </c>
      <c r="W20">
        <f>Pro_Economic_Table[[#This Row],[Total Carbon (Metric T)]]*AHP!$P$5/TOPSIS!$D$4</f>
        <v>3.1388361130464614E-3</v>
      </c>
      <c r="X20">
        <f>((Pro_Economic_Table[[#This Row],[Weighted Energy]]-TOPSIS!$B$5)^2+(Pro_Economic_Table[[#This Row],[Weighted Cost]]-TOPSIS!$C$5)^2+(Pro_Economic_Table[[#This Row],[Weighted Co2]]-TOPSIS!$D$5)^2)^0.5</f>
        <v>4.4717197778091576E-4</v>
      </c>
      <c r="Y20">
        <f>((Pro_Economic_Table[[#This Row],[Weighted Energy]]-TOPSIS!$B$6)^2+(Pro_Economic_Table[[#This Row],[Weighted Cost]]-TOPSIS!$C$6)^2+(Pro_Economic_Table[[#This Row],[Weighted Co2]]-TOPSIS!$D$6)^2)^0.5</f>
        <v>6.8927488656615465E-3</v>
      </c>
      <c r="Z20">
        <f>Pro_Economic_Table[[#This Row],[S- Worst-Euclidean Distance]]/(Pro_Economic_Table[[#This Row],[S+ Best-Euclidean Distance]]+Pro_Economic_Table[[#This Row],[S- Worst-Euclidean Distance]])</f>
        <v>0.93907673021018712</v>
      </c>
      <c r="AA20">
        <v>19</v>
      </c>
    </row>
    <row r="21" spans="1:27" x14ac:dyDescent="0.3">
      <c r="A21">
        <v>133</v>
      </c>
      <c r="B21" t="s">
        <v>140</v>
      </c>
      <c r="C21" t="s">
        <v>147</v>
      </c>
      <c r="D21" t="s">
        <v>280</v>
      </c>
      <c r="E21" t="s">
        <v>152</v>
      </c>
      <c r="F21" t="s">
        <v>280</v>
      </c>
      <c r="G21" t="s">
        <v>219</v>
      </c>
      <c r="H21">
        <v>329.91719366397803</v>
      </c>
      <c r="I21">
        <v>47</v>
      </c>
      <c r="J21">
        <v>1200358.1104989992</v>
      </c>
      <c r="K21">
        <v>47352.343290909077</v>
      </c>
      <c r="L21">
        <v>216064459.88981986</v>
      </c>
      <c r="M21">
        <v>5931586.1136363624</v>
      </c>
      <c r="N21">
        <v>1800537165.7484989</v>
      </c>
      <c r="O21">
        <v>87608000</v>
      </c>
      <c r="P21">
        <v>24.190855318181814</v>
      </c>
      <c r="Q21">
        <v>17945.35375196004</v>
      </c>
      <c r="R21">
        <v>216111812.23311076</v>
      </c>
      <c r="S21">
        <v>1894.0767518621351</v>
      </c>
      <c r="T21">
        <v>17969.544607278222</v>
      </c>
      <c r="U21">
        <f>Pro_Economic_Table[[#This Row],[Total Energy(MJ)]]*AHP!$P$3/TOPSIS!$B$4</f>
        <v>7.3119383144313373E-3</v>
      </c>
      <c r="V21">
        <f>Pro_Economic_Table[[#This Row],[Total Cost(LKR Million)]]*AHP!$P$4/TOPSIS!$C$4</f>
        <v>2.8273538856268817E-2</v>
      </c>
      <c r="W21">
        <f>Pro_Economic_Table[[#This Row],[Total Carbon (Metric T)]]*AHP!$P$5/TOPSIS!$D$4</f>
        <v>3.1400090249116127E-3</v>
      </c>
      <c r="X21">
        <f>((Pro_Economic_Table[[#This Row],[Weighted Energy]]-TOPSIS!$B$5)^2+(Pro_Economic_Table[[#This Row],[Weighted Cost]]-TOPSIS!$C$5)^2+(Pro_Economic_Table[[#This Row],[Weighted Co2]]-TOPSIS!$D$5)^2)^0.5</f>
        <v>4.5773441767763483E-4</v>
      </c>
      <c r="Y21">
        <f>((Pro_Economic_Table[[#This Row],[Weighted Energy]]-TOPSIS!$B$6)^2+(Pro_Economic_Table[[#This Row],[Weighted Cost]]-TOPSIS!$C$6)^2+(Pro_Economic_Table[[#This Row],[Weighted Co2]]-TOPSIS!$D$6)^2)^0.5</f>
        <v>6.8821863938997628E-3</v>
      </c>
      <c r="Z21">
        <f>Pro_Economic_Table[[#This Row],[S- Worst-Euclidean Distance]]/(Pro_Economic_Table[[#This Row],[S+ Best-Euclidean Distance]]+Pro_Economic_Table[[#This Row],[S- Worst-Euclidean Distance]])</f>
        <v>0.93763768991136232</v>
      </c>
      <c r="AA21">
        <v>20</v>
      </c>
    </row>
    <row r="22" spans="1:27" x14ac:dyDescent="0.3">
      <c r="A22">
        <v>117</v>
      </c>
      <c r="B22" t="s">
        <v>140</v>
      </c>
      <c r="C22" t="s">
        <v>147</v>
      </c>
      <c r="D22" t="s">
        <v>151</v>
      </c>
      <c r="E22" t="s">
        <v>152</v>
      </c>
      <c r="F22" t="s">
        <v>280</v>
      </c>
      <c r="G22" t="s">
        <v>218</v>
      </c>
      <c r="H22">
        <v>329.45273132556804</v>
      </c>
      <c r="I22">
        <v>24</v>
      </c>
      <c r="J22">
        <v>1199908.5109554185</v>
      </c>
      <c r="K22">
        <v>47352.343290909077</v>
      </c>
      <c r="L22">
        <v>215983531.97197533</v>
      </c>
      <c r="M22">
        <v>5926981.0386363622</v>
      </c>
      <c r="N22">
        <v>1799862766.4331276</v>
      </c>
      <c r="O22">
        <v>89908800</v>
      </c>
      <c r="P22">
        <v>24.200065468181812</v>
      </c>
      <c r="Q22">
        <v>17938.632238783506</v>
      </c>
      <c r="R22">
        <v>216030884.31526622</v>
      </c>
      <c r="S22">
        <v>1895.6985474717642</v>
      </c>
      <c r="T22">
        <v>17962.832304251689</v>
      </c>
      <c r="U22">
        <f>Pro_Economic_Table[[#This Row],[Total Energy(MJ)]]*AHP!$P$3/TOPSIS!$B$4</f>
        <v>7.3092001950426748E-3</v>
      </c>
      <c r="V22">
        <f>Pro_Economic_Table[[#This Row],[Total Cost(LKR Million)]]*AHP!$P$4/TOPSIS!$C$4</f>
        <v>2.8297747960330043E-2</v>
      </c>
      <c r="W22">
        <f>Pro_Economic_Table[[#This Row],[Total Carbon (Metric T)]]*AHP!$P$5/TOPSIS!$D$4</f>
        <v>3.1388361130464614E-3</v>
      </c>
      <c r="X22">
        <f>((Pro_Economic_Table[[#This Row],[Weighted Energy]]-TOPSIS!$B$5)^2+(Pro_Economic_Table[[#This Row],[Weighted Cost]]-TOPSIS!$C$5)^2+(Pro_Economic_Table[[#This Row],[Weighted Co2]]-TOPSIS!$D$5)^2)^0.5</f>
        <v>4.8038992215341012E-4</v>
      </c>
      <c r="Y22">
        <f>((Pro_Economic_Table[[#This Row],[Weighted Energy]]-TOPSIS!$B$6)^2+(Pro_Economic_Table[[#This Row],[Weighted Cost]]-TOPSIS!$C$6)^2+(Pro_Economic_Table[[#This Row],[Weighted Co2]]-TOPSIS!$D$6)^2)^0.5</f>
        <v>6.8596256085568129E-3</v>
      </c>
      <c r="Z22">
        <f>Pro_Economic_Table[[#This Row],[S- Worst-Euclidean Distance]]/(Pro_Economic_Table[[#This Row],[S+ Best-Euclidean Distance]]+Pro_Economic_Table[[#This Row],[S- Worst-Euclidean Distance]])</f>
        <v>0.93455192020459832</v>
      </c>
      <c r="AA22">
        <v>21</v>
      </c>
    </row>
    <row r="23" spans="1:27" x14ac:dyDescent="0.3">
      <c r="A23">
        <v>109</v>
      </c>
      <c r="B23" t="s">
        <v>140</v>
      </c>
      <c r="C23" t="s">
        <v>147</v>
      </c>
      <c r="D23" t="s">
        <v>151</v>
      </c>
      <c r="E23" t="s">
        <v>152</v>
      </c>
      <c r="F23" t="s">
        <v>154</v>
      </c>
      <c r="G23" t="s">
        <v>219</v>
      </c>
      <c r="H23">
        <v>329.38936329640541</v>
      </c>
      <c r="I23">
        <v>47</v>
      </c>
      <c r="J23">
        <v>1201619.0200086134</v>
      </c>
      <c r="K23">
        <v>45168.930563636357</v>
      </c>
      <c r="L23">
        <v>216291423.6015504</v>
      </c>
      <c r="M23">
        <v>5937898.1022727257</v>
      </c>
      <c r="N23">
        <v>1802428530.0129199</v>
      </c>
      <c r="O23">
        <v>87608000</v>
      </c>
      <c r="P23">
        <v>24.200065468181812</v>
      </c>
      <c r="Q23">
        <v>17964.20434912877</v>
      </c>
      <c r="R23">
        <v>216336592.53211403</v>
      </c>
      <c r="S23">
        <v>1895.9744281151927</v>
      </c>
      <c r="T23">
        <v>17988.404414596953</v>
      </c>
      <c r="U23">
        <f>Pro_Economic_Table[[#This Row],[Total Energy(MJ)]]*AHP!$P$3/TOPSIS!$B$4</f>
        <v>7.3195435427787746E-3</v>
      </c>
      <c r="V23">
        <f>Pro_Economic_Table[[#This Row],[Total Cost(LKR Million)]]*AHP!$P$4/TOPSIS!$C$4</f>
        <v>2.8301866126124536E-2</v>
      </c>
      <c r="W23">
        <f>Pro_Economic_Table[[#This Row],[Total Carbon (Metric T)]]*AHP!$P$5/TOPSIS!$D$4</f>
        <v>3.1433045989777988E-3</v>
      </c>
      <c r="X23">
        <f>((Pro_Economic_Table[[#This Row],[Weighted Energy]]-TOPSIS!$B$5)^2+(Pro_Economic_Table[[#This Row],[Weighted Cost]]-TOPSIS!$C$5)^2+(Pro_Economic_Table[[#This Row],[Weighted Co2]]-TOPSIS!$D$5)^2)^0.5</f>
        <v>4.8724502934852657E-4</v>
      </c>
      <c r="Y23">
        <f>((Pro_Economic_Table[[#This Row],[Weighted Energy]]-TOPSIS!$B$6)^2+(Pro_Economic_Table[[#This Row],[Weighted Cost]]-TOPSIS!$C$6)^2+(Pro_Economic_Table[[#This Row],[Weighted Co2]]-TOPSIS!$D$6)^2)^0.5</f>
        <v>6.8526761305803437E-3</v>
      </c>
      <c r="Z23">
        <f>Pro_Economic_Table[[#This Row],[S- Worst-Euclidean Distance]]/(Pro_Economic_Table[[#This Row],[S+ Best-Euclidean Distance]]+Pro_Economic_Table[[#This Row],[S- Worst-Euclidean Distance]])</f>
        <v>0.93361713038437477</v>
      </c>
      <c r="AA23">
        <v>22</v>
      </c>
    </row>
    <row r="24" spans="1:27" x14ac:dyDescent="0.3">
      <c r="A24">
        <v>135</v>
      </c>
      <c r="B24" t="s">
        <v>140</v>
      </c>
      <c r="C24" t="s">
        <v>147</v>
      </c>
      <c r="D24" t="s">
        <v>280</v>
      </c>
      <c r="E24" t="s">
        <v>152</v>
      </c>
      <c r="F24" t="s">
        <v>280</v>
      </c>
      <c r="G24" t="s">
        <v>218</v>
      </c>
      <c r="H24">
        <v>329.91719366397803</v>
      </c>
      <c r="I24">
        <v>24</v>
      </c>
      <c r="J24">
        <v>1200358.1104989992</v>
      </c>
      <c r="K24">
        <v>47352.343290909077</v>
      </c>
      <c r="L24">
        <v>216064459.88981986</v>
      </c>
      <c r="M24">
        <v>5931586.1136363624</v>
      </c>
      <c r="N24">
        <v>1800537165.7484989</v>
      </c>
      <c r="O24">
        <v>89908800</v>
      </c>
      <c r="P24">
        <v>24.190855318181814</v>
      </c>
      <c r="Q24">
        <v>17945.35375196004</v>
      </c>
      <c r="R24">
        <v>216111812.23311076</v>
      </c>
      <c r="S24">
        <v>1896.3775518621351</v>
      </c>
      <c r="T24">
        <v>17969.544607278222</v>
      </c>
      <c r="U24">
        <f>Pro_Economic_Table[[#This Row],[Total Energy(MJ)]]*AHP!$P$3/TOPSIS!$B$4</f>
        <v>7.3119383144313373E-3</v>
      </c>
      <c r="V24">
        <f>Pro_Economic_Table[[#This Row],[Total Cost(LKR Million)]]*AHP!$P$4/TOPSIS!$C$4</f>
        <v>2.8307883693739922E-2</v>
      </c>
      <c r="W24">
        <f>Pro_Economic_Table[[#This Row],[Total Carbon (Metric T)]]*AHP!$P$5/TOPSIS!$D$4</f>
        <v>3.1400090249116127E-3</v>
      </c>
      <c r="X24">
        <f>((Pro_Economic_Table[[#This Row],[Weighted Energy]]-TOPSIS!$B$5)^2+(Pro_Economic_Table[[#This Row],[Weighted Cost]]-TOPSIS!$C$5)^2+(Pro_Economic_Table[[#This Row],[Weighted Co2]]-TOPSIS!$D$5)^2)^0.5</f>
        <v>4.9094675572200963E-4</v>
      </c>
      <c r="Y24">
        <f>((Pro_Economic_Table[[#This Row],[Weighted Energy]]-TOPSIS!$B$6)^2+(Pro_Economic_Table[[#This Row],[Weighted Cost]]-TOPSIS!$C$6)^2+(Pro_Economic_Table[[#This Row],[Weighted Co2]]-TOPSIS!$D$6)^2)^0.5</f>
        <v>6.8490628807963373E-3</v>
      </c>
      <c r="Z24">
        <f>Pro_Economic_Table[[#This Row],[S- Worst-Euclidean Distance]]/(Pro_Economic_Table[[#This Row],[S+ Best-Euclidean Distance]]+Pro_Economic_Table[[#This Row],[S- Worst-Euclidean Distance]])</f>
        <v>0.93311360883241501</v>
      </c>
      <c r="AA24">
        <v>23</v>
      </c>
    </row>
    <row r="25" spans="1:27" x14ac:dyDescent="0.3">
      <c r="A25">
        <v>127</v>
      </c>
      <c r="B25" t="s">
        <v>140</v>
      </c>
      <c r="C25" t="s">
        <v>147</v>
      </c>
      <c r="D25" t="s">
        <v>280</v>
      </c>
      <c r="E25" t="s">
        <v>152</v>
      </c>
      <c r="F25" t="s">
        <v>154</v>
      </c>
      <c r="G25" t="s">
        <v>219</v>
      </c>
      <c r="H25">
        <v>329.85382563481539</v>
      </c>
      <c r="I25">
        <v>47</v>
      </c>
      <c r="J25">
        <v>1202068.6195521944</v>
      </c>
      <c r="K25">
        <v>45168.930563636357</v>
      </c>
      <c r="L25">
        <v>216372351.51939499</v>
      </c>
      <c r="M25">
        <v>5942503.1772727259</v>
      </c>
      <c r="N25">
        <v>1803102929.3282914</v>
      </c>
      <c r="O25">
        <v>87608000</v>
      </c>
      <c r="P25">
        <v>24.190855318181814</v>
      </c>
      <c r="Q25">
        <v>17970.925862305307</v>
      </c>
      <c r="R25">
        <v>216417520.44995862</v>
      </c>
      <c r="S25">
        <v>1896.6534325055643</v>
      </c>
      <c r="T25">
        <v>17995.116717623489</v>
      </c>
      <c r="U25">
        <f>Pro_Economic_Table[[#This Row],[Total Energy(MJ)]]*AHP!$P$3/TOPSIS!$B$4</f>
        <v>7.3222816621674397E-3</v>
      </c>
      <c r="V25">
        <f>Pro_Economic_Table[[#This Row],[Total Cost(LKR Million)]]*AHP!$P$4/TOPSIS!$C$4</f>
        <v>2.831200185953443E-2</v>
      </c>
      <c r="W25">
        <f>Pro_Economic_Table[[#This Row],[Total Carbon (Metric T)]]*AHP!$P$5/TOPSIS!$D$4</f>
        <v>3.1444775108429514E-3</v>
      </c>
      <c r="X25">
        <f>((Pro_Economic_Table[[#This Row],[Weighted Energy]]-TOPSIS!$B$5)^2+(Pro_Economic_Table[[#This Row],[Weighted Cost]]-TOPSIS!$C$5)^2+(Pro_Economic_Table[[#This Row],[Weighted Co2]]-TOPSIS!$D$5)^2)^0.5</f>
        <v>4.9780775853317633E-4</v>
      </c>
      <c r="Y25">
        <f>((Pro_Economic_Table[[#This Row],[Weighted Energy]]-TOPSIS!$B$6)^2+(Pro_Economic_Table[[#This Row],[Weighted Cost]]-TOPSIS!$C$6)^2+(Pro_Economic_Table[[#This Row],[Weighted Co2]]-TOPSIS!$D$6)^2)^0.5</f>
        <v>6.8421136801680481E-3</v>
      </c>
      <c r="Z25">
        <f>Pro_Economic_Table[[#This Row],[S- Worst-Euclidean Distance]]/(Pro_Economic_Table[[#This Row],[S+ Best-Euclidean Distance]]+Pro_Economic_Table[[#This Row],[S- Worst-Euclidean Distance]])</f>
        <v>0.93217805358128436</v>
      </c>
      <c r="AA25">
        <v>24</v>
      </c>
    </row>
    <row r="26" spans="1:27" x14ac:dyDescent="0.3">
      <c r="A26">
        <v>112</v>
      </c>
      <c r="B26" t="s">
        <v>140</v>
      </c>
      <c r="C26" t="s">
        <v>147</v>
      </c>
      <c r="D26" t="s">
        <v>151</v>
      </c>
      <c r="E26" t="s">
        <v>152</v>
      </c>
      <c r="F26" t="s">
        <v>155</v>
      </c>
      <c r="G26" t="s">
        <v>219</v>
      </c>
      <c r="H26">
        <v>329.35079145256719</v>
      </c>
      <c r="I26">
        <v>47</v>
      </c>
      <c r="J26">
        <v>1202660.1994322974</v>
      </c>
      <c r="K26">
        <v>45987.710336363627</v>
      </c>
      <c r="L26">
        <v>216478835.89781353</v>
      </c>
      <c r="M26">
        <v>5965190.7613636348</v>
      </c>
      <c r="N26">
        <v>1803990299.1484461</v>
      </c>
      <c r="O26">
        <v>87608000</v>
      </c>
      <c r="P26">
        <v>23.927138877272721</v>
      </c>
      <c r="Q26">
        <v>17979.769981512844</v>
      </c>
      <c r="R26">
        <v>216524823.60814989</v>
      </c>
      <c r="S26">
        <v>1897.5634899098097</v>
      </c>
      <c r="T26">
        <v>18003.697120390116</v>
      </c>
      <c r="U26">
        <f>Pro_Economic_Table[[#This Row],[Total Energy(MJ)]]*AHP!$P$3/TOPSIS!$B$4</f>
        <v>7.3259121628121331E-3</v>
      </c>
      <c r="V26">
        <f>Pro_Economic_Table[[#This Row],[Total Cost(LKR Million)]]*AHP!$P$4/TOPSIS!$C$4</f>
        <v>2.8325586601206102E-2</v>
      </c>
      <c r="W26">
        <f>Pro_Economic_Table[[#This Row],[Total Carbon (Metric T)]]*AHP!$P$5/TOPSIS!$D$4</f>
        <v>3.1459768555794714E-3</v>
      </c>
      <c r="X26">
        <f>((Pro_Economic_Table[[#This Row],[Weighted Energy]]-TOPSIS!$B$5)^2+(Pro_Economic_Table[[#This Row],[Weighted Cost]]-TOPSIS!$C$5)^2+(Pro_Economic_Table[[#This Row],[Weighted Co2]]-TOPSIS!$D$5)^2)^0.5</f>
        <v>5.1194767791978672E-4</v>
      </c>
      <c r="Y26">
        <f>((Pro_Economic_Table[[#This Row],[Weighted Energy]]-TOPSIS!$B$6)^2+(Pro_Economic_Table[[#This Row],[Weighted Cost]]-TOPSIS!$C$6)^2+(Pro_Economic_Table[[#This Row],[Weighted Co2]]-TOPSIS!$D$6)^2)^0.5</f>
        <v>6.8279741137804925E-3</v>
      </c>
      <c r="Z26">
        <f>Pro_Economic_Table[[#This Row],[S- Worst-Euclidean Distance]]/(Pro_Economic_Table[[#This Row],[S+ Best-Euclidean Distance]]+Pro_Economic_Table[[#This Row],[S- Worst-Euclidean Distance]])</f>
        <v>0.93025161678171031</v>
      </c>
      <c r="AA26">
        <v>25</v>
      </c>
    </row>
    <row r="27" spans="1:27" x14ac:dyDescent="0.3">
      <c r="A27">
        <v>111</v>
      </c>
      <c r="B27" t="s">
        <v>140</v>
      </c>
      <c r="C27" t="s">
        <v>147</v>
      </c>
      <c r="D27" t="s">
        <v>151</v>
      </c>
      <c r="E27" t="s">
        <v>152</v>
      </c>
      <c r="F27" t="s">
        <v>154</v>
      </c>
      <c r="G27" t="s">
        <v>218</v>
      </c>
      <c r="H27">
        <v>329.38936329640541</v>
      </c>
      <c r="I27">
        <v>24</v>
      </c>
      <c r="J27">
        <v>1201619.0200086134</v>
      </c>
      <c r="K27">
        <v>45168.930563636357</v>
      </c>
      <c r="L27">
        <v>216291423.6015504</v>
      </c>
      <c r="M27">
        <v>5937898.1022727257</v>
      </c>
      <c r="N27">
        <v>1802428530.0129199</v>
      </c>
      <c r="O27">
        <v>89908800</v>
      </c>
      <c r="P27">
        <v>24.200065468181812</v>
      </c>
      <c r="Q27">
        <v>17964.20434912877</v>
      </c>
      <c r="R27">
        <v>216336592.53211403</v>
      </c>
      <c r="S27">
        <v>1898.2752281151927</v>
      </c>
      <c r="T27">
        <v>17988.404414596953</v>
      </c>
      <c r="U27">
        <f>Pro_Economic_Table[[#This Row],[Total Energy(MJ)]]*AHP!$P$3/TOPSIS!$B$4</f>
        <v>7.3195435427787746E-3</v>
      </c>
      <c r="V27">
        <f>Pro_Economic_Table[[#This Row],[Total Cost(LKR Million)]]*AHP!$P$4/TOPSIS!$C$4</f>
        <v>2.8336210963595638E-2</v>
      </c>
      <c r="W27">
        <f>Pro_Economic_Table[[#This Row],[Total Carbon (Metric T)]]*AHP!$P$5/TOPSIS!$D$4</f>
        <v>3.1433045989777988E-3</v>
      </c>
      <c r="X27">
        <f>((Pro_Economic_Table[[#This Row],[Weighted Energy]]-TOPSIS!$B$5)^2+(Pro_Economic_Table[[#This Row],[Weighted Cost]]-TOPSIS!$C$5)^2+(Pro_Economic_Table[[#This Row],[Weighted Co2]]-TOPSIS!$D$5)^2)^0.5</f>
        <v>5.2044349300429894E-4</v>
      </c>
      <c r="Y27">
        <f>((Pro_Economic_Table[[#This Row],[Weighted Energy]]-TOPSIS!$B$6)^2+(Pro_Economic_Table[[#This Row],[Weighted Cost]]-TOPSIS!$C$6)^2+(Pro_Economic_Table[[#This Row],[Weighted Co2]]-TOPSIS!$D$6)^2)^0.5</f>
        <v>6.819551944688685E-3</v>
      </c>
      <c r="Z27">
        <f>Pro_Economic_Table[[#This Row],[S- Worst-Euclidean Distance]]/(Pro_Economic_Table[[#This Row],[S+ Best-Euclidean Distance]]+Pro_Economic_Table[[#This Row],[S- Worst-Euclidean Distance]])</f>
        <v>0.92909484788891394</v>
      </c>
      <c r="AA27">
        <v>26</v>
      </c>
    </row>
    <row r="28" spans="1:27" x14ac:dyDescent="0.3">
      <c r="A28">
        <v>130</v>
      </c>
      <c r="B28" t="s">
        <v>140</v>
      </c>
      <c r="C28" t="s">
        <v>147</v>
      </c>
      <c r="D28" t="s">
        <v>280</v>
      </c>
      <c r="E28" t="s">
        <v>152</v>
      </c>
      <c r="F28" t="s">
        <v>155</v>
      </c>
      <c r="G28" t="s">
        <v>219</v>
      </c>
      <c r="H28">
        <v>329.81525379097724</v>
      </c>
      <c r="I28">
        <v>47</v>
      </c>
      <c r="J28">
        <v>1203109.7989758784</v>
      </c>
      <c r="K28">
        <v>45987.710336363627</v>
      </c>
      <c r="L28">
        <v>216559763.81565812</v>
      </c>
      <c r="M28">
        <v>5969795.836363635</v>
      </c>
      <c r="N28">
        <v>1804664698.4638176</v>
      </c>
      <c r="O28">
        <v>87608000</v>
      </c>
      <c r="P28">
        <v>23.917928727272724</v>
      </c>
      <c r="Q28">
        <v>17986.49149468938</v>
      </c>
      <c r="R28">
        <v>216605751.52599448</v>
      </c>
      <c r="S28">
        <v>1898.2424943001811</v>
      </c>
      <c r="T28">
        <v>18010.409423416651</v>
      </c>
      <c r="U28">
        <f>Pro_Economic_Table[[#This Row],[Total Energy(MJ)]]*AHP!$P$3/TOPSIS!$B$4</f>
        <v>7.3286502822007982E-3</v>
      </c>
      <c r="V28">
        <f>Pro_Economic_Table[[#This Row],[Total Cost(LKR Million)]]*AHP!$P$4/TOPSIS!$C$4</f>
        <v>2.8335722334615992E-2</v>
      </c>
      <c r="W28">
        <f>Pro_Economic_Table[[#This Row],[Total Carbon (Metric T)]]*AHP!$P$5/TOPSIS!$D$4</f>
        <v>3.147149767444624E-3</v>
      </c>
      <c r="X28">
        <f>((Pro_Economic_Table[[#This Row],[Weighted Energy]]-TOPSIS!$B$5)^2+(Pro_Economic_Table[[#This Row],[Weighted Cost]]-TOPSIS!$C$5)^2+(Pro_Economic_Table[[#This Row],[Weighted Co2]]-TOPSIS!$D$5)^2)^0.5</f>
        <v>5.2251053990224618E-4</v>
      </c>
      <c r="Y28">
        <f>((Pro_Economic_Table[[#This Row],[Weighted Energy]]-TOPSIS!$B$6)^2+(Pro_Economic_Table[[#This Row],[Weighted Cost]]-TOPSIS!$C$6)^2+(Pro_Economic_Table[[#This Row],[Weighted Co2]]-TOPSIS!$D$6)^2)^0.5</f>
        <v>6.8174116755352404E-3</v>
      </c>
      <c r="Z28">
        <f>Pro_Economic_Table[[#This Row],[S- Worst-Euclidean Distance]]/(Pro_Economic_Table[[#This Row],[S+ Best-Euclidean Distance]]+Pro_Economic_Table[[#This Row],[S- Worst-Euclidean Distance]])</f>
        <v>0.92881252354373856</v>
      </c>
      <c r="AA28">
        <v>27</v>
      </c>
    </row>
    <row r="29" spans="1:27" x14ac:dyDescent="0.3">
      <c r="A29">
        <v>129</v>
      </c>
      <c r="B29" t="s">
        <v>140</v>
      </c>
      <c r="C29" t="s">
        <v>147</v>
      </c>
      <c r="D29" t="s">
        <v>280</v>
      </c>
      <c r="E29" t="s">
        <v>152</v>
      </c>
      <c r="F29" t="s">
        <v>154</v>
      </c>
      <c r="G29" t="s">
        <v>218</v>
      </c>
      <c r="H29">
        <v>329.85382563481539</v>
      </c>
      <c r="I29">
        <v>24</v>
      </c>
      <c r="J29">
        <v>1202068.6195521944</v>
      </c>
      <c r="K29">
        <v>45168.930563636357</v>
      </c>
      <c r="L29">
        <v>216372351.51939499</v>
      </c>
      <c r="M29">
        <v>5942503.1772727259</v>
      </c>
      <c r="N29">
        <v>1803102929.3282914</v>
      </c>
      <c r="O29">
        <v>89908800</v>
      </c>
      <c r="P29">
        <v>24.190855318181814</v>
      </c>
      <c r="Q29">
        <v>17970.925862305307</v>
      </c>
      <c r="R29">
        <v>216417520.44995862</v>
      </c>
      <c r="S29">
        <v>1898.9542325055643</v>
      </c>
      <c r="T29">
        <v>17995.116717623489</v>
      </c>
      <c r="U29">
        <f>Pro_Economic_Table[[#This Row],[Total Energy(MJ)]]*AHP!$P$3/TOPSIS!$B$4</f>
        <v>7.3222816621674397E-3</v>
      </c>
      <c r="V29">
        <f>Pro_Economic_Table[[#This Row],[Total Cost(LKR Million)]]*AHP!$P$4/TOPSIS!$C$4</f>
        <v>2.8346346697005531E-2</v>
      </c>
      <c r="W29">
        <f>Pro_Economic_Table[[#This Row],[Total Carbon (Metric T)]]*AHP!$P$5/TOPSIS!$D$4</f>
        <v>3.1444775108429514E-3</v>
      </c>
      <c r="X29">
        <f>((Pro_Economic_Table[[#This Row],[Weighted Energy]]-TOPSIS!$B$5)^2+(Pro_Economic_Table[[#This Row],[Weighted Cost]]-TOPSIS!$C$5)^2+(Pro_Economic_Table[[#This Row],[Weighted Co2]]-TOPSIS!$D$5)^2)^0.5</f>
        <v>5.3100140816641985E-4</v>
      </c>
      <c r="Y29">
        <f>((Pro_Economic_Table[[#This Row],[Weighted Energy]]-TOPSIS!$B$6)^2+(Pro_Economic_Table[[#This Row],[Weighted Cost]]-TOPSIS!$C$6)^2+(Pro_Economic_Table[[#This Row],[Weighted Co2]]-TOPSIS!$D$6)^2)^0.5</f>
        <v>6.8089892354341128E-3</v>
      </c>
      <c r="Z29">
        <f>Pro_Economic_Table[[#This Row],[S- Worst-Euclidean Distance]]/(Pro_Economic_Table[[#This Row],[S+ Best-Euclidean Distance]]+Pro_Economic_Table[[#This Row],[S- Worst-Euclidean Distance]])</f>
        <v>0.92765639168363512</v>
      </c>
      <c r="AA29">
        <v>28</v>
      </c>
    </row>
    <row r="30" spans="1:27" x14ac:dyDescent="0.3">
      <c r="A30">
        <v>116</v>
      </c>
      <c r="B30" t="s">
        <v>140</v>
      </c>
      <c r="C30" t="s">
        <v>147</v>
      </c>
      <c r="D30" t="s">
        <v>151</v>
      </c>
      <c r="E30" t="s">
        <v>152</v>
      </c>
      <c r="F30" t="s">
        <v>280</v>
      </c>
      <c r="G30" t="s">
        <v>220</v>
      </c>
      <c r="H30">
        <v>329.45273132556804</v>
      </c>
      <c r="I30">
        <v>24</v>
      </c>
      <c r="J30">
        <v>1199908.5109554185</v>
      </c>
      <c r="K30">
        <v>47352.343290909077</v>
      </c>
      <c r="L30">
        <v>215983531.97197533</v>
      </c>
      <c r="M30">
        <v>5926981.0386363622</v>
      </c>
      <c r="N30">
        <v>1799862766.4331276</v>
      </c>
      <c r="O30">
        <v>93600000</v>
      </c>
      <c r="P30">
        <v>24.200065468181812</v>
      </c>
      <c r="Q30">
        <v>17938.632238783506</v>
      </c>
      <c r="R30">
        <v>216030884.31526622</v>
      </c>
      <c r="S30">
        <v>1899.3897474717642</v>
      </c>
      <c r="T30">
        <v>17962.832304251689</v>
      </c>
      <c r="U30">
        <f>Pro_Economic_Table[[#This Row],[Total Energy(MJ)]]*AHP!$P$3/TOPSIS!$B$4</f>
        <v>7.3092001950426748E-3</v>
      </c>
      <c r="V30">
        <f>Pro_Economic_Table[[#This Row],[Total Cost(LKR Million)]]*AHP!$P$4/TOPSIS!$C$4</f>
        <v>2.8352847779555244E-2</v>
      </c>
      <c r="W30">
        <f>Pro_Economic_Table[[#This Row],[Total Carbon (Metric T)]]*AHP!$P$5/TOPSIS!$D$4</f>
        <v>3.1388361130464614E-3</v>
      </c>
      <c r="X30">
        <f>((Pro_Economic_Table[[#This Row],[Weighted Energy]]-TOPSIS!$B$5)^2+(Pro_Economic_Table[[#This Row],[Weighted Cost]]-TOPSIS!$C$5)^2+(Pro_Economic_Table[[#This Row],[Weighted Co2]]-TOPSIS!$D$5)^2)^0.5</f>
        <v>5.3397980024001332E-4</v>
      </c>
      <c r="Y30">
        <f>((Pro_Economic_Table[[#This Row],[Weighted Energy]]-TOPSIS!$B$6)^2+(Pro_Economic_Table[[#This Row],[Weighted Cost]]-TOPSIS!$C$6)^2+(Pro_Economic_Table[[#This Row],[Weighted Co2]]-TOPSIS!$D$6)^2)^0.5</f>
        <v>6.8065108806140869E-3</v>
      </c>
      <c r="Z30">
        <f>Pro_Economic_Table[[#This Row],[S- Worst-Euclidean Distance]]/(Pro_Economic_Table[[#This Row],[S+ Best-Euclidean Distance]]+Pro_Economic_Table[[#This Row],[S- Worst-Euclidean Distance]])</f>
        <v>0.92725557139759451</v>
      </c>
      <c r="AA30">
        <v>29</v>
      </c>
    </row>
    <row r="31" spans="1:27" x14ac:dyDescent="0.3">
      <c r="A31">
        <v>134</v>
      </c>
      <c r="B31" t="s">
        <v>140</v>
      </c>
      <c r="C31" t="s">
        <v>147</v>
      </c>
      <c r="D31" t="s">
        <v>280</v>
      </c>
      <c r="E31" t="s">
        <v>152</v>
      </c>
      <c r="F31" t="s">
        <v>280</v>
      </c>
      <c r="G31" t="s">
        <v>220</v>
      </c>
      <c r="H31">
        <v>329.91719366397803</v>
      </c>
      <c r="I31">
        <v>24</v>
      </c>
      <c r="J31">
        <v>1200358.1104989992</v>
      </c>
      <c r="K31">
        <v>47352.343290909077</v>
      </c>
      <c r="L31">
        <v>216064459.88981986</v>
      </c>
      <c r="M31">
        <v>5931586.1136363624</v>
      </c>
      <c r="N31">
        <v>1800537165.7484989</v>
      </c>
      <c r="O31">
        <v>93600000</v>
      </c>
      <c r="P31">
        <v>24.190855318181814</v>
      </c>
      <c r="Q31">
        <v>17945.35375196004</v>
      </c>
      <c r="R31">
        <v>216111812.23311076</v>
      </c>
      <c r="S31">
        <v>1900.0687518621351</v>
      </c>
      <c r="T31">
        <v>17969.544607278222</v>
      </c>
      <c r="U31">
        <f>Pro_Economic_Table[[#This Row],[Total Energy(MJ)]]*AHP!$P$3/TOPSIS!$B$4</f>
        <v>7.3119383144313373E-3</v>
      </c>
      <c r="V31">
        <f>Pro_Economic_Table[[#This Row],[Total Cost(LKR Million)]]*AHP!$P$4/TOPSIS!$C$4</f>
        <v>2.8362983512965123E-2</v>
      </c>
      <c r="W31">
        <f>Pro_Economic_Table[[#This Row],[Total Carbon (Metric T)]]*AHP!$P$5/TOPSIS!$D$4</f>
        <v>3.1400090249116127E-3</v>
      </c>
      <c r="X31">
        <f>((Pro_Economic_Table[[#This Row],[Weighted Energy]]-TOPSIS!$B$5)^2+(Pro_Economic_Table[[#This Row],[Weighted Cost]]-TOPSIS!$C$5)^2+(Pro_Economic_Table[[#This Row],[Weighted Co2]]-TOPSIS!$D$5)^2)^0.5</f>
        <v>5.4452329690195082E-4</v>
      </c>
      <c r="Y31">
        <f>((Pro_Economic_Table[[#This Row],[Weighted Energy]]-TOPSIS!$B$6)^2+(Pro_Economic_Table[[#This Row],[Weighted Cost]]-TOPSIS!$C$6)^2+(Pro_Economic_Table[[#This Row],[Weighted Co2]]-TOPSIS!$D$6)^2)^0.5</f>
        <v>6.7959477762567421E-3</v>
      </c>
      <c r="Z31">
        <f>Pro_Economic_Table[[#This Row],[S- Worst-Euclidean Distance]]/(Pro_Economic_Table[[#This Row],[S+ Best-Euclidean Distance]]+Pro_Economic_Table[[#This Row],[S- Worst-Euclidean Distance]])</f>
        <v>0.92581902558092422</v>
      </c>
      <c r="AA31">
        <v>30</v>
      </c>
    </row>
    <row r="32" spans="1:27" x14ac:dyDescent="0.3">
      <c r="A32">
        <v>114</v>
      </c>
      <c r="B32" t="s">
        <v>140</v>
      </c>
      <c r="C32" t="s">
        <v>147</v>
      </c>
      <c r="D32" t="s">
        <v>151</v>
      </c>
      <c r="E32" t="s">
        <v>152</v>
      </c>
      <c r="F32" t="s">
        <v>155</v>
      </c>
      <c r="G32" t="s">
        <v>218</v>
      </c>
      <c r="H32">
        <v>329.35079145256719</v>
      </c>
      <c r="I32">
        <v>24</v>
      </c>
      <c r="J32">
        <v>1202660.1994322974</v>
      </c>
      <c r="K32">
        <v>45987.710336363627</v>
      </c>
      <c r="L32">
        <v>216478835.89781353</v>
      </c>
      <c r="M32">
        <v>5965190.7613636348</v>
      </c>
      <c r="N32">
        <v>1803990299.1484461</v>
      </c>
      <c r="O32">
        <v>89908800</v>
      </c>
      <c r="P32">
        <v>23.927138877272721</v>
      </c>
      <c r="Q32">
        <v>17979.769981512844</v>
      </c>
      <c r="R32">
        <v>216524823.60814989</v>
      </c>
      <c r="S32">
        <v>1899.8642899098099</v>
      </c>
      <c r="T32">
        <v>18003.697120390116</v>
      </c>
      <c r="U32">
        <f>Pro_Economic_Table[[#This Row],[Total Energy(MJ)]]*AHP!$P$3/TOPSIS!$B$4</f>
        <v>7.3259121628121331E-3</v>
      </c>
      <c r="V32">
        <f>Pro_Economic_Table[[#This Row],[Total Cost(LKR Million)]]*AHP!$P$4/TOPSIS!$C$4</f>
        <v>2.8359931438677211E-2</v>
      </c>
      <c r="W32">
        <f>Pro_Economic_Table[[#This Row],[Total Carbon (Metric T)]]*AHP!$P$5/TOPSIS!$D$4</f>
        <v>3.1459768555794714E-3</v>
      </c>
      <c r="X32">
        <f>((Pro_Economic_Table[[#This Row],[Weighted Energy]]-TOPSIS!$B$5)^2+(Pro_Economic_Table[[#This Row],[Weighted Cost]]-TOPSIS!$C$5)^2+(Pro_Economic_Table[[#This Row],[Weighted Co2]]-TOPSIS!$D$5)^2)^0.5</f>
        <v>5.4513620998422553E-4</v>
      </c>
      <c r="Y32">
        <f>((Pro_Economic_Table[[#This Row],[Weighted Energy]]-TOPSIS!$B$6)^2+(Pro_Economic_Table[[#This Row],[Weighted Cost]]-TOPSIS!$C$6)^2+(Pro_Economic_Table[[#This Row],[Weighted Co2]]-TOPSIS!$D$6)^2)^0.5</f>
        <v>6.7948494042076374E-3</v>
      </c>
      <c r="Z32">
        <f>Pro_Economic_Table[[#This Row],[S- Worst-Euclidean Distance]]/(Pro_Economic_Table[[#This Row],[S+ Best-Euclidean Distance]]+Pro_Economic_Table[[#This Row],[S- Worst-Euclidean Distance]])</f>
        <v>0.92573061602052675</v>
      </c>
      <c r="AA32">
        <v>31</v>
      </c>
    </row>
    <row r="33" spans="1:27" x14ac:dyDescent="0.3">
      <c r="A33">
        <v>132</v>
      </c>
      <c r="B33" t="s">
        <v>140</v>
      </c>
      <c r="C33" t="s">
        <v>147</v>
      </c>
      <c r="D33" t="s">
        <v>280</v>
      </c>
      <c r="E33" t="s">
        <v>152</v>
      </c>
      <c r="F33" t="s">
        <v>155</v>
      </c>
      <c r="G33" t="s">
        <v>218</v>
      </c>
      <c r="H33">
        <v>329.81525379097724</v>
      </c>
      <c r="I33">
        <v>24</v>
      </c>
      <c r="J33">
        <v>1203109.7989758784</v>
      </c>
      <c r="K33">
        <v>45987.710336363627</v>
      </c>
      <c r="L33">
        <v>216559763.81565812</v>
      </c>
      <c r="M33">
        <v>5969795.836363635</v>
      </c>
      <c r="N33">
        <v>1804664698.4638176</v>
      </c>
      <c r="O33">
        <v>89908800</v>
      </c>
      <c r="P33">
        <v>23.917928727272724</v>
      </c>
      <c r="Q33">
        <v>17986.49149468938</v>
      </c>
      <c r="R33">
        <v>216605751.52599448</v>
      </c>
      <c r="S33">
        <v>1900.5432943001811</v>
      </c>
      <c r="T33">
        <v>18010.409423416651</v>
      </c>
      <c r="U33">
        <f>Pro_Economic_Table[[#This Row],[Total Energy(MJ)]]*AHP!$P$3/TOPSIS!$B$4</f>
        <v>7.3286502822007982E-3</v>
      </c>
      <c r="V33">
        <f>Pro_Economic_Table[[#This Row],[Total Cost(LKR Million)]]*AHP!$P$4/TOPSIS!$C$4</f>
        <v>2.8370067172087097E-2</v>
      </c>
      <c r="W33">
        <f>Pro_Economic_Table[[#This Row],[Total Carbon (Metric T)]]*AHP!$P$5/TOPSIS!$D$4</f>
        <v>3.147149767444624E-3</v>
      </c>
      <c r="X33">
        <f>((Pro_Economic_Table[[#This Row],[Weighted Energy]]-TOPSIS!$B$5)^2+(Pro_Economic_Table[[#This Row],[Weighted Cost]]-TOPSIS!$C$5)^2+(Pro_Economic_Table[[#This Row],[Weighted Co2]]-TOPSIS!$D$5)^2)^0.5</f>
        <v>5.5569465271015819E-4</v>
      </c>
      <c r="Y33">
        <f>((Pro_Economic_Table[[#This Row],[Weighted Energy]]-TOPSIS!$B$6)^2+(Pro_Economic_Table[[#This Row],[Weighted Cost]]-TOPSIS!$C$6)^2+(Pro_Economic_Table[[#This Row],[Weighted Co2]]-TOPSIS!$D$6)^2)^0.5</f>
        <v>6.7842867054217181E-3</v>
      </c>
      <c r="Z33">
        <f>Pro_Economic_Table[[#This Row],[S- Worst-Euclidean Distance]]/(Pro_Economic_Table[[#This Row],[S+ Best-Euclidean Distance]]+Pro_Economic_Table[[#This Row],[S- Worst-Euclidean Distance]])</f>
        <v>0.92429208936688767</v>
      </c>
      <c r="AA33">
        <v>32</v>
      </c>
    </row>
    <row r="34" spans="1:27" x14ac:dyDescent="0.3">
      <c r="A34">
        <v>110</v>
      </c>
      <c r="B34" t="s">
        <v>140</v>
      </c>
      <c r="C34" t="s">
        <v>147</v>
      </c>
      <c r="D34" t="s">
        <v>151</v>
      </c>
      <c r="E34" t="s">
        <v>152</v>
      </c>
      <c r="F34" t="s">
        <v>154</v>
      </c>
      <c r="G34" t="s">
        <v>220</v>
      </c>
      <c r="H34">
        <v>329.38936329640541</v>
      </c>
      <c r="I34">
        <v>24</v>
      </c>
      <c r="J34">
        <v>1201619.0200086134</v>
      </c>
      <c r="K34">
        <v>45168.930563636357</v>
      </c>
      <c r="L34">
        <v>216291423.6015504</v>
      </c>
      <c r="M34">
        <v>5937898.1022727257</v>
      </c>
      <c r="N34">
        <v>1802428530.0129199</v>
      </c>
      <c r="O34">
        <v>93600000</v>
      </c>
      <c r="P34">
        <v>24.200065468181812</v>
      </c>
      <c r="Q34">
        <v>17964.20434912877</v>
      </c>
      <c r="R34">
        <v>216336592.53211403</v>
      </c>
      <c r="S34">
        <v>1901.9664281151927</v>
      </c>
      <c r="T34">
        <v>17988.404414596953</v>
      </c>
      <c r="U34">
        <f>Pro_Economic_Table[[#This Row],[Total Energy(MJ)]]*AHP!$P$3/TOPSIS!$B$4</f>
        <v>7.3195435427787746E-3</v>
      </c>
      <c r="V34">
        <f>Pro_Economic_Table[[#This Row],[Total Cost(LKR Million)]]*AHP!$P$4/TOPSIS!$C$4</f>
        <v>2.8391310782820842E-2</v>
      </c>
      <c r="W34">
        <f>Pro_Economic_Table[[#This Row],[Total Carbon (Metric T)]]*AHP!$P$5/TOPSIS!$D$4</f>
        <v>3.1433045989777988E-3</v>
      </c>
      <c r="X34">
        <f>((Pro_Economic_Table[[#This Row],[Weighted Energy]]-TOPSIS!$B$5)^2+(Pro_Economic_Table[[#This Row],[Weighted Cost]]-TOPSIS!$C$5)^2+(Pro_Economic_Table[[#This Row],[Weighted Co2]]-TOPSIS!$D$5)^2)^0.5</f>
        <v>5.7398605228865102E-4</v>
      </c>
      <c r="Y34">
        <f>((Pro_Economic_Table[[#This Row],[Weighted Energy]]-TOPSIS!$B$6)^2+(Pro_Economic_Table[[#This Row],[Weighted Cost]]-TOPSIS!$C$6)^2+(Pro_Economic_Table[[#This Row],[Weighted Co2]]-TOPSIS!$D$6)^2)^0.5</f>
        <v>6.7664358575035876E-3</v>
      </c>
      <c r="Z34">
        <f>Pro_Economic_Table[[#This Row],[S- Worst-Euclidean Distance]]/(Pro_Economic_Table[[#This Row],[S+ Best-Euclidean Distance]]+Pro_Economic_Table[[#This Row],[S- Worst-Euclidean Distance]])</f>
        <v>0.92180476008838885</v>
      </c>
      <c r="AA34">
        <v>33</v>
      </c>
    </row>
    <row r="35" spans="1:27" x14ac:dyDescent="0.3">
      <c r="A35">
        <v>128</v>
      </c>
      <c r="B35" t="s">
        <v>140</v>
      </c>
      <c r="C35" t="s">
        <v>147</v>
      </c>
      <c r="D35" t="s">
        <v>280</v>
      </c>
      <c r="E35" t="s">
        <v>152</v>
      </c>
      <c r="F35" t="s">
        <v>154</v>
      </c>
      <c r="G35" t="s">
        <v>220</v>
      </c>
      <c r="H35">
        <v>329.85382563481539</v>
      </c>
      <c r="I35">
        <v>24</v>
      </c>
      <c r="J35">
        <v>1202068.6195521944</v>
      </c>
      <c r="K35">
        <v>45168.930563636357</v>
      </c>
      <c r="L35">
        <v>216372351.51939499</v>
      </c>
      <c r="M35">
        <v>5942503.1772727259</v>
      </c>
      <c r="N35">
        <v>1803102929.3282914</v>
      </c>
      <c r="O35">
        <v>93600000</v>
      </c>
      <c r="P35">
        <v>24.190855318181814</v>
      </c>
      <c r="Q35">
        <v>17970.925862305307</v>
      </c>
      <c r="R35">
        <v>216417520.44995862</v>
      </c>
      <c r="S35">
        <v>1902.6454325055643</v>
      </c>
      <c r="T35">
        <v>17995.116717623489</v>
      </c>
      <c r="U35">
        <f>Pro_Economic_Table[[#This Row],[Total Energy(MJ)]]*AHP!$P$3/TOPSIS!$B$4</f>
        <v>7.3222816621674397E-3</v>
      </c>
      <c r="V35">
        <f>Pro_Economic_Table[[#This Row],[Total Cost(LKR Million)]]*AHP!$P$4/TOPSIS!$C$4</f>
        <v>2.8401446516230736E-2</v>
      </c>
      <c r="W35">
        <f>Pro_Economic_Table[[#This Row],[Total Carbon (Metric T)]]*AHP!$P$5/TOPSIS!$D$4</f>
        <v>3.1444775108429514E-3</v>
      </c>
      <c r="X35">
        <f>((Pro_Economic_Table[[#This Row],[Weighted Energy]]-TOPSIS!$B$5)^2+(Pro_Economic_Table[[#This Row],[Weighted Cost]]-TOPSIS!$C$5)^2+(Pro_Economic_Table[[#This Row],[Weighted Co2]]-TOPSIS!$D$5)^2)^0.5</f>
        <v>5.8453229888802123E-4</v>
      </c>
      <c r="Y35">
        <f>((Pro_Economic_Table[[#This Row],[Weighted Energy]]-TOPSIS!$B$6)^2+(Pro_Economic_Table[[#This Row],[Weighted Cost]]-TOPSIS!$C$6)^2+(Pro_Economic_Table[[#This Row],[Weighted Co2]]-TOPSIS!$D$6)^2)^0.5</f>
        <v>6.7558727674385567E-3</v>
      </c>
      <c r="Z35">
        <f>Pro_Economic_Table[[#This Row],[S- Worst-Euclidean Distance]]/(Pro_Economic_Table[[#This Row],[S+ Best-Euclidean Distance]]+Pro_Economic_Table[[#This Row],[S- Worst-Euclidean Distance]])</f>
        <v>0.92036784161006202</v>
      </c>
      <c r="AA35">
        <v>34</v>
      </c>
    </row>
    <row r="36" spans="1:27" x14ac:dyDescent="0.3">
      <c r="A36">
        <v>113</v>
      </c>
      <c r="B36" t="s">
        <v>140</v>
      </c>
      <c r="C36" t="s">
        <v>147</v>
      </c>
      <c r="D36" t="s">
        <v>151</v>
      </c>
      <c r="E36" t="s">
        <v>152</v>
      </c>
      <c r="F36" t="s">
        <v>155</v>
      </c>
      <c r="G36" t="s">
        <v>220</v>
      </c>
      <c r="H36">
        <v>329.35079145256719</v>
      </c>
      <c r="I36">
        <v>24</v>
      </c>
      <c r="J36">
        <v>1202660.1994322974</v>
      </c>
      <c r="K36">
        <v>45987.710336363627</v>
      </c>
      <c r="L36">
        <v>216478835.89781353</v>
      </c>
      <c r="M36">
        <v>5965190.7613636348</v>
      </c>
      <c r="N36">
        <v>1803990299.1484461</v>
      </c>
      <c r="O36">
        <v>93600000</v>
      </c>
      <c r="P36">
        <v>23.927138877272721</v>
      </c>
      <c r="Q36">
        <v>17979.769981512844</v>
      </c>
      <c r="R36">
        <v>216524823.60814989</v>
      </c>
      <c r="S36">
        <v>1903.5554899098099</v>
      </c>
      <c r="T36">
        <v>18003.697120390116</v>
      </c>
      <c r="U36">
        <f>Pro_Economic_Table[[#This Row],[Total Energy(MJ)]]*AHP!$P$3/TOPSIS!$B$4</f>
        <v>7.3259121628121331E-3</v>
      </c>
      <c r="V36">
        <f>Pro_Economic_Table[[#This Row],[Total Cost(LKR Million)]]*AHP!$P$4/TOPSIS!$C$4</f>
        <v>2.8415031257902408E-2</v>
      </c>
      <c r="W36">
        <f>Pro_Economic_Table[[#This Row],[Total Carbon (Metric T)]]*AHP!$P$5/TOPSIS!$D$4</f>
        <v>3.1459768555794714E-3</v>
      </c>
      <c r="X36">
        <f>((Pro_Economic_Table[[#This Row],[Weighted Energy]]-TOPSIS!$B$5)^2+(Pro_Economic_Table[[#This Row],[Weighted Cost]]-TOPSIS!$C$5)^2+(Pro_Economic_Table[[#This Row],[Weighted Co2]]-TOPSIS!$D$5)^2)^0.5</f>
        <v>5.9865351750842748E-4</v>
      </c>
      <c r="Y36">
        <f>((Pro_Economic_Table[[#This Row],[Weighted Energy]]-TOPSIS!$B$6)^2+(Pro_Economic_Table[[#This Row],[Weighted Cost]]-TOPSIS!$C$6)^2+(Pro_Economic_Table[[#This Row],[Weighted Co2]]-TOPSIS!$D$6)^2)^0.5</f>
        <v>6.7417325592937834E-3</v>
      </c>
      <c r="Z36">
        <f>Pro_Economic_Table[[#This Row],[S- Worst-Euclidean Distance]]/(Pro_Economic_Table[[#This Row],[S+ Best-Euclidean Distance]]+Pro_Economic_Table[[#This Row],[S- Worst-Euclidean Distance]])</f>
        <v>0.91844386504405406</v>
      </c>
      <c r="AA36">
        <v>35</v>
      </c>
    </row>
    <row r="37" spans="1:27" x14ac:dyDescent="0.3">
      <c r="A37">
        <v>131</v>
      </c>
      <c r="B37" t="s">
        <v>140</v>
      </c>
      <c r="C37" t="s">
        <v>147</v>
      </c>
      <c r="D37" t="s">
        <v>280</v>
      </c>
      <c r="E37" t="s">
        <v>152</v>
      </c>
      <c r="F37" t="s">
        <v>155</v>
      </c>
      <c r="G37" t="s">
        <v>220</v>
      </c>
      <c r="H37">
        <v>329.81525379097724</v>
      </c>
      <c r="I37">
        <v>24</v>
      </c>
      <c r="J37">
        <v>1203109.7989758784</v>
      </c>
      <c r="K37">
        <v>45987.710336363627</v>
      </c>
      <c r="L37">
        <v>216559763.81565812</v>
      </c>
      <c r="M37">
        <v>5969795.836363635</v>
      </c>
      <c r="N37">
        <v>1804664698.4638176</v>
      </c>
      <c r="O37">
        <v>93600000</v>
      </c>
      <c r="P37">
        <v>23.917928727272724</v>
      </c>
      <c r="Q37">
        <v>17986.49149468938</v>
      </c>
      <c r="R37">
        <v>216605751.52599448</v>
      </c>
      <c r="S37">
        <v>1904.234494300181</v>
      </c>
      <c r="T37">
        <v>18010.409423416651</v>
      </c>
      <c r="U37">
        <f>Pro_Economic_Table[[#This Row],[Total Energy(MJ)]]*AHP!$P$3/TOPSIS!$B$4</f>
        <v>7.3286502822007982E-3</v>
      </c>
      <c r="V37">
        <f>Pro_Economic_Table[[#This Row],[Total Cost(LKR Million)]]*AHP!$P$4/TOPSIS!$C$4</f>
        <v>2.8425166991312294E-2</v>
      </c>
      <c r="W37">
        <f>Pro_Economic_Table[[#This Row],[Total Carbon (Metric T)]]*AHP!$P$5/TOPSIS!$D$4</f>
        <v>3.147149767444624E-3</v>
      </c>
      <c r="X37">
        <f>((Pro_Economic_Table[[#This Row],[Weighted Energy]]-TOPSIS!$B$5)^2+(Pro_Economic_Table[[#This Row],[Weighted Cost]]-TOPSIS!$C$5)^2+(Pro_Economic_Table[[#This Row],[Weighted Co2]]-TOPSIS!$D$5)^2)^0.5</f>
        <v>6.0920115544630228E-4</v>
      </c>
      <c r="Y37">
        <f>((Pro_Economic_Table[[#This Row],[Weighted Energy]]-TOPSIS!$B$6)^2+(Pro_Economic_Table[[#This Row],[Weighted Cost]]-TOPSIS!$C$6)^2+(Pro_Economic_Table[[#This Row],[Weighted Co2]]-TOPSIS!$D$6)^2)^0.5</f>
        <v>6.7311694771934015E-3</v>
      </c>
      <c r="Z37">
        <f>Pro_Economic_Table[[#This Row],[S- Worst-Euclidean Distance]]/(Pro_Economic_Table[[#This Row],[S+ Best-Euclidean Distance]]+Pro_Economic_Table[[#This Row],[S- Worst-Euclidean Distance]])</f>
        <v>0.91700675811417109</v>
      </c>
      <c r="AA37">
        <v>36</v>
      </c>
    </row>
    <row r="38" spans="1:27" x14ac:dyDescent="0.3">
      <c r="A38">
        <v>16</v>
      </c>
      <c r="B38" t="s">
        <v>139</v>
      </c>
      <c r="C38" t="s">
        <v>147</v>
      </c>
      <c r="D38" t="s">
        <v>151</v>
      </c>
      <c r="E38" t="s">
        <v>280</v>
      </c>
      <c r="F38" t="s">
        <v>280</v>
      </c>
      <c r="G38" t="s">
        <v>219</v>
      </c>
      <c r="H38">
        <v>345.27238503120714</v>
      </c>
      <c r="I38">
        <v>50</v>
      </c>
      <c r="J38">
        <v>1203270.1937543727</v>
      </c>
      <c r="K38">
        <v>61899.826927272719</v>
      </c>
      <c r="L38">
        <v>216588634.87578708</v>
      </c>
      <c r="M38">
        <v>6721147.7840909082</v>
      </c>
      <c r="N38">
        <v>1804905290.6315589</v>
      </c>
      <c r="O38">
        <v>93200000</v>
      </c>
      <c r="P38">
        <v>30.387261649999996</v>
      </c>
      <c r="Q38">
        <v>17988.88939662787</v>
      </c>
      <c r="R38">
        <v>216650534.70271435</v>
      </c>
      <c r="S38">
        <v>1904.8264384156498</v>
      </c>
      <c r="T38">
        <v>18019.276658277871</v>
      </c>
      <c r="U38">
        <f>Pro_Economic_Table[[#This Row],[Total Energy(MJ)]]*AHP!$P$3/TOPSIS!$B$4</f>
        <v>7.3301654785351235E-3</v>
      </c>
      <c r="V38">
        <f>Pro_Economic_Table[[#This Row],[Total Cost(LKR Million)]]*AHP!$P$4/TOPSIS!$C$4</f>
        <v>2.8434003145883641E-2</v>
      </c>
      <c r="W38">
        <f>Pro_Economic_Table[[#This Row],[Total Carbon (Metric T)]]*AHP!$P$5/TOPSIS!$D$4</f>
        <v>3.1486992333937475E-3</v>
      </c>
      <c r="X38">
        <f>((Pro_Economic_Table[[#This Row],[Weighted Energy]]-TOPSIS!$B$5)^2+(Pro_Economic_Table[[#This Row],[Weighted Cost]]-TOPSIS!$C$5)^2+(Pro_Economic_Table[[#This Row],[Weighted Co2]]-TOPSIS!$D$5)^2)^0.5</f>
        <v>6.1826199388271977E-4</v>
      </c>
      <c r="Y38">
        <f>((Pro_Economic_Table[[#This Row],[Weighted Energy]]-TOPSIS!$B$6)^2+(Pro_Economic_Table[[#This Row],[Weighted Cost]]-TOPSIS!$C$6)^2+(Pro_Economic_Table[[#This Row],[Weighted Co2]]-TOPSIS!$D$6)^2)^0.5</f>
        <v>6.7221191460616146E-3</v>
      </c>
      <c r="Z38">
        <f>Pro_Economic_Table[[#This Row],[S- Worst-Euclidean Distance]]/(Pro_Economic_Table[[#This Row],[S+ Best-Euclidean Distance]]+Pro_Economic_Table[[#This Row],[S- Worst-Euclidean Distance]])</f>
        <v>0.91577249435750585</v>
      </c>
      <c r="AA38">
        <v>37</v>
      </c>
    </row>
    <row r="39" spans="1:27" x14ac:dyDescent="0.3">
      <c r="A39">
        <v>18</v>
      </c>
      <c r="B39" t="s">
        <v>139</v>
      </c>
      <c r="C39" t="s">
        <v>147</v>
      </c>
      <c r="D39" t="s">
        <v>151</v>
      </c>
      <c r="E39" t="s">
        <v>280</v>
      </c>
      <c r="F39" t="s">
        <v>280</v>
      </c>
      <c r="G39" t="s">
        <v>218</v>
      </c>
      <c r="H39">
        <v>345.27238503120714</v>
      </c>
      <c r="I39">
        <v>25</v>
      </c>
      <c r="J39">
        <v>1203270.1937543727</v>
      </c>
      <c r="K39">
        <v>61899.826927272719</v>
      </c>
      <c r="L39">
        <v>216588634.87578708</v>
      </c>
      <c r="M39">
        <v>6721147.7840909082</v>
      </c>
      <c r="N39">
        <v>1804905290.6315589</v>
      </c>
      <c r="O39">
        <v>93655000</v>
      </c>
      <c r="P39">
        <v>30.387261649999996</v>
      </c>
      <c r="Q39">
        <v>17988.88939662787</v>
      </c>
      <c r="R39">
        <v>216650534.70271435</v>
      </c>
      <c r="S39">
        <v>1905.28143841565</v>
      </c>
      <c r="T39">
        <v>18019.276658277871</v>
      </c>
      <c r="U39">
        <f>Pro_Economic_Table[[#This Row],[Total Energy(MJ)]]*AHP!$P$3/TOPSIS!$B$4</f>
        <v>7.3301654785351235E-3</v>
      </c>
      <c r="V39">
        <f>Pro_Economic_Table[[#This Row],[Total Cost(LKR Million)]]*AHP!$P$4/TOPSIS!$C$4</f>
        <v>2.8440795088272967E-2</v>
      </c>
      <c r="W39">
        <f>Pro_Economic_Table[[#This Row],[Total Carbon (Metric T)]]*AHP!$P$5/TOPSIS!$D$4</f>
        <v>3.1486992333937475E-3</v>
      </c>
      <c r="X39">
        <f>((Pro_Economic_Table[[#This Row],[Weighted Energy]]-TOPSIS!$B$5)^2+(Pro_Economic_Table[[#This Row],[Weighted Cost]]-TOPSIS!$C$5)^2+(Pro_Economic_Table[[#This Row],[Weighted Co2]]-TOPSIS!$D$5)^2)^0.5</f>
        <v>6.2487711194732416E-4</v>
      </c>
      <c r="Y39">
        <f>((Pro_Economic_Table[[#This Row],[Weighted Energy]]-TOPSIS!$B$6)^2+(Pro_Economic_Table[[#This Row],[Weighted Cost]]-TOPSIS!$C$6)^2+(Pro_Economic_Table[[#This Row],[Weighted Co2]]-TOPSIS!$D$6)^2)^0.5</f>
        <v>6.7155739145445528E-3</v>
      </c>
      <c r="Z39">
        <f>Pro_Economic_Table[[#This Row],[S- Worst-Euclidean Distance]]/(Pro_Economic_Table[[#This Row],[S+ Best-Euclidean Distance]]+Pro_Economic_Table[[#This Row],[S- Worst-Euclidean Distance]])</f>
        <v>0.91487210939871044</v>
      </c>
      <c r="AA39">
        <v>38</v>
      </c>
    </row>
    <row r="40" spans="1:27" x14ac:dyDescent="0.3">
      <c r="A40">
        <v>34</v>
      </c>
      <c r="B40" t="s">
        <v>139</v>
      </c>
      <c r="C40" t="s">
        <v>147</v>
      </c>
      <c r="D40" t="s">
        <v>280</v>
      </c>
      <c r="E40" t="s">
        <v>280</v>
      </c>
      <c r="F40" t="s">
        <v>280</v>
      </c>
      <c r="G40" t="s">
        <v>219</v>
      </c>
      <c r="H40">
        <v>345.73684736961707</v>
      </c>
      <c r="I40">
        <v>50</v>
      </c>
      <c r="J40">
        <v>1203719.7932979534</v>
      </c>
      <c r="K40">
        <v>61899.826927272719</v>
      </c>
      <c r="L40">
        <v>216669562.79363161</v>
      </c>
      <c r="M40">
        <v>6725752.8590909084</v>
      </c>
      <c r="N40">
        <v>1805579689.9469302</v>
      </c>
      <c r="O40">
        <v>93200000</v>
      </c>
      <c r="P40">
        <v>30.378051499999998</v>
      </c>
      <c r="Q40">
        <v>17995.610909804403</v>
      </c>
      <c r="R40">
        <v>216731462.62055889</v>
      </c>
      <c r="S40">
        <v>1905.5054428060209</v>
      </c>
      <c r="T40">
        <v>18025.988961304403</v>
      </c>
      <c r="U40">
        <f>Pro_Economic_Table[[#This Row],[Total Energy(MJ)]]*AHP!$P$3/TOPSIS!$B$4</f>
        <v>7.3329035979237877E-3</v>
      </c>
      <c r="V40">
        <f>Pro_Economic_Table[[#This Row],[Total Cost(LKR Million)]]*AHP!$P$4/TOPSIS!$C$4</f>
        <v>2.8444138879293524E-2</v>
      </c>
      <c r="W40">
        <f>Pro_Economic_Table[[#This Row],[Total Carbon (Metric T)]]*AHP!$P$5/TOPSIS!$D$4</f>
        <v>3.1498721452588993E-3</v>
      </c>
      <c r="X40">
        <f>((Pro_Economic_Table[[#This Row],[Weighted Energy]]-TOPSIS!$B$5)^2+(Pro_Economic_Table[[#This Row],[Weighted Cost]]-TOPSIS!$C$5)^2+(Pro_Economic_Table[[#This Row],[Weighted Co2]]-TOPSIS!$D$5)^2)^0.5</f>
        <v>6.2881012495062639E-4</v>
      </c>
      <c r="Y40">
        <f>((Pro_Economic_Table[[#This Row],[Weighted Energy]]-TOPSIS!$B$6)^2+(Pro_Economic_Table[[#This Row],[Weighted Cost]]-TOPSIS!$C$6)^2+(Pro_Economic_Table[[#This Row],[Weighted Co2]]-TOPSIS!$D$6)^2)^0.5</f>
        <v>6.7115560572712993E-3</v>
      </c>
      <c r="Z40">
        <f>Pro_Economic_Table[[#This Row],[S- Worst-Euclidean Distance]]/(Pro_Economic_Table[[#This Row],[S+ Best-Euclidean Distance]]+Pro_Economic_Table[[#This Row],[S- Worst-Euclidean Distance]])</f>
        <v>0.91433531933684997</v>
      </c>
      <c r="AA40">
        <v>39</v>
      </c>
    </row>
    <row r="41" spans="1:27" x14ac:dyDescent="0.3">
      <c r="A41">
        <v>36</v>
      </c>
      <c r="B41" t="s">
        <v>139</v>
      </c>
      <c r="C41" t="s">
        <v>147</v>
      </c>
      <c r="D41" t="s">
        <v>280</v>
      </c>
      <c r="E41" t="s">
        <v>280</v>
      </c>
      <c r="F41" t="s">
        <v>280</v>
      </c>
      <c r="G41" t="s">
        <v>218</v>
      </c>
      <c r="H41">
        <v>345.73684736961707</v>
      </c>
      <c r="I41">
        <v>25</v>
      </c>
      <c r="J41">
        <v>1203719.7932979534</v>
      </c>
      <c r="K41">
        <v>61899.826927272719</v>
      </c>
      <c r="L41">
        <v>216669562.79363161</v>
      </c>
      <c r="M41">
        <v>6725752.8590909084</v>
      </c>
      <c r="N41">
        <v>1805579689.9469302</v>
      </c>
      <c r="O41">
        <v>93655000</v>
      </c>
      <c r="P41">
        <v>30.378051499999998</v>
      </c>
      <c r="Q41">
        <v>17995.610909804403</v>
      </c>
      <c r="R41">
        <v>216731462.62055889</v>
      </c>
      <c r="S41">
        <v>1905.9604428060209</v>
      </c>
      <c r="T41">
        <v>18025.988961304403</v>
      </c>
      <c r="U41">
        <f>Pro_Economic_Table[[#This Row],[Total Energy(MJ)]]*AHP!$P$3/TOPSIS!$B$4</f>
        <v>7.3329035979237877E-3</v>
      </c>
      <c r="V41">
        <f>Pro_Economic_Table[[#This Row],[Total Cost(LKR Million)]]*AHP!$P$4/TOPSIS!$C$4</f>
        <v>2.8450930821682846E-2</v>
      </c>
      <c r="W41">
        <f>Pro_Economic_Table[[#This Row],[Total Carbon (Metric T)]]*AHP!$P$5/TOPSIS!$D$4</f>
        <v>3.1498721452588993E-3</v>
      </c>
      <c r="X41">
        <f>((Pro_Economic_Table[[#This Row],[Weighted Energy]]-TOPSIS!$B$5)^2+(Pro_Economic_Table[[#This Row],[Weighted Cost]]-TOPSIS!$C$5)^2+(Pro_Economic_Table[[#This Row],[Weighted Co2]]-TOPSIS!$D$5)^2)^0.5</f>
        <v>6.3542377027539466E-4</v>
      </c>
      <c r="Y41">
        <f>((Pro_Economic_Table[[#This Row],[Weighted Energy]]-TOPSIS!$B$6)^2+(Pro_Economic_Table[[#This Row],[Weighted Cost]]-TOPSIS!$C$6)^2+(Pro_Economic_Table[[#This Row],[Weighted Co2]]-TOPSIS!$D$6)^2)^0.5</f>
        <v>6.7050107815269768E-3</v>
      </c>
      <c r="Z41">
        <f>Pro_Economic_Table[[#This Row],[S- Worst-Euclidean Distance]]/(Pro_Economic_Table[[#This Row],[S+ Best-Euclidean Distance]]+Pro_Economic_Table[[#This Row],[S- Worst-Euclidean Distance]])</f>
        <v>0.91343512897075385</v>
      </c>
      <c r="AA41">
        <v>40</v>
      </c>
    </row>
    <row r="42" spans="1:27" x14ac:dyDescent="0.3">
      <c r="A42">
        <v>10</v>
      </c>
      <c r="B42" t="s">
        <v>139</v>
      </c>
      <c r="C42" t="s">
        <v>147</v>
      </c>
      <c r="D42" t="s">
        <v>151</v>
      </c>
      <c r="E42" t="s">
        <v>280</v>
      </c>
      <c r="F42" t="s">
        <v>154</v>
      </c>
      <c r="G42" t="s">
        <v>219</v>
      </c>
      <c r="H42">
        <v>345.2090170020445</v>
      </c>
      <c r="I42">
        <v>50</v>
      </c>
      <c r="J42">
        <v>1204980.7028075678</v>
      </c>
      <c r="K42">
        <v>59716.414199999999</v>
      </c>
      <c r="L42">
        <v>216896526.50536218</v>
      </c>
      <c r="M42">
        <v>6732064.8477272717</v>
      </c>
      <c r="N42">
        <v>1807471054.2113516</v>
      </c>
      <c r="O42">
        <v>93200000</v>
      </c>
      <c r="P42">
        <v>30.387261649999996</v>
      </c>
      <c r="Q42">
        <v>18014.461506973137</v>
      </c>
      <c r="R42">
        <v>216956242.91956219</v>
      </c>
      <c r="S42">
        <v>1907.403119059079</v>
      </c>
      <c r="T42">
        <v>18044.848768623138</v>
      </c>
      <c r="U42">
        <f>Pro_Economic_Table[[#This Row],[Total Energy(MJ)]]*AHP!$P$3/TOPSIS!$B$4</f>
        <v>7.340508826271225E-3</v>
      </c>
      <c r="V42">
        <f>Pro_Economic_Table[[#This Row],[Total Cost(LKR Million)]]*AHP!$P$4/TOPSIS!$C$4</f>
        <v>2.847246614914925E-2</v>
      </c>
      <c r="W42">
        <f>Pro_Economic_Table[[#This Row],[Total Carbon (Metric T)]]*AHP!$P$5/TOPSIS!$D$4</f>
        <v>3.1531677193250853E-3</v>
      </c>
      <c r="X42">
        <f>((Pro_Economic_Table[[#This Row],[Weighted Energy]]-TOPSIS!$B$5)^2+(Pro_Economic_Table[[#This Row],[Weighted Cost]]-TOPSIS!$C$5)^2+(Pro_Economic_Table[[#This Row],[Weighted Co2]]-TOPSIS!$D$5)^2)^0.5</f>
        <v>6.5828433168482292E-4</v>
      </c>
      <c r="Y42">
        <f>((Pro_Economic_Table[[#This Row],[Weighted Energy]]-TOPSIS!$B$6)^2+(Pro_Economic_Table[[#This Row],[Weighted Cost]]-TOPSIS!$C$6)^2+(Pro_Economic_Table[[#This Row],[Weighted Co2]]-TOPSIS!$D$6)^2)^0.5</f>
        <v>6.6820441832379923E-3</v>
      </c>
      <c r="Z42">
        <f>Pro_Economic_Table[[#This Row],[S- Worst-Euclidean Distance]]/(Pro_Economic_Table[[#This Row],[S+ Best-Euclidean Distance]]+Pro_Economic_Table[[#This Row],[S- Worst-Euclidean Distance]])</f>
        <v>0.91031949995881822</v>
      </c>
      <c r="AA42">
        <v>41</v>
      </c>
    </row>
    <row r="43" spans="1:27" x14ac:dyDescent="0.3">
      <c r="A43">
        <v>12</v>
      </c>
      <c r="B43" t="s">
        <v>139</v>
      </c>
      <c r="C43" t="s">
        <v>147</v>
      </c>
      <c r="D43" t="s">
        <v>151</v>
      </c>
      <c r="E43" t="s">
        <v>280</v>
      </c>
      <c r="F43" t="s">
        <v>154</v>
      </c>
      <c r="G43" t="s">
        <v>218</v>
      </c>
      <c r="H43">
        <v>345.2090170020445</v>
      </c>
      <c r="I43">
        <v>25</v>
      </c>
      <c r="J43">
        <v>1204980.7028075678</v>
      </c>
      <c r="K43">
        <v>59716.414199999999</v>
      </c>
      <c r="L43">
        <v>216896526.50536218</v>
      </c>
      <c r="M43">
        <v>6732064.8477272717</v>
      </c>
      <c r="N43">
        <v>1807471054.2113516</v>
      </c>
      <c r="O43">
        <v>93655000</v>
      </c>
      <c r="P43">
        <v>30.387261649999996</v>
      </c>
      <c r="Q43">
        <v>18014.461506973137</v>
      </c>
      <c r="R43">
        <v>216956242.91956219</v>
      </c>
      <c r="S43">
        <v>1907.8581190590789</v>
      </c>
      <c r="T43">
        <v>18044.848768623138</v>
      </c>
      <c r="U43">
        <f>Pro_Economic_Table[[#This Row],[Total Energy(MJ)]]*AHP!$P$3/TOPSIS!$B$4</f>
        <v>7.340508826271225E-3</v>
      </c>
      <c r="V43">
        <f>Pro_Economic_Table[[#This Row],[Total Cost(LKR Million)]]*AHP!$P$4/TOPSIS!$C$4</f>
        <v>2.8479258091538576E-2</v>
      </c>
      <c r="W43">
        <f>Pro_Economic_Table[[#This Row],[Total Carbon (Metric T)]]*AHP!$P$5/TOPSIS!$D$4</f>
        <v>3.1531677193250853E-3</v>
      </c>
      <c r="X43">
        <f>((Pro_Economic_Table[[#This Row],[Weighted Energy]]-TOPSIS!$B$5)^2+(Pro_Economic_Table[[#This Row],[Weighted Cost]]-TOPSIS!$C$5)^2+(Pro_Economic_Table[[#This Row],[Weighted Co2]]-TOPSIS!$D$5)^2)^0.5</f>
        <v>6.6489416473761252E-4</v>
      </c>
      <c r="Y43">
        <f>((Pro_Economic_Table[[#This Row],[Weighted Energy]]-TOPSIS!$B$6)^2+(Pro_Economic_Table[[#This Row],[Weighted Cost]]-TOPSIS!$C$6)^2+(Pro_Economic_Table[[#This Row],[Weighted Co2]]-TOPSIS!$D$6)^2)^0.5</f>
        <v>6.6754987927204659E-3</v>
      </c>
      <c r="Z43">
        <f>Pro_Economic_Table[[#This Row],[S- Worst-Euclidean Distance]]/(Pro_Economic_Table[[#This Row],[S+ Best-Euclidean Distance]]+Pro_Economic_Table[[#This Row],[S- Worst-Euclidean Distance]])</f>
        <v>0.90941981327279509</v>
      </c>
      <c r="AA43">
        <v>42</v>
      </c>
    </row>
    <row r="44" spans="1:27" x14ac:dyDescent="0.3">
      <c r="A44">
        <v>28</v>
      </c>
      <c r="B44" t="s">
        <v>139</v>
      </c>
      <c r="C44" t="s">
        <v>147</v>
      </c>
      <c r="D44" t="s">
        <v>280</v>
      </c>
      <c r="E44" t="s">
        <v>280</v>
      </c>
      <c r="F44" t="s">
        <v>154</v>
      </c>
      <c r="G44" t="s">
        <v>219</v>
      </c>
      <c r="H44">
        <v>345.67347934045443</v>
      </c>
      <c r="I44">
        <v>50</v>
      </c>
      <c r="J44">
        <v>1205430.3023511488</v>
      </c>
      <c r="K44">
        <v>59716.414199999999</v>
      </c>
      <c r="L44">
        <v>216977454.42320678</v>
      </c>
      <c r="M44">
        <v>6736669.9227272719</v>
      </c>
      <c r="N44">
        <v>1808145453.5267231</v>
      </c>
      <c r="O44">
        <v>93200000</v>
      </c>
      <c r="P44">
        <v>30.378051499999998</v>
      </c>
      <c r="Q44">
        <v>18021.183020149674</v>
      </c>
      <c r="R44">
        <v>217037170.83740678</v>
      </c>
      <c r="S44">
        <v>1908.0821234494506</v>
      </c>
      <c r="T44">
        <v>18051.561071649674</v>
      </c>
      <c r="U44">
        <f>Pro_Economic_Table[[#This Row],[Total Energy(MJ)]]*AHP!$P$3/TOPSIS!$B$4</f>
        <v>7.3432469456598901E-3</v>
      </c>
      <c r="V44">
        <f>Pro_Economic_Table[[#This Row],[Total Cost(LKR Million)]]*AHP!$P$4/TOPSIS!$C$4</f>
        <v>2.8482601882559144E-2</v>
      </c>
      <c r="W44">
        <f>Pro_Economic_Table[[#This Row],[Total Carbon (Metric T)]]*AHP!$P$5/TOPSIS!$D$4</f>
        <v>3.1543406311902379E-3</v>
      </c>
      <c r="X44">
        <f>((Pro_Economic_Table[[#This Row],[Weighted Energy]]-TOPSIS!$B$5)^2+(Pro_Economic_Table[[#This Row],[Weighted Cost]]-TOPSIS!$C$5)^2+(Pro_Economic_Table[[#This Row],[Weighted Co2]]-TOPSIS!$D$5)^2)^0.5</f>
        <v>6.6883433518257537E-4</v>
      </c>
      <c r="Y44">
        <f>((Pro_Economic_Table[[#This Row],[Weighted Energy]]-TOPSIS!$B$6)^2+(Pro_Economic_Table[[#This Row],[Weighted Cost]]-TOPSIS!$C$6)^2+(Pro_Economic_Table[[#This Row],[Weighted Co2]]-TOPSIS!$D$6)^2)^0.5</f>
        <v>6.6714811091097498E-3</v>
      </c>
      <c r="Z44">
        <f>Pro_Economic_Table[[#This Row],[S- Worst-Euclidean Distance]]/(Pro_Economic_Table[[#This Row],[S+ Best-Euclidean Distance]]+Pro_Economic_Table[[#This Row],[S- Worst-Euclidean Distance]])</f>
        <v>0.90888207185937131</v>
      </c>
      <c r="AA44">
        <v>43</v>
      </c>
    </row>
    <row r="45" spans="1:27" x14ac:dyDescent="0.3">
      <c r="A45">
        <v>30</v>
      </c>
      <c r="B45" t="s">
        <v>139</v>
      </c>
      <c r="C45" t="s">
        <v>147</v>
      </c>
      <c r="D45" t="s">
        <v>280</v>
      </c>
      <c r="E45" t="s">
        <v>280</v>
      </c>
      <c r="F45" t="s">
        <v>154</v>
      </c>
      <c r="G45" t="s">
        <v>218</v>
      </c>
      <c r="H45">
        <v>345.67347934045443</v>
      </c>
      <c r="I45">
        <v>25</v>
      </c>
      <c r="J45">
        <v>1205430.3023511488</v>
      </c>
      <c r="K45">
        <v>59716.414199999999</v>
      </c>
      <c r="L45">
        <v>216977454.42320678</v>
      </c>
      <c r="M45">
        <v>6736669.9227272719</v>
      </c>
      <c r="N45">
        <v>1808145453.5267231</v>
      </c>
      <c r="O45">
        <v>93655000</v>
      </c>
      <c r="P45">
        <v>30.378051499999998</v>
      </c>
      <c r="Q45">
        <v>18021.183020149674</v>
      </c>
      <c r="R45">
        <v>217037170.83740678</v>
      </c>
      <c r="S45">
        <v>1908.5371234494505</v>
      </c>
      <c r="T45">
        <v>18051.561071649674</v>
      </c>
      <c r="U45">
        <f>Pro_Economic_Table[[#This Row],[Total Energy(MJ)]]*AHP!$P$3/TOPSIS!$B$4</f>
        <v>7.3432469456598901E-3</v>
      </c>
      <c r="V45">
        <f>Pro_Economic_Table[[#This Row],[Total Cost(LKR Million)]]*AHP!$P$4/TOPSIS!$C$4</f>
        <v>2.8489393824948462E-2</v>
      </c>
      <c r="W45">
        <f>Pro_Economic_Table[[#This Row],[Total Carbon (Metric T)]]*AHP!$P$5/TOPSIS!$D$4</f>
        <v>3.1543406311902379E-3</v>
      </c>
      <c r="X45">
        <f>((Pro_Economic_Table[[#This Row],[Weighted Energy]]-TOPSIS!$B$5)^2+(Pro_Economic_Table[[#This Row],[Weighted Cost]]-TOPSIS!$C$5)^2+(Pro_Economic_Table[[#This Row],[Weighted Co2]]-TOPSIS!$D$5)^2)^0.5</f>
        <v>6.7544284696359686E-4</v>
      </c>
      <c r="Y45">
        <f>((Pro_Economic_Table[[#This Row],[Weighted Energy]]-TOPSIS!$B$6)^2+(Pro_Economic_Table[[#This Row],[Weighted Cost]]-TOPSIS!$C$6)^2+(Pro_Economic_Table[[#This Row],[Weighted Co2]]-TOPSIS!$D$6)^2)^0.5</f>
        <v>6.6649356738614392E-3</v>
      </c>
      <c r="Z45">
        <f>Pro_Economic_Table[[#This Row],[S- Worst-Euclidean Distance]]/(Pro_Economic_Table[[#This Row],[S+ Best-Euclidean Distance]]+Pro_Economic_Table[[#This Row],[S- Worst-Euclidean Distance]])</f>
        <v>0.90798255906731107</v>
      </c>
      <c r="AA45">
        <v>44</v>
      </c>
    </row>
    <row r="46" spans="1:27" x14ac:dyDescent="0.3">
      <c r="A46">
        <v>17</v>
      </c>
      <c r="B46" t="s">
        <v>139</v>
      </c>
      <c r="C46" t="s">
        <v>147</v>
      </c>
      <c r="D46" t="s">
        <v>151</v>
      </c>
      <c r="E46" t="s">
        <v>280</v>
      </c>
      <c r="F46" t="s">
        <v>280</v>
      </c>
      <c r="G46" t="s">
        <v>220</v>
      </c>
      <c r="H46">
        <v>345.27238503120714</v>
      </c>
      <c r="I46">
        <v>25</v>
      </c>
      <c r="J46">
        <v>1203270.1937543727</v>
      </c>
      <c r="K46">
        <v>61899.826927272719</v>
      </c>
      <c r="L46">
        <v>216588634.87578708</v>
      </c>
      <c r="M46">
        <v>6721147.7840909082</v>
      </c>
      <c r="N46">
        <v>1804905290.6315589</v>
      </c>
      <c r="O46">
        <v>97500000</v>
      </c>
      <c r="P46">
        <v>30.387261649999996</v>
      </c>
      <c r="Q46">
        <v>17988.88939662787</v>
      </c>
      <c r="R46">
        <v>216650534.70271435</v>
      </c>
      <c r="S46">
        <v>1909.12643841565</v>
      </c>
      <c r="T46">
        <v>18019.276658277871</v>
      </c>
      <c r="U46">
        <f>Pro_Economic_Table[[#This Row],[Total Energy(MJ)]]*AHP!$P$3/TOPSIS!$B$4</f>
        <v>7.3301654785351235E-3</v>
      </c>
      <c r="V46">
        <f>Pro_Economic_Table[[#This Row],[Total Cost(LKR Million)]]*AHP!$P$4/TOPSIS!$C$4</f>
        <v>2.849819073329922E-2</v>
      </c>
      <c r="W46">
        <f>Pro_Economic_Table[[#This Row],[Total Carbon (Metric T)]]*AHP!$P$5/TOPSIS!$D$4</f>
        <v>3.1486992333937475E-3</v>
      </c>
      <c r="X46">
        <f>((Pro_Economic_Table[[#This Row],[Weighted Energy]]-TOPSIS!$B$5)^2+(Pro_Economic_Table[[#This Row],[Weighted Cost]]-TOPSIS!$C$5)^2+(Pro_Economic_Table[[#This Row],[Weighted Co2]]-TOPSIS!$D$5)^2)^0.5</f>
        <v>6.8091753352194143E-4</v>
      </c>
      <c r="Y46">
        <f>((Pro_Economic_Table[[#This Row],[Weighted Energy]]-TOPSIS!$B$6)^2+(Pro_Economic_Table[[#This Row],[Weighted Cost]]-TOPSIS!$C$6)^2+(Pro_Economic_Table[[#This Row],[Weighted Co2]]-TOPSIS!$D$6)^2)^0.5</f>
        <v>6.6602828394458028E-3</v>
      </c>
      <c r="Z46">
        <f>Pro_Economic_Table[[#This Row],[S- Worst-Euclidean Distance]]/(Pro_Economic_Table[[#This Row],[S+ Best-Euclidean Distance]]+Pro_Economic_Table[[#This Row],[S- Worst-Euclidean Distance]])</f>
        <v>0.90724711233475364</v>
      </c>
      <c r="AA46">
        <v>45</v>
      </c>
    </row>
    <row r="47" spans="1:27" x14ac:dyDescent="0.3">
      <c r="A47">
        <v>13</v>
      </c>
      <c r="B47" t="s">
        <v>139</v>
      </c>
      <c r="C47" t="s">
        <v>147</v>
      </c>
      <c r="D47" t="s">
        <v>151</v>
      </c>
      <c r="E47" t="s">
        <v>280</v>
      </c>
      <c r="F47" t="s">
        <v>155</v>
      </c>
      <c r="G47" t="s">
        <v>219</v>
      </c>
      <c r="H47">
        <v>345.17044515820629</v>
      </c>
      <c r="I47">
        <v>50</v>
      </c>
      <c r="J47">
        <v>1206021.8822312516</v>
      </c>
      <c r="K47">
        <v>60535.193972727269</v>
      </c>
      <c r="L47">
        <v>217083938.80162528</v>
      </c>
      <c r="M47">
        <v>6759357.5068181809</v>
      </c>
      <c r="N47">
        <v>1809032823.3468773</v>
      </c>
      <c r="O47">
        <v>93200000</v>
      </c>
      <c r="P47">
        <v>30.114335059090905</v>
      </c>
      <c r="Q47">
        <v>18030.027139357207</v>
      </c>
      <c r="R47">
        <v>217144473.99559802</v>
      </c>
      <c r="S47">
        <v>1908.9921808536956</v>
      </c>
      <c r="T47">
        <v>18060.141474416298</v>
      </c>
      <c r="U47">
        <f>Pro_Economic_Table[[#This Row],[Total Energy(MJ)]]*AHP!$P$3/TOPSIS!$B$4</f>
        <v>7.3468774463045835E-3</v>
      </c>
      <c r="V47">
        <f>Pro_Economic_Table[[#This Row],[Total Cost(LKR Million)]]*AHP!$P$4/TOPSIS!$C$4</f>
        <v>2.8496186624230809E-2</v>
      </c>
      <c r="W47">
        <f>Pro_Economic_Table[[#This Row],[Total Carbon (Metric T)]]*AHP!$P$5/TOPSIS!$D$4</f>
        <v>3.1558399759267575E-3</v>
      </c>
      <c r="X47">
        <f>((Pro_Economic_Table[[#This Row],[Weighted Energy]]-TOPSIS!$B$5)^2+(Pro_Economic_Table[[#This Row],[Weighted Cost]]-TOPSIS!$C$5)^2+(Pro_Economic_Table[[#This Row],[Weighted Co2]]-TOPSIS!$D$5)^2)^0.5</f>
        <v>6.8295984381244322E-4</v>
      </c>
      <c r="Y47">
        <f>((Pro_Economic_Table[[#This Row],[Weighted Energy]]-TOPSIS!$B$6)^2+(Pro_Economic_Table[[#This Row],[Weighted Cost]]-TOPSIS!$C$6)^2+(Pro_Economic_Table[[#This Row],[Weighted Co2]]-TOPSIS!$D$6)^2)^0.5</f>
        <v>6.6573409102427417E-3</v>
      </c>
      <c r="Z47">
        <f>Pro_Economic_Table[[#This Row],[S- Worst-Euclidean Distance]]/(Pro_Economic_Table[[#This Row],[S+ Best-Euclidean Distance]]+Pro_Economic_Table[[#This Row],[S- Worst-Euclidean Distance]])</f>
        <v>0.90695751213802256</v>
      </c>
      <c r="AA47">
        <v>46</v>
      </c>
    </row>
    <row r="48" spans="1:27" x14ac:dyDescent="0.3">
      <c r="A48">
        <v>15</v>
      </c>
      <c r="B48" t="s">
        <v>139</v>
      </c>
      <c r="C48" t="s">
        <v>147</v>
      </c>
      <c r="D48" t="s">
        <v>151</v>
      </c>
      <c r="E48" t="s">
        <v>280</v>
      </c>
      <c r="F48" t="s">
        <v>155</v>
      </c>
      <c r="G48" t="s">
        <v>218</v>
      </c>
      <c r="H48">
        <v>345.17044515820629</v>
      </c>
      <c r="I48">
        <v>25</v>
      </c>
      <c r="J48">
        <v>1206021.8822312516</v>
      </c>
      <c r="K48">
        <v>60535.193972727269</v>
      </c>
      <c r="L48">
        <v>217083938.80162528</v>
      </c>
      <c r="M48">
        <v>6759357.5068181809</v>
      </c>
      <c r="N48">
        <v>1809032823.3468773</v>
      </c>
      <c r="O48">
        <v>93655000</v>
      </c>
      <c r="P48">
        <v>30.114335059090905</v>
      </c>
      <c r="Q48">
        <v>18030.027139357207</v>
      </c>
      <c r="R48">
        <v>217144473.99559802</v>
      </c>
      <c r="S48">
        <v>1909.4471808536957</v>
      </c>
      <c r="T48">
        <v>18060.141474416298</v>
      </c>
      <c r="U48">
        <f>Pro_Economic_Table[[#This Row],[Total Energy(MJ)]]*AHP!$P$3/TOPSIS!$B$4</f>
        <v>7.3468774463045835E-3</v>
      </c>
      <c r="V48">
        <f>Pro_Economic_Table[[#This Row],[Total Cost(LKR Million)]]*AHP!$P$4/TOPSIS!$C$4</f>
        <v>2.8502978566620131E-2</v>
      </c>
      <c r="W48">
        <f>Pro_Economic_Table[[#This Row],[Total Carbon (Metric T)]]*AHP!$P$5/TOPSIS!$D$4</f>
        <v>3.1558399759267575E-3</v>
      </c>
      <c r="X48">
        <f>((Pro_Economic_Table[[#This Row],[Weighted Energy]]-TOPSIS!$B$5)^2+(Pro_Economic_Table[[#This Row],[Weighted Cost]]-TOPSIS!$C$5)^2+(Pro_Economic_Table[[#This Row],[Weighted Co2]]-TOPSIS!$D$5)^2)^0.5</f>
        <v>6.8956678677348454E-4</v>
      </c>
      <c r="Y48">
        <f>((Pro_Economic_Table[[#This Row],[Weighted Energy]]-TOPSIS!$B$6)^2+(Pro_Economic_Table[[#This Row],[Weighted Cost]]-TOPSIS!$C$6)^2+(Pro_Economic_Table[[#This Row],[Weighted Co2]]-TOPSIS!$D$6)^2)^0.5</f>
        <v>6.6507954318457138E-3</v>
      </c>
      <c r="Z48">
        <f>Pro_Economic_Table[[#This Row],[S- Worst-Euclidean Distance]]/(Pro_Economic_Table[[#This Row],[S+ Best-Euclidean Distance]]+Pro_Economic_Table[[#This Row],[S- Worst-Euclidean Distance]])</f>
        <v>0.9060582071788823</v>
      </c>
      <c r="AA48">
        <v>47</v>
      </c>
    </row>
    <row r="49" spans="1:27" x14ac:dyDescent="0.3">
      <c r="A49">
        <v>35</v>
      </c>
      <c r="B49" t="s">
        <v>139</v>
      </c>
      <c r="C49" t="s">
        <v>147</v>
      </c>
      <c r="D49" t="s">
        <v>280</v>
      </c>
      <c r="E49" t="s">
        <v>280</v>
      </c>
      <c r="F49" t="s">
        <v>280</v>
      </c>
      <c r="G49" t="s">
        <v>220</v>
      </c>
      <c r="H49">
        <v>345.73684736961707</v>
      </c>
      <c r="I49">
        <v>25</v>
      </c>
      <c r="J49">
        <v>1203719.7932979534</v>
      </c>
      <c r="K49">
        <v>61899.826927272719</v>
      </c>
      <c r="L49">
        <v>216669562.79363161</v>
      </c>
      <c r="M49">
        <v>6725752.8590909084</v>
      </c>
      <c r="N49">
        <v>1805579689.9469302</v>
      </c>
      <c r="O49">
        <v>97500000</v>
      </c>
      <c r="P49">
        <v>30.378051499999998</v>
      </c>
      <c r="Q49">
        <v>17995.610909804403</v>
      </c>
      <c r="R49">
        <v>216731462.62055889</v>
      </c>
      <c r="S49">
        <v>1909.8054428060209</v>
      </c>
      <c r="T49">
        <v>18025.988961304403</v>
      </c>
      <c r="U49">
        <f>Pro_Economic_Table[[#This Row],[Total Energy(MJ)]]*AHP!$P$3/TOPSIS!$B$4</f>
        <v>7.3329035979237877E-3</v>
      </c>
      <c r="V49">
        <f>Pro_Economic_Table[[#This Row],[Total Cost(LKR Million)]]*AHP!$P$4/TOPSIS!$C$4</f>
        <v>2.8508326466709099E-2</v>
      </c>
      <c r="W49">
        <f>Pro_Economic_Table[[#This Row],[Total Carbon (Metric T)]]*AHP!$P$5/TOPSIS!$D$4</f>
        <v>3.1498721452588993E-3</v>
      </c>
      <c r="X49">
        <f>((Pro_Economic_Table[[#This Row],[Weighted Energy]]-TOPSIS!$B$5)^2+(Pro_Economic_Table[[#This Row],[Weighted Cost]]-TOPSIS!$C$5)^2+(Pro_Economic_Table[[#This Row],[Weighted Co2]]-TOPSIS!$D$5)^2)^0.5</f>
        <v>6.9145075324763476E-4</v>
      </c>
      <c r="Y49">
        <f>((Pro_Economic_Table[[#This Row],[Weighted Energy]]-TOPSIS!$B$6)^2+(Pro_Economic_Table[[#This Row],[Weighted Cost]]-TOPSIS!$C$6)^2+(Pro_Economic_Table[[#This Row],[Weighted Co2]]-TOPSIS!$D$6)^2)^0.5</f>
        <v>6.6497193605453567E-3</v>
      </c>
      <c r="Z49">
        <f>Pro_Economic_Table[[#This Row],[S- Worst-Euclidean Distance]]/(Pro_Economic_Table[[#This Row],[S+ Best-Euclidean Distance]]+Pro_Economic_Table[[#This Row],[S- Worst-Euclidean Distance]])</f>
        <v>0.90581191519475901</v>
      </c>
      <c r="AA49">
        <v>48</v>
      </c>
    </row>
    <row r="50" spans="1:27" x14ac:dyDescent="0.3">
      <c r="A50">
        <v>31</v>
      </c>
      <c r="B50" t="s">
        <v>139</v>
      </c>
      <c r="C50" t="s">
        <v>147</v>
      </c>
      <c r="D50" t="s">
        <v>280</v>
      </c>
      <c r="E50" t="s">
        <v>280</v>
      </c>
      <c r="F50" t="s">
        <v>155</v>
      </c>
      <c r="G50" t="s">
        <v>219</v>
      </c>
      <c r="H50">
        <v>345.63490749661628</v>
      </c>
      <c r="I50">
        <v>50</v>
      </c>
      <c r="J50">
        <v>1206471.4817748326</v>
      </c>
      <c r="K50">
        <v>60535.193972727269</v>
      </c>
      <c r="L50">
        <v>217164866.71946988</v>
      </c>
      <c r="M50">
        <v>6763962.5818181811</v>
      </c>
      <c r="N50">
        <v>1809707222.6622488</v>
      </c>
      <c r="O50">
        <v>93200000</v>
      </c>
      <c r="P50">
        <v>30.105124909090907</v>
      </c>
      <c r="Q50">
        <v>18036.748652533748</v>
      </c>
      <c r="R50">
        <v>217225401.91344261</v>
      </c>
      <c r="S50">
        <v>1909.6711852440669</v>
      </c>
      <c r="T50">
        <v>18066.853777442841</v>
      </c>
      <c r="U50">
        <f>Pro_Economic_Table[[#This Row],[Total Energy(MJ)]]*AHP!$P$3/TOPSIS!$B$4</f>
        <v>7.3496155656932486E-3</v>
      </c>
      <c r="V50">
        <f>Pro_Economic_Table[[#This Row],[Total Cost(LKR Million)]]*AHP!$P$4/TOPSIS!$C$4</f>
        <v>2.8506322357640699E-2</v>
      </c>
      <c r="W50">
        <f>Pro_Economic_Table[[#This Row],[Total Carbon (Metric T)]]*AHP!$P$5/TOPSIS!$D$4</f>
        <v>3.1570128877919114E-3</v>
      </c>
      <c r="X50">
        <f>((Pro_Economic_Table[[#This Row],[Weighted Energy]]-TOPSIS!$B$5)^2+(Pro_Economic_Table[[#This Row],[Weighted Cost]]-TOPSIS!$C$5)^2+(Pro_Economic_Table[[#This Row],[Weighted Co2]]-TOPSIS!$D$5)^2)^0.5</f>
        <v>6.9351081346161842E-4</v>
      </c>
      <c r="Y50">
        <f>((Pro_Economic_Table[[#This Row],[Weighted Energy]]-TOPSIS!$B$6)^2+(Pro_Economic_Table[[#This Row],[Weighted Cost]]-TOPSIS!$C$6)^2+(Pro_Economic_Table[[#This Row],[Weighted Co2]]-TOPSIS!$D$6)^2)^0.5</f>
        <v>6.6467778442795711E-3</v>
      </c>
      <c r="Z50">
        <f>Pro_Economic_Table[[#This Row],[S- Worst-Euclidean Distance]]/(Pro_Economic_Table[[#This Row],[S+ Best-Euclidean Distance]]+Pro_Economic_Table[[#This Row],[S- Worst-Euclidean Distance]])</f>
        <v>0.90551995353340353</v>
      </c>
      <c r="AA50">
        <v>49</v>
      </c>
    </row>
    <row r="51" spans="1:27" x14ac:dyDescent="0.3">
      <c r="A51">
        <v>33</v>
      </c>
      <c r="B51" t="s">
        <v>139</v>
      </c>
      <c r="C51" t="s">
        <v>147</v>
      </c>
      <c r="D51" t="s">
        <v>280</v>
      </c>
      <c r="E51" t="s">
        <v>280</v>
      </c>
      <c r="F51" t="s">
        <v>155</v>
      </c>
      <c r="G51" t="s">
        <v>218</v>
      </c>
      <c r="H51">
        <v>345.63490749661628</v>
      </c>
      <c r="I51">
        <v>25</v>
      </c>
      <c r="J51">
        <v>1206471.4817748326</v>
      </c>
      <c r="K51">
        <v>60535.193972727269</v>
      </c>
      <c r="L51">
        <v>217164866.71946988</v>
      </c>
      <c r="M51">
        <v>6763962.5818181811</v>
      </c>
      <c r="N51">
        <v>1809707222.6622488</v>
      </c>
      <c r="O51">
        <v>93655000</v>
      </c>
      <c r="P51">
        <v>30.105124909090907</v>
      </c>
      <c r="Q51">
        <v>18036.748652533748</v>
      </c>
      <c r="R51">
        <v>217225401.91344261</v>
      </c>
      <c r="S51">
        <v>1910.1261852440668</v>
      </c>
      <c r="T51">
        <v>18066.853777442841</v>
      </c>
      <c r="U51">
        <f>Pro_Economic_Table[[#This Row],[Total Energy(MJ)]]*AHP!$P$3/TOPSIS!$B$4</f>
        <v>7.3496155656932486E-3</v>
      </c>
      <c r="V51">
        <f>Pro_Economic_Table[[#This Row],[Total Cost(LKR Million)]]*AHP!$P$4/TOPSIS!$C$4</f>
        <v>2.8513114300030017E-2</v>
      </c>
      <c r="W51">
        <f>Pro_Economic_Table[[#This Row],[Total Carbon (Metric T)]]*AHP!$P$5/TOPSIS!$D$4</f>
        <v>3.1570128877919114E-3</v>
      </c>
      <c r="X51">
        <f>((Pro_Economic_Table[[#This Row],[Weighted Energy]]-TOPSIS!$B$5)^2+(Pro_Economic_Table[[#This Row],[Weighted Cost]]-TOPSIS!$C$5)^2+(Pro_Economic_Table[[#This Row],[Weighted Co2]]-TOPSIS!$D$5)^2)^0.5</f>
        <v>7.0011651614839754E-4</v>
      </c>
      <c r="Y51">
        <f>((Pro_Economic_Table[[#This Row],[Weighted Energy]]-TOPSIS!$B$6)^2+(Pro_Economic_Table[[#This Row],[Weighted Cost]]-TOPSIS!$C$6)^2+(Pro_Economic_Table[[#This Row],[Weighted Co2]]-TOPSIS!$D$6)^2)^0.5</f>
        <v>6.6402323208535983E-3</v>
      </c>
      <c r="Z51">
        <f>Pro_Economic_Table[[#This Row],[S- Worst-Euclidean Distance]]/(Pro_Economic_Table[[#This Row],[S+ Best-Euclidean Distance]]+Pro_Economic_Table[[#This Row],[S- Worst-Euclidean Distance]])</f>
        <v>0.90462081139534178</v>
      </c>
      <c r="AA51">
        <v>50</v>
      </c>
    </row>
    <row r="52" spans="1:27" x14ac:dyDescent="0.3">
      <c r="A52">
        <v>11</v>
      </c>
      <c r="B52" t="s">
        <v>139</v>
      </c>
      <c r="C52" t="s">
        <v>147</v>
      </c>
      <c r="D52" t="s">
        <v>151</v>
      </c>
      <c r="E52" t="s">
        <v>280</v>
      </c>
      <c r="F52" t="s">
        <v>154</v>
      </c>
      <c r="G52" t="s">
        <v>220</v>
      </c>
      <c r="H52">
        <v>345.2090170020445</v>
      </c>
      <c r="I52">
        <v>25</v>
      </c>
      <c r="J52">
        <v>1204980.7028075678</v>
      </c>
      <c r="K52">
        <v>59716.414199999999</v>
      </c>
      <c r="L52">
        <v>216896526.50536218</v>
      </c>
      <c r="M52">
        <v>6732064.8477272717</v>
      </c>
      <c r="N52">
        <v>1807471054.2113516</v>
      </c>
      <c r="O52">
        <v>97500000</v>
      </c>
      <c r="P52">
        <v>30.387261649999996</v>
      </c>
      <c r="Q52">
        <v>18014.461506973137</v>
      </c>
      <c r="R52">
        <v>216956242.91956219</v>
      </c>
      <c r="S52">
        <v>1911.703119059079</v>
      </c>
      <c r="T52">
        <v>18044.848768623138</v>
      </c>
      <c r="U52">
        <f>Pro_Economic_Table[[#This Row],[Total Energy(MJ)]]*AHP!$P$3/TOPSIS!$B$4</f>
        <v>7.340508826271225E-3</v>
      </c>
      <c r="V52">
        <f>Pro_Economic_Table[[#This Row],[Total Cost(LKR Million)]]*AHP!$P$4/TOPSIS!$C$4</f>
        <v>2.8536653736564825E-2</v>
      </c>
      <c r="W52">
        <f>Pro_Economic_Table[[#This Row],[Total Carbon (Metric T)]]*AHP!$P$5/TOPSIS!$D$4</f>
        <v>3.1531677193250853E-3</v>
      </c>
      <c r="X52">
        <f>((Pro_Economic_Table[[#This Row],[Weighted Energy]]-TOPSIS!$B$5)^2+(Pro_Economic_Table[[#This Row],[Weighted Cost]]-TOPSIS!$C$5)^2+(Pro_Economic_Table[[#This Row],[Weighted Co2]]-TOPSIS!$D$5)^2)^0.5</f>
        <v>7.208860870402833E-4</v>
      </c>
      <c r="Y52">
        <f>((Pro_Economic_Table[[#This Row],[Weighted Energy]]-TOPSIS!$B$6)^2+(Pro_Economic_Table[[#This Row],[Weighted Cost]]-TOPSIS!$C$6)^2+(Pro_Economic_Table[[#This Row],[Weighted Co2]]-TOPSIS!$D$6)^2)^0.5</f>
        <v>6.6202064808494904E-3</v>
      </c>
      <c r="Z52">
        <f>Pro_Economic_Table[[#This Row],[S- Worst-Euclidean Distance]]/(Pro_Economic_Table[[#This Row],[S+ Best-Euclidean Distance]]+Pro_Economic_Table[[#This Row],[S- Worst-Euclidean Distance]])</f>
        <v>0.90180125364534058</v>
      </c>
      <c r="AA52">
        <v>51</v>
      </c>
    </row>
    <row r="53" spans="1:27" x14ac:dyDescent="0.3">
      <c r="A53">
        <v>29</v>
      </c>
      <c r="B53" t="s">
        <v>139</v>
      </c>
      <c r="C53" t="s">
        <v>147</v>
      </c>
      <c r="D53" t="s">
        <v>280</v>
      </c>
      <c r="E53" t="s">
        <v>280</v>
      </c>
      <c r="F53" t="s">
        <v>154</v>
      </c>
      <c r="G53" t="s">
        <v>220</v>
      </c>
      <c r="H53">
        <v>345.67347934045443</v>
      </c>
      <c r="I53">
        <v>25</v>
      </c>
      <c r="J53">
        <v>1205430.3023511488</v>
      </c>
      <c r="K53">
        <v>59716.414199999999</v>
      </c>
      <c r="L53">
        <v>216977454.42320678</v>
      </c>
      <c r="M53">
        <v>6736669.9227272719</v>
      </c>
      <c r="N53">
        <v>1808145453.5267231</v>
      </c>
      <c r="O53">
        <v>97500000</v>
      </c>
      <c r="P53">
        <v>30.378051499999998</v>
      </c>
      <c r="Q53">
        <v>18021.183020149674</v>
      </c>
      <c r="R53">
        <v>217037170.83740678</v>
      </c>
      <c r="S53">
        <v>1912.3821234494505</v>
      </c>
      <c r="T53">
        <v>18051.561071649674</v>
      </c>
      <c r="U53">
        <f>Pro_Economic_Table[[#This Row],[Total Energy(MJ)]]*AHP!$P$3/TOPSIS!$B$4</f>
        <v>7.3432469456598901E-3</v>
      </c>
      <c r="V53">
        <f>Pro_Economic_Table[[#This Row],[Total Cost(LKR Million)]]*AHP!$P$4/TOPSIS!$C$4</f>
        <v>2.8546789469974715E-2</v>
      </c>
      <c r="W53">
        <f>Pro_Economic_Table[[#This Row],[Total Carbon (Metric T)]]*AHP!$P$5/TOPSIS!$D$4</f>
        <v>3.1543406311902379E-3</v>
      </c>
      <c r="X53">
        <f>((Pro_Economic_Table[[#This Row],[Weighted Energy]]-TOPSIS!$B$5)^2+(Pro_Economic_Table[[#This Row],[Weighted Cost]]-TOPSIS!$C$5)^2+(Pro_Economic_Table[[#This Row],[Weighted Co2]]-TOPSIS!$D$5)^2)^0.5</f>
        <v>7.3142260944967141E-4</v>
      </c>
      <c r="Y53">
        <f>((Pro_Economic_Table[[#This Row],[Weighted Energy]]-TOPSIS!$B$6)^2+(Pro_Economic_Table[[#This Row],[Weighted Cost]]-TOPSIS!$C$6)^2+(Pro_Economic_Table[[#This Row],[Weighted Co2]]-TOPSIS!$D$6)^2)^0.5</f>
        <v>6.609643012152301E-3</v>
      </c>
      <c r="Z53">
        <f>Pro_Economic_Table[[#This Row],[S- Worst-Euclidean Distance]]/(Pro_Economic_Table[[#This Row],[S+ Best-Euclidean Distance]]+Pro_Economic_Table[[#This Row],[S- Worst-Euclidean Distance]])</f>
        <v>0.90036560805322707</v>
      </c>
      <c r="AA53">
        <v>52</v>
      </c>
    </row>
    <row r="54" spans="1:27" x14ac:dyDescent="0.3">
      <c r="A54">
        <v>14</v>
      </c>
      <c r="B54" t="s">
        <v>139</v>
      </c>
      <c r="C54" t="s">
        <v>147</v>
      </c>
      <c r="D54" t="s">
        <v>151</v>
      </c>
      <c r="E54" t="s">
        <v>280</v>
      </c>
      <c r="F54" t="s">
        <v>155</v>
      </c>
      <c r="G54" t="s">
        <v>220</v>
      </c>
      <c r="H54">
        <v>345.17044515820629</v>
      </c>
      <c r="I54">
        <v>25</v>
      </c>
      <c r="J54">
        <v>1206021.8822312516</v>
      </c>
      <c r="K54">
        <v>60535.193972727269</v>
      </c>
      <c r="L54">
        <v>217083938.80162528</v>
      </c>
      <c r="M54">
        <v>6759357.5068181809</v>
      </c>
      <c r="N54">
        <v>1809032823.3468773</v>
      </c>
      <c r="O54">
        <v>97500000</v>
      </c>
      <c r="P54">
        <v>30.114335059090905</v>
      </c>
      <c r="Q54">
        <v>18030.027139357207</v>
      </c>
      <c r="R54">
        <v>217144473.99559802</v>
      </c>
      <c r="S54">
        <v>1913.2921808536955</v>
      </c>
      <c r="T54">
        <v>18060.141474416298</v>
      </c>
      <c r="U54">
        <f>Pro_Economic_Table[[#This Row],[Total Energy(MJ)]]*AHP!$P$3/TOPSIS!$B$4</f>
        <v>7.3468774463045835E-3</v>
      </c>
      <c r="V54">
        <f>Pro_Economic_Table[[#This Row],[Total Cost(LKR Million)]]*AHP!$P$4/TOPSIS!$C$4</f>
        <v>2.8560374211646384E-2</v>
      </c>
      <c r="W54">
        <f>Pro_Economic_Table[[#This Row],[Total Carbon (Metric T)]]*AHP!$P$5/TOPSIS!$D$4</f>
        <v>3.1558399759267575E-3</v>
      </c>
      <c r="X54">
        <f>((Pro_Economic_Table[[#This Row],[Weighted Energy]]-TOPSIS!$B$5)^2+(Pro_Economic_Table[[#This Row],[Weighted Cost]]-TOPSIS!$C$5)^2+(Pro_Economic_Table[[#This Row],[Weighted Co2]]-TOPSIS!$D$5)^2)^0.5</f>
        <v>7.4553186219135327E-4</v>
      </c>
      <c r="Y54">
        <f>((Pro_Economic_Table[[#This Row],[Weighted Energy]]-TOPSIS!$B$6)^2+(Pro_Economic_Table[[#This Row],[Weighted Cost]]-TOPSIS!$C$6)^2+(Pro_Economic_Table[[#This Row],[Weighted Co2]]-TOPSIS!$D$6)^2)^0.5</f>
        <v>6.5955024446712352E-3</v>
      </c>
      <c r="Z54">
        <f>Pro_Economic_Table[[#This Row],[S- Worst-Euclidean Distance]]/(Pro_Economic_Table[[#This Row],[S+ Best-Euclidean Distance]]+Pro_Economic_Table[[#This Row],[S- Worst-Euclidean Distance]])</f>
        <v>0.89844321235572877</v>
      </c>
      <c r="AA54">
        <v>53</v>
      </c>
    </row>
    <row r="55" spans="1:27" x14ac:dyDescent="0.3">
      <c r="A55">
        <v>32</v>
      </c>
      <c r="B55" t="s">
        <v>139</v>
      </c>
      <c r="C55" t="s">
        <v>147</v>
      </c>
      <c r="D55" t="s">
        <v>280</v>
      </c>
      <c r="E55" t="s">
        <v>280</v>
      </c>
      <c r="F55" t="s">
        <v>155</v>
      </c>
      <c r="G55" t="s">
        <v>220</v>
      </c>
      <c r="H55">
        <v>345.63490749661628</v>
      </c>
      <c r="I55">
        <v>25</v>
      </c>
      <c r="J55">
        <v>1206471.4817748326</v>
      </c>
      <c r="K55">
        <v>60535.193972727269</v>
      </c>
      <c r="L55">
        <v>217164866.71946988</v>
      </c>
      <c r="M55">
        <v>6763962.5818181811</v>
      </c>
      <c r="N55">
        <v>1809707222.6622488</v>
      </c>
      <c r="O55">
        <v>97500000</v>
      </c>
      <c r="P55">
        <v>30.105124909090907</v>
      </c>
      <c r="Q55">
        <v>18036.748652533748</v>
      </c>
      <c r="R55">
        <v>217225401.91344261</v>
      </c>
      <c r="S55">
        <v>1913.9711852440669</v>
      </c>
      <c r="T55">
        <v>18066.853777442841</v>
      </c>
      <c r="U55">
        <f>Pro_Economic_Table[[#This Row],[Total Energy(MJ)]]*AHP!$P$3/TOPSIS!$B$4</f>
        <v>7.3496155656932486E-3</v>
      </c>
      <c r="V55">
        <f>Pro_Economic_Table[[#This Row],[Total Cost(LKR Million)]]*AHP!$P$4/TOPSIS!$C$4</f>
        <v>2.8570509945056267E-2</v>
      </c>
      <c r="W55">
        <f>Pro_Economic_Table[[#This Row],[Total Carbon (Metric T)]]*AHP!$P$5/TOPSIS!$D$4</f>
        <v>3.1570128877919114E-3</v>
      </c>
      <c r="X55">
        <f>((Pro_Economic_Table[[#This Row],[Weighted Energy]]-TOPSIS!$B$5)^2+(Pro_Economic_Table[[#This Row],[Weighted Cost]]-TOPSIS!$C$5)^2+(Pro_Economic_Table[[#This Row],[Weighted Co2]]-TOPSIS!$D$5)^2)^0.5</f>
        <v>7.5607012519931778E-4</v>
      </c>
      <c r="Y55">
        <f>((Pro_Economic_Table[[#This Row],[Weighted Energy]]-TOPSIS!$B$6)^2+(Pro_Economic_Table[[#This Row],[Weighted Cost]]-TOPSIS!$C$6)^2+(Pro_Economic_Table[[#This Row],[Weighted Co2]]-TOPSIS!$D$6)^2)^0.5</f>
        <v>6.5849389815112935E-3</v>
      </c>
      <c r="Z55">
        <f>Pro_Economic_Table[[#This Row],[S- Worst-Euclidean Distance]]/(Pro_Economic_Table[[#This Row],[S+ Best-Euclidean Distance]]+Pro_Economic_Table[[#This Row],[S- Worst-Euclidean Distance]])</f>
        <v>0.89700733043524294</v>
      </c>
      <c r="AA55">
        <v>54</v>
      </c>
    </row>
    <row r="56" spans="1:27" x14ac:dyDescent="0.3">
      <c r="A56">
        <v>223</v>
      </c>
      <c r="B56" t="s">
        <v>141</v>
      </c>
      <c r="C56" t="s">
        <v>147</v>
      </c>
      <c r="D56" t="s">
        <v>151</v>
      </c>
      <c r="E56" t="s">
        <v>152</v>
      </c>
      <c r="F56" t="s">
        <v>280</v>
      </c>
      <c r="G56" t="s">
        <v>219</v>
      </c>
      <c r="H56">
        <v>337.11155924279581</v>
      </c>
      <c r="I56">
        <v>48</v>
      </c>
      <c r="J56">
        <v>1223509.8333116483</v>
      </c>
      <c r="K56">
        <v>43721.923290909079</v>
      </c>
      <c r="L56">
        <v>220231769.9960967</v>
      </c>
      <c r="M56">
        <v>5654699.5386363622</v>
      </c>
      <c r="N56">
        <v>1835264749.9674726</v>
      </c>
      <c r="O56">
        <v>89472000</v>
      </c>
      <c r="P56">
        <v>22.747897468181815</v>
      </c>
      <c r="Q56">
        <v>18291.472008009143</v>
      </c>
      <c r="R56">
        <v>220275491.91938761</v>
      </c>
      <c r="S56">
        <v>1930.391449506109</v>
      </c>
      <c r="T56">
        <v>18314.219905477326</v>
      </c>
      <c r="U56">
        <f>Pro_Economic_Table[[#This Row],[Total Energy(MJ)]]*AHP!$P$3/TOPSIS!$B$4</f>
        <v>7.4528124698628219E-3</v>
      </c>
      <c r="V56">
        <f>Pro_Economic_Table[[#This Row],[Total Cost(LKR Million)]]*AHP!$P$4/TOPSIS!$C$4</f>
        <v>2.8815620909639208E-2</v>
      </c>
      <c r="W56">
        <f>Pro_Economic_Table[[#This Row],[Total Carbon (Metric T)]]*AHP!$P$5/TOPSIS!$D$4</f>
        <v>3.2002377936791271E-3</v>
      </c>
      <c r="X56">
        <f>((Pro_Economic_Table[[#This Row],[Weighted Energy]]-TOPSIS!$B$5)^2+(Pro_Economic_Table[[#This Row],[Weighted Cost]]-TOPSIS!$C$5)^2+(Pro_Economic_Table[[#This Row],[Weighted Co2]]-TOPSIS!$D$5)^2)^0.5</f>
        <v>1.021042111637204E-3</v>
      </c>
      <c r="Y56">
        <f>((Pro_Economic_Table[[#This Row],[Weighted Energy]]-TOPSIS!$B$6)^2+(Pro_Economic_Table[[#This Row],[Weighted Cost]]-TOPSIS!$C$6)^2+(Pro_Economic_Table[[#This Row],[Weighted Co2]]-TOPSIS!$D$6)^2)^0.5</f>
        <v>6.3188923172075176E-3</v>
      </c>
      <c r="Z56">
        <f>Pro_Economic_Table[[#This Row],[S- Worst-Euclidean Distance]]/(Pro_Economic_Table[[#This Row],[S+ Best-Euclidean Distance]]+Pro_Economic_Table[[#This Row],[S- Worst-Euclidean Distance]])</f>
        <v>0.86089220257545107</v>
      </c>
      <c r="AA56">
        <v>55</v>
      </c>
    </row>
    <row r="57" spans="1:27" x14ac:dyDescent="0.3">
      <c r="A57">
        <v>225</v>
      </c>
      <c r="B57" t="s">
        <v>141</v>
      </c>
      <c r="C57" t="s">
        <v>147</v>
      </c>
      <c r="D57" t="s">
        <v>151</v>
      </c>
      <c r="E57" t="s">
        <v>152</v>
      </c>
      <c r="F57" t="s">
        <v>280</v>
      </c>
      <c r="G57" t="s">
        <v>218</v>
      </c>
      <c r="H57">
        <v>337.11155924279581</v>
      </c>
      <c r="I57">
        <v>24</v>
      </c>
      <c r="J57">
        <v>1223509.8333116483</v>
      </c>
      <c r="K57">
        <v>43721.923290909079</v>
      </c>
      <c r="L57">
        <v>220231769.9960967</v>
      </c>
      <c r="M57">
        <v>5654699.5386363622</v>
      </c>
      <c r="N57">
        <v>1835264749.9674726</v>
      </c>
      <c r="O57">
        <v>89908800</v>
      </c>
      <c r="P57">
        <v>22.747897468181815</v>
      </c>
      <c r="Q57">
        <v>18291.472008009143</v>
      </c>
      <c r="R57">
        <v>220275491.91938761</v>
      </c>
      <c r="S57">
        <v>1930.8282495061089</v>
      </c>
      <c r="T57">
        <v>18314.219905477326</v>
      </c>
      <c r="U57">
        <f>Pro_Economic_Table[[#This Row],[Total Energy(MJ)]]*AHP!$P$3/TOPSIS!$B$4</f>
        <v>7.4528124698628219E-3</v>
      </c>
      <c r="V57">
        <f>Pro_Economic_Table[[#This Row],[Total Cost(LKR Million)]]*AHP!$P$4/TOPSIS!$C$4</f>
        <v>2.882214117433296E-2</v>
      </c>
      <c r="W57">
        <f>Pro_Economic_Table[[#This Row],[Total Carbon (Metric T)]]*AHP!$P$5/TOPSIS!$D$4</f>
        <v>3.2002377936791271E-3</v>
      </c>
      <c r="X57">
        <f>((Pro_Economic_Table[[#This Row],[Weighted Energy]]-TOPSIS!$B$5)^2+(Pro_Economic_Table[[#This Row],[Weighted Cost]]-TOPSIS!$C$5)^2+(Pro_Economic_Table[[#This Row],[Weighted Co2]]-TOPSIS!$D$5)^2)^0.5</f>
        <v>1.027324822763805E-3</v>
      </c>
      <c r="Y57">
        <f>((Pro_Economic_Table[[#This Row],[Weighted Energy]]-TOPSIS!$B$6)^2+(Pro_Economic_Table[[#This Row],[Weighted Cost]]-TOPSIS!$C$6)^2+(Pro_Economic_Table[[#This Row],[Weighted Co2]]-TOPSIS!$D$6)^2)^0.5</f>
        <v>6.3126016936810867E-3</v>
      </c>
      <c r="Z57">
        <f>Pro_Economic_Table[[#This Row],[S- Worst-Euclidean Distance]]/(Pro_Economic_Table[[#This Row],[S+ Best-Euclidean Distance]]+Pro_Economic_Table[[#This Row],[S- Worst-Euclidean Distance]])</f>
        <v>0.86003608885428018</v>
      </c>
      <c r="AA57">
        <v>56</v>
      </c>
    </row>
    <row r="58" spans="1:27" x14ac:dyDescent="0.3">
      <c r="A58">
        <v>241</v>
      </c>
      <c r="B58" t="s">
        <v>141</v>
      </c>
      <c r="C58" t="s">
        <v>147</v>
      </c>
      <c r="D58" t="s">
        <v>280</v>
      </c>
      <c r="E58" t="s">
        <v>152</v>
      </c>
      <c r="F58" t="s">
        <v>280</v>
      </c>
      <c r="G58" t="s">
        <v>219</v>
      </c>
      <c r="H58">
        <v>337.57602158120579</v>
      </c>
      <c r="I58">
        <v>48</v>
      </c>
      <c r="J58">
        <v>1223959.4328552294</v>
      </c>
      <c r="K58">
        <v>43721.923290909079</v>
      </c>
      <c r="L58">
        <v>220312697.91394129</v>
      </c>
      <c r="M58">
        <v>5659304.6136363624</v>
      </c>
      <c r="N58">
        <v>1835939149.2828441</v>
      </c>
      <c r="O58">
        <v>89472000</v>
      </c>
      <c r="P58">
        <v>22.738687318181814</v>
      </c>
      <c r="Q58">
        <v>18298.193521185676</v>
      </c>
      <c r="R58">
        <v>220356419.8372322</v>
      </c>
      <c r="S58">
        <v>1931.0704538964803</v>
      </c>
      <c r="T58">
        <v>18320.932208503858</v>
      </c>
      <c r="U58">
        <f>Pro_Economic_Table[[#This Row],[Total Energy(MJ)]]*AHP!$P$3/TOPSIS!$B$4</f>
        <v>7.455550589251487E-3</v>
      </c>
      <c r="V58">
        <f>Pro_Economic_Table[[#This Row],[Total Cost(LKR Million)]]*AHP!$P$4/TOPSIS!$C$4</f>
        <v>2.8825756643049098E-2</v>
      </c>
      <c r="W58">
        <f>Pro_Economic_Table[[#This Row],[Total Carbon (Metric T)]]*AHP!$P$5/TOPSIS!$D$4</f>
        <v>3.2014107055442793E-3</v>
      </c>
      <c r="X58">
        <f>((Pro_Economic_Table[[#This Row],[Weighted Energy]]-TOPSIS!$B$5)^2+(Pro_Economic_Table[[#This Row],[Weighted Cost]]-TOPSIS!$C$5)^2+(Pro_Economic_Table[[#This Row],[Weighted Co2]]-TOPSIS!$D$5)^2)^0.5</f>
        <v>1.031605433448535E-3</v>
      </c>
      <c r="Y58">
        <f>((Pro_Economic_Table[[#This Row],[Weighted Energy]]-TOPSIS!$B$6)^2+(Pro_Economic_Table[[#This Row],[Weighted Cost]]-TOPSIS!$C$6)^2+(Pro_Economic_Table[[#This Row],[Weighted Co2]]-TOPSIS!$D$6)^2)^0.5</f>
        <v>6.3083300095139608E-3</v>
      </c>
      <c r="Z58">
        <f>Pro_Economic_Table[[#This Row],[S- Worst-Euclidean Distance]]/(Pro_Economic_Table[[#This Row],[S+ Best-Euclidean Distance]]+Pro_Economic_Table[[#This Row],[S- Worst-Euclidean Distance]])</f>
        <v>0.85945306447652281</v>
      </c>
      <c r="AA58">
        <v>57</v>
      </c>
    </row>
    <row r="59" spans="1:27" x14ac:dyDescent="0.3">
      <c r="A59">
        <v>243</v>
      </c>
      <c r="B59" t="s">
        <v>141</v>
      </c>
      <c r="C59" t="s">
        <v>147</v>
      </c>
      <c r="D59" t="s">
        <v>280</v>
      </c>
      <c r="E59" t="s">
        <v>152</v>
      </c>
      <c r="F59" t="s">
        <v>280</v>
      </c>
      <c r="G59" t="s">
        <v>218</v>
      </c>
      <c r="H59">
        <v>337.57602158120579</v>
      </c>
      <c r="I59">
        <v>24</v>
      </c>
      <c r="J59">
        <v>1223959.4328552294</v>
      </c>
      <c r="K59">
        <v>43721.923290909079</v>
      </c>
      <c r="L59">
        <v>220312697.91394129</v>
      </c>
      <c r="M59">
        <v>5659304.6136363624</v>
      </c>
      <c r="N59">
        <v>1835939149.2828441</v>
      </c>
      <c r="O59">
        <v>89908800</v>
      </c>
      <c r="P59">
        <v>22.738687318181814</v>
      </c>
      <c r="Q59">
        <v>18298.193521185676</v>
      </c>
      <c r="R59">
        <v>220356419.8372322</v>
      </c>
      <c r="S59">
        <v>1931.5072538964803</v>
      </c>
      <c r="T59">
        <v>18320.932208503858</v>
      </c>
      <c r="U59">
        <f>Pro_Economic_Table[[#This Row],[Total Energy(MJ)]]*AHP!$P$3/TOPSIS!$B$4</f>
        <v>7.455550589251487E-3</v>
      </c>
      <c r="V59">
        <f>Pro_Economic_Table[[#This Row],[Total Cost(LKR Million)]]*AHP!$P$4/TOPSIS!$C$4</f>
        <v>2.8832276907742847E-2</v>
      </c>
      <c r="W59">
        <f>Pro_Economic_Table[[#This Row],[Total Carbon (Metric T)]]*AHP!$P$5/TOPSIS!$D$4</f>
        <v>3.2014107055442793E-3</v>
      </c>
      <c r="X59">
        <f>((Pro_Economic_Table[[#This Row],[Weighted Energy]]-TOPSIS!$B$5)^2+(Pro_Economic_Table[[#This Row],[Weighted Cost]]-TOPSIS!$C$5)^2+(Pro_Economic_Table[[#This Row],[Weighted Co2]]-TOPSIS!$D$5)^2)^0.5</f>
        <v>1.0378878761118906E-3</v>
      </c>
      <c r="Y59">
        <f>((Pro_Economic_Table[[#This Row],[Weighted Energy]]-TOPSIS!$B$6)^2+(Pro_Economic_Table[[#This Row],[Weighted Cost]]-TOPSIS!$C$6)^2+(Pro_Economic_Table[[#This Row],[Weighted Co2]]-TOPSIS!$D$6)^2)^0.5</f>
        <v>6.302039329523816E-3</v>
      </c>
      <c r="Z59">
        <f>Pro_Economic_Table[[#This Row],[S- Worst-Euclidean Distance]]/(Pro_Economic_Table[[#This Row],[S+ Best-Euclidean Distance]]+Pro_Economic_Table[[#This Row],[S- Worst-Euclidean Distance]])</f>
        <v>0.85859697963830151</v>
      </c>
      <c r="AA59">
        <v>58</v>
      </c>
    </row>
    <row r="60" spans="1:27" x14ac:dyDescent="0.3">
      <c r="A60">
        <v>124</v>
      </c>
      <c r="B60" t="s">
        <v>140</v>
      </c>
      <c r="C60" t="s">
        <v>147</v>
      </c>
      <c r="D60" t="s">
        <v>151</v>
      </c>
      <c r="E60" t="s">
        <v>280</v>
      </c>
      <c r="F60" t="s">
        <v>280</v>
      </c>
      <c r="G60" t="s">
        <v>219</v>
      </c>
      <c r="H60">
        <v>351.29493722538621</v>
      </c>
      <c r="I60">
        <v>50</v>
      </c>
      <c r="J60">
        <v>1221051.7662664426</v>
      </c>
      <c r="K60">
        <v>58269.406927272721</v>
      </c>
      <c r="L60">
        <v>219789317.92795965</v>
      </c>
      <c r="M60">
        <v>7084189.7840909082</v>
      </c>
      <c r="N60">
        <v>1831577649.3996639</v>
      </c>
      <c r="O60">
        <v>93200000</v>
      </c>
      <c r="P60">
        <v>30.750303649999999</v>
      </c>
      <c r="Q60">
        <v>18254.723905683317</v>
      </c>
      <c r="R60">
        <v>219847587.33488694</v>
      </c>
      <c r="S60">
        <v>1931.8618391837549</v>
      </c>
      <c r="T60">
        <v>18285.474209333315</v>
      </c>
      <c r="U60">
        <f>Pro_Economic_Table[[#This Row],[Total Energy(MJ)]]*AHP!$P$3/TOPSIS!$B$4</f>
        <v>7.4383347238571743E-3</v>
      </c>
      <c r="V60">
        <f>Pro_Economic_Table[[#This Row],[Total Cost(LKR Million)]]*AHP!$P$4/TOPSIS!$C$4</f>
        <v>2.8837569924980804E-2</v>
      </c>
      <c r="W60">
        <f>Pro_Economic_Table[[#This Row],[Total Carbon (Metric T)]]*AHP!$P$5/TOPSIS!$D$4</f>
        <v>3.1952147534578959E-3</v>
      </c>
      <c r="X60">
        <f>((Pro_Economic_Table[[#This Row],[Weighted Energy]]-TOPSIS!$B$5)^2+(Pro_Economic_Table[[#This Row],[Weighted Cost]]-TOPSIS!$C$5)^2+(Pro_Economic_Table[[#This Row],[Weighted Co2]]-TOPSIS!$D$5)^2)^0.5</f>
        <v>1.0382906580279128E-3</v>
      </c>
      <c r="Y60">
        <f>((Pro_Economic_Table[[#This Row],[Weighted Energy]]-TOPSIS!$B$6)^2+(Pro_Economic_Table[[#This Row],[Weighted Cost]]-TOPSIS!$C$6)^2+(Pro_Economic_Table[[#This Row],[Weighted Co2]]-TOPSIS!$D$6)^2)^0.5</f>
        <v>6.3017678453877752E-3</v>
      </c>
      <c r="Z60">
        <f>Pro_Economic_Table[[#This Row],[S- Worst-Euclidean Distance]]/(Pro_Economic_Table[[#This Row],[S+ Best-Euclidean Distance]]+Pro_Economic_Table[[#This Row],[S- Worst-Euclidean Distance]])</f>
        <v>0.8585446345496095</v>
      </c>
      <c r="AA60">
        <v>59</v>
      </c>
    </row>
    <row r="61" spans="1:27" x14ac:dyDescent="0.3">
      <c r="A61">
        <v>126</v>
      </c>
      <c r="B61" t="s">
        <v>140</v>
      </c>
      <c r="C61" t="s">
        <v>147</v>
      </c>
      <c r="D61" t="s">
        <v>151</v>
      </c>
      <c r="E61" t="s">
        <v>280</v>
      </c>
      <c r="F61" t="s">
        <v>280</v>
      </c>
      <c r="G61" t="s">
        <v>218</v>
      </c>
      <c r="H61">
        <v>351.29493722538621</v>
      </c>
      <c r="I61">
        <v>25</v>
      </c>
      <c r="J61">
        <v>1221051.7662664426</v>
      </c>
      <c r="K61">
        <v>58269.406927272721</v>
      </c>
      <c r="L61">
        <v>219789317.92795965</v>
      </c>
      <c r="M61">
        <v>7084189.7840909082</v>
      </c>
      <c r="N61">
        <v>1831577649.3996639</v>
      </c>
      <c r="O61">
        <v>93655000</v>
      </c>
      <c r="P61">
        <v>30.750303649999999</v>
      </c>
      <c r="Q61">
        <v>18254.723905683317</v>
      </c>
      <c r="R61">
        <v>219847587.33488694</v>
      </c>
      <c r="S61">
        <v>1932.3168391837548</v>
      </c>
      <c r="T61">
        <v>18285.474209333315</v>
      </c>
      <c r="U61">
        <f>Pro_Economic_Table[[#This Row],[Total Energy(MJ)]]*AHP!$P$3/TOPSIS!$B$4</f>
        <v>7.4383347238571743E-3</v>
      </c>
      <c r="V61">
        <f>Pro_Economic_Table[[#This Row],[Total Cost(LKR Million)]]*AHP!$P$4/TOPSIS!$C$4</f>
        <v>2.8844361867370126E-2</v>
      </c>
      <c r="W61">
        <f>Pro_Economic_Table[[#This Row],[Total Carbon (Metric T)]]*AHP!$P$5/TOPSIS!$D$4</f>
        <v>3.1952147534578959E-3</v>
      </c>
      <c r="X61">
        <f>((Pro_Economic_Table[[#This Row],[Weighted Energy]]-TOPSIS!$B$5)^2+(Pro_Economic_Table[[#This Row],[Weighted Cost]]-TOPSIS!$C$5)^2+(Pro_Economic_Table[[#This Row],[Weighted Co2]]-TOPSIS!$D$5)^2)^0.5</f>
        <v>1.0448698517669885E-3</v>
      </c>
      <c r="Y61">
        <f>((Pro_Economic_Table[[#This Row],[Weighted Energy]]-TOPSIS!$B$6)^2+(Pro_Economic_Table[[#This Row],[Weighted Cost]]-TOPSIS!$C$6)^2+(Pro_Economic_Table[[#This Row],[Weighted Co2]]-TOPSIS!$D$6)^2)^0.5</f>
        <v>6.2952209786197484E-3</v>
      </c>
      <c r="Z61">
        <f>Pro_Economic_Table[[#This Row],[S- Worst-Euclidean Distance]]/(Pro_Economic_Table[[#This Row],[S+ Best-Euclidean Distance]]+Pro_Economic_Table[[#This Row],[S- Worst-Euclidean Distance]])</f>
        <v>0.85764892071343257</v>
      </c>
      <c r="AA61">
        <v>60</v>
      </c>
    </row>
    <row r="62" spans="1:27" x14ac:dyDescent="0.3">
      <c r="A62">
        <v>217</v>
      </c>
      <c r="B62" t="s">
        <v>141</v>
      </c>
      <c r="C62" t="s">
        <v>147</v>
      </c>
      <c r="D62" t="s">
        <v>151</v>
      </c>
      <c r="E62" t="s">
        <v>152</v>
      </c>
      <c r="F62" t="s">
        <v>154</v>
      </c>
      <c r="G62" t="s">
        <v>219</v>
      </c>
      <c r="H62">
        <v>337.04819121363317</v>
      </c>
      <c r="I62">
        <v>48</v>
      </c>
      <c r="J62">
        <v>1225220.3423648432</v>
      </c>
      <c r="K62">
        <v>41538.510563636359</v>
      </c>
      <c r="L62">
        <v>220539661.62567177</v>
      </c>
      <c r="M62">
        <v>5665616.6022727257</v>
      </c>
      <c r="N62">
        <v>1837830513.5472648</v>
      </c>
      <c r="O62">
        <v>89472000</v>
      </c>
      <c r="P62">
        <v>22.747897468181815</v>
      </c>
      <c r="Q62">
        <v>18317.044118354406</v>
      </c>
      <c r="R62">
        <v>220581200.13623542</v>
      </c>
      <c r="S62">
        <v>1932.9681301495375</v>
      </c>
      <c r="T62">
        <v>18339.79201582259</v>
      </c>
      <c r="U62">
        <f>Pro_Economic_Table[[#This Row],[Total Energy(MJ)]]*AHP!$P$3/TOPSIS!$B$4</f>
        <v>7.4631558175989234E-3</v>
      </c>
      <c r="V62">
        <f>Pro_Economic_Table[[#This Row],[Total Cost(LKR Million)]]*AHP!$P$4/TOPSIS!$C$4</f>
        <v>2.885408391290481E-2</v>
      </c>
      <c r="W62">
        <f>Pro_Economic_Table[[#This Row],[Total Carbon (Metric T)]]*AHP!$P$5/TOPSIS!$D$4</f>
        <v>3.2047062796104644E-3</v>
      </c>
      <c r="X62">
        <f>((Pro_Economic_Table[[#This Row],[Weighted Energy]]-TOPSIS!$B$5)^2+(Pro_Economic_Table[[#This Row],[Weighted Cost]]-TOPSIS!$C$5)^2+(Pro_Economic_Table[[#This Row],[Weighted Co2]]-TOPSIS!$D$5)^2)^0.5</f>
        <v>1.061118019924657E-3</v>
      </c>
      <c r="Y62">
        <f>((Pro_Economic_Table[[#This Row],[Weighted Energy]]-TOPSIS!$B$6)^2+(Pro_Economic_Table[[#This Row],[Weighted Cost]]-TOPSIS!$C$6)^2+(Pro_Economic_Table[[#This Row],[Weighted Co2]]-TOPSIS!$D$6)^2)^0.5</f>
        <v>6.2788201805411828E-3</v>
      </c>
      <c r="Z62">
        <f>Pro_Economic_Table[[#This Row],[S- Worst-Euclidean Distance]]/(Pro_Economic_Table[[#This Row],[S+ Best-Euclidean Distance]]+Pro_Economic_Table[[#This Row],[S- Worst-Euclidean Distance]])</f>
        <v>0.8554322950760932</v>
      </c>
      <c r="AA62">
        <v>61</v>
      </c>
    </row>
    <row r="63" spans="1:27" x14ac:dyDescent="0.3">
      <c r="A63">
        <v>219</v>
      </c>
      <c r="B63" t="s">
        <v>141</v>
      </c>
      <c r="C63" t="s">
        <v>147</v>
      </c>
      <c r="D63" t="s">
        <v>151</v>
      </c>
      <c r="E63" t="s">
        <v>152</v>
      </c>
      <c r="F63" t="s">
        <v>154</v>
      </c>
      <c r="G63" t="s">
        <v>218</v>
      </c>
      <c r="H63">
        <v>337.04819121363317</v>
      </c>
      <c r="I63">
        <v>24</v>
      </c>
      <c r="J63">
        <v>1225220.3423648432</v>
      </c>
      <c r="K63">
        <v>41538.510563636359</v>
      </c>
      <c r="L63">
        <v>220539661.62567177</v>
      </c>
      <c r="M63">
        <v>5665616.6022727257</v>
      </c>
      <c r="N63">
        <v>1837830513.5472648</v>
      </c>
      <c r="O63">
        <v>89908800</v>
      </c>
      <c r="P63">
        <v>22.747897468181815</v>
      </c>
      <c r="Q63">
        <v>18317.044118354406</v>
      </c>
      <c r="R63">
        <v>220581200.13623542</v>
      </c>
      <c r="S63">
        <v>1933.4049301495377</v>
      </c>
      <c r="T63">
        <v>18339.79201582259</v>
      </c>
      <c r="U63">
        <f>Pro_Economic_Table[[#This Row],[Total Energy(MJ)]]*AHP!$P$3/TOPSIS!$B$4</f>
        <v>7.4631558175989234E-3</v>
      </c>
      <c r="V63">
        <f>Pro_Economic_Table[[#This Row],[Total Cost(LKR Million)]]*AHP!$P$4/TOPSIS!$C$4</f>
        <v>2.8860604177598562E-2</v>
      </c>
      <c r="W63">
        <f>Pro_Economic_Table[[#This Row],[Total Carbon (Metric T)]]*AHP!$P$5/TOPSIS!$D$4</f>
        <v>3.2047062796104644E-3</v>
      </c>
      <c r="X63">
        <f>((Pro_Economic_Table[[#This Row],[Weighted Energy]]-TOPSIS!$B$5)^2+(Pro_Economic_Table[[#This Row],[Weighted Cost]]-TOPSIS!$C$5)^2+(Pro_Economic_Table[[#This Row],[Weighted Co2]]-TOPSIS!$D$5)^2)^0.5</f>
        <v>1.0673997975750998E-3</v>
      </c>
      <c r="Y63">
        <f>((Pro_Economic_Table[[#This Row],[Weighted Energy]]-TOPSIS!$B$6)^2+(Pro_Economic_Table[[#This Row],[Weighted Cost]]-TOPSIS!$C$6)^2+(Pro_Economic_Table[[#This Row],[Weighted Co2]]-TOPSIS!$D$6)^2)^0.5</f>
        <v>6.2725293513938027E-3</v>
      </c>
      <c r="Z63">
        <f>Pro_Economic_Table[[#This Row],[S- Worst-Euclidean Distance]]/(Pro_Economic_Table[[#This Row],[S+ Best-Euclidean Distance]]+Pro_Economic_Table[[#This Row],[S- Worst-Euclidean Distance]])</f>
        <v>0.85457628051831458</v>
      </c>
      <c r="AA63">
        <v>62</v>
      </c>
    </row>
    <row r="64" spans="1:27" x14ac:dyDescent="0.3">
      <c r="A64">
        <v>235</v>
      </c>
      <c r="B64" t="s">
        <v>141</v>
      </c>
      <c r="C64" t="s">
        <v>147</v>
      </c>
      <c r="D64" t="s">
        <v>280</v>
      </c>
      <c r="E64" t="s">
        <v>152</v>
      </c>
      <c r="F64" t="s">
        <v>154</v>
      </c>
      <c r="G64" t="s">
        <v>219</v>
      </c>
      <c r="H64">
        <v>337.51265355204316</v>
      </c>
      <c r="I64">
        <v>48</v>
      </c>
      <c r="J64">
        <v>1225669.9419084243</v>
      </c>
      <c r="K64">
        <v>41538.510563636359</v>
      </c>
      <c r="L64">
        <v>220620589.54351637</v>
      </c>
      <c r="M64">
        <v>5670221.6772727259</v>
      </c>
      <c r="N64">
        <v>1838504912.8626363</v>
      </c>
      <c r="O64">
        <v>89472000</v>
      </c>
      <c r="P64">
        <v>22.738687318181814</v>
      </c>
      <c r="Q64">
        <v>18323.76563153094</v>
      </c>
      <c r="R64">
        <v>220662128.05408001</v>
      </c>
      <c r="S64">
        <v>1933.6471345399091</v>
      </c>
      <c r="T64">
        <v>18346.504318849122</v>
      </c>
      <c r="U64">
        <f>Pro_Economic_Table[[#This Row],[Total Energy(MJ)]]*AHP!$P$3/TOPSIS!$B$4</f>
        <v>7.4658939369875886E-3</v>
      </c>
      <c r="V64">
        <f>Pro_Economic_Table[[#This Row],[Total Cost(LKR Million)]]*AHP!$P$4/TOPSIS!$C$4</f>
        <v>2.88642196463147E-2</v>
      </c>
      <c r="W64">
        <f>Pro_Economic_Table[[#This Row],[Total Carbon (Metric T)]]*AHP!$P$5/TOPSIS!$D$4</f>
        <v>3.2058791914756166E-3</v>
      </c>
      <c r="X64">
        <f>((Pro_Economic_Table[[#This Row],[Weighted Energy]]-TOPSIS!$B$5)^2+(Pro_Economic_Table[[#This Row],[Weighted Cost]]-TOPSIS!$C$5)^2+(Pro_Economic_Table[[#This Row],[Weighted Co2]]-TOPSIS!$D$5)^2)^0.5</f>
        <v>1.0716814149781585E-3</v>
      </c>
      <c r="Y64">
        <f>((Pro_Economic_Table[[#This Row],[Weighted Energy]]-TOPSIS!$B$6)^2+(Pro_Economic_Table[[#This Row],[Weighted Cost]]-TOPSIS!$C$6)^2+(Pro_Economic_Table[[#This Row],[Weighted Co2]]-TOPSIS!$D$6)^2)^0.5</f>
        <v>6.2682578982088963E-3</v>
      </c>
      <c r="Z64">
        <f>Pro_Economic_Table[[#This Row],[S- Worst-Euclidean Distance]]/(Pro_Economic_Table[[#This Row],[S+ Best-Euclidean Distance]]+Pro_Economic_Table[[#This Row],[S- Worst-Euclidean Distance]])</f>
        <v>0.85399315045387936</v>
      </c>
      <c r="AA64">
        <v>63</v>
      </c>
    </row>
    <row r="65" spans="1:27" x14ac:dyDescent="0.3">
      <c r="A65">
        <v>142</v>
      </c>
      <c r="B65" t="s">
        <v>140</v>
      </c>
      <c r="C65" t="s">
        <v>147</v>
      </c>
      <c r="D65" t="s">
        <v>280</v>
      </c>
      <c r="E65" t="s">
        <v>280</v>
      </c>
      <c r="F65" t="s">
        <v>280</v>
      </c>
      <c r="G65" t="s">
        <v>219</v>
      </c>
      <c r="H65">
        <v>351.75939956379625</v>
      </c>
      <c r="I65">
        <v>51</v>
      </c>
      <c r="J65">
        <v>1221501.3658100232</v>
      </c>
      <c r="K65">
        <v>58269.406927272721</v>
      </c>
      <c r="L65">
        <v>219870245.84580415</v>
      </c>
      <c r="M65">
        <v>7088794.8590909075</v>
      </c>
      <c r="N65">
        <v>1832252048.7150347</v>
      </c>
      <c r="O65">
        <v>95064000</v>
      </c>
      <c r="P65">
        <v>30.741093499999995</v>
      </c>
      <c r="Q65">
        <v>18261.445418859843</v>
      </c>
      <c r="R65">
        <v>219928515.25273144</v>
      </c>
      <c r="S65">
        <v>1934.4048435741256</v>
      </c>
      <c r="T65">
        <v>18292.186512359844</v>
      </c>
      <c r="U65">
        <f>Pro_Economic_Table[[#This Row],[Total Energy(MJ)]]*AHP!$P$3/TOPSIS!$B$4</f>
        <v>7.4410728432458368E-3</v>
      </c>
      <c r="V65">
        <f>Pro_Economic_Table[[#This Row],[Total Cost(LKR Million)]]*AHP!$P$4/TOPSIS!$C$4</f>
        <v>2.8875530231168036E-2</v>
      </c>
      <c r="W65">
        <f>Pro_Economic_Table[[#This Row],[Total Carbon (Metric T)]]*AHP!$P$5/TOPSIS!$D$4</f>
        <v>3.1963876653230477E-3</v>
      </c>
      <c r="X65">
        <f>((Pro_Economic_Table[[#This Row],[Weighted Energy]]-TOPSIS!$B$5)^2+(Pro_Economic_Table[[#This Row],[Weighted Cost]]-TOPSIS!$C$5)^2+(Pro_Economic_Table[[#This Row],[Weighted Co2]]-TOPSIS!$D$5)^2)^0.5</f>
        <v>1.0758163611586881E-3</v>
      </c>
      <c r="Y65">
        <f>((Pro_Economic_Table[[#This Row],[Weighted Energy]]-TOPSIS!$B$6)^2+(Pro_Economic_Table[[#This Row],[Weighted Cost]]-TOPSIS!$C$6)^2+(Pro_Economic_Table[[#This Row],[Weighted Co2]]-TOPSIS!$D$6)^2)^0.5</f>
        <v>6.2643874466274249E-3</v>
      </c>
      <c r="Z65">
        <f>Pro_Economic_Table[[#This Row],[S- Worst-Euclidean Distance]]/(Pro_Economic_Table[[#This Row],[S+ Best-Euclidean Distance]]+Pro_Economic_Table[[#This Row],[S- Worst-Euclidean Distance]])</f>
        <v>0.85343508309435256</v>
      </c>
      <c r="AA65">
        <v>64</v>
      </c>
    </row>
    <row r="66" spans="1:27" x14ac:dyDescent="0.3">
      <c r="A66">
        <v>237</v>
      </c>
      <c r="B66" t="s">
        <v>141</v>
      </c>
      <c r="C66" t="s">
        <v>147</v>
      </c>
      <c r="D66" t="s">
        <v>280</v>
      </c>
      <c r="E66" t="s">
        <v>152</v>
      </c>
      <c r="F66" t="s">
        <v>154</v>
      </c>
      <c r="G66" t="s">
        <v>218</v>
      </c>
      <c r="H66">
        <v>337.51265355204316</v>
      </c>
      <c r="I66">
        <v>24</v>
      </c>
      <c r="J66">
        <v>1225669.9419084243</v>
      </c>
      <c r="K66">
        <v>41538.510563636359</v>
      </c>
      <c r="L66">
        <v>220620589.54351637</v>
      </c>
      <c r="M66">
        <v>5670221.6772727259</v>
      </c>
      <c r="N66">
        <v>1838504912.8626363</v>
      </c>
      <c r="O66">
        <v>89908800</v>
      </c>
      <c r="P66">
        <v>22.738687318181814</v>
      </c>
      <c r="Q66">
        <v>18323.76563153094</v>
      </c>
      <c r="R66">
        <v>220662128.05408001</v>
      </c>
      <c r="S66">
        <v>1934.083934539909</v>
      </c>
      <c r="T66">
        <v>18346.504318849122</v>
      </c>
      <c r="U66">
        <f>Pro_Economic_Table[[#This Row],[Total Energy(MJ)]]*AHP!$P$3/TOPSIS!$B$4</f>
        <v>7.4658939369875886E-3</v>
      </c>
      <c r="V66">
        <f>Pro_Economic_Table[[#This Row],[Total Cost(LKR Million)]]*AHP!$P$4/TOPSIS!$C$4</f>
        <v>2.8870739911008449E-2</v>
      </c>
      <c r="W66">
        <f>Pro_Economic_Table[[#This Row],[Total Carbon (Metric T)]]*AHP!$P$5/TOPSIS!$D$4</f>
        <v>3.2058791914756166E-3</v>
      </c>
      <c r="X66">
        <f>((Pro_Economic_Table[[#This Row],[Weighted Energy]]-TOPSIS!$B$5)^2+(Pro_Economic_Table[[#This Row],[Weighted Cost]]-TOPSIS!$C$5)^2+(Pro_Economic_Table[[#This Row],[Weighted Co2]]-TOPSIS!$D$5)^2)^0.5</f>
        <v>1.0779629428665513E-3</v>
      </c>
      <c r="Y66">
        <f>((Pro_Economic_Table[[#This Row],[Weighted Energy]]-TOPSIS!$B$6)^2+(Pro_Economic_Table[[#This Row],[Weighted Cost]]-TOPSIS!$C$6)^2+(Pro_Economic_Table[[#This Row],[Weighted Co2]]-TOPSIS!$D$6)^2)^0.5</f>
        <v>6.2619670119151219E-3</v>
      </c>
      <c r="Z66">
        <f>Pro_Economic_Table[[#This Row],[S- Worst-Euclidean Distance]]/(Pro_Economic_Table[[#This Row],[S+ Best-Euclidean Distance]]+Pro_Economic_Table[[#This Row],[S- Worst-Euclidean Distance]])</f>
        <v>0.8531371621381344</v>
      </c>
      <c r="AA66">
        <v>65</v>
      </c>
    </row>
    <row r="67" spans="1:27" x14ac:dyDescent="0.3">
      <c r="A67">
        <v>118</v>
      </c>
      <c r="B67" t="s">
        <v>140</v>
      </c>
      <c r="C67" t="s">
        <v>147</v>
      </c>
      <c r="D67" t="s">
        <v>151</v>
      </c>
      <c r="E67" t="s">
        <v>280</v>
      </c>
      <c r="F67" t="s">
        <v>154</v>
      </c>
      <c r="G67" t="s">
        <v>219</v>
      </c>
      <c r="H67">
        <v>351.23156919622352</v>
      </c>
      <c r="I67">
        <v>50</v>
      </c>
      <c r="J67">
        <v>1222762.2753196375</v>
      </c>
      <c r="K67">
        <v>56085.994200000001</v>
      </c>
      <c r="L67">
        <v>220097209.55753475</v>
      </c>
      <c r="M67">
        <v>7095106.8477272717</v>
      </c>
      <c r="N67">
        <v>1834143412.9794562</v>
      </c>
      <c r="O67">
        <v>93200000</v>
      </c>
      <c r="P67">
        <v>30.750303649999999</v>
      </c>
      <c r="Q67">
        <v>18280.29601602858</v>
      </c>
      <c r="R67">
        <v>220153295.55173475</v>
      </c>
      <c r="S67">
        <v>1934.4385198271834</v>
      </c>
      <c r="T67">
        <v>18311.046319678579</v>
      </c>
      <c r="U67">
        <f>Pro_Economic_Table[[#This Row],[Total Energy(MJ)]]*AHP!$P$3/TOPSIS!$B$4</f>
        <v>7.4486780715932758E-3</v>
      </c>
      <c r="V67">
        <f>Pro_Economic_Table[[#This Row],[Total Cost(LKR Million)]]*AHP!$P$4/TOPSIS!$C$4</f>
        <v>2.8876032928246406E-2</v>
      </c>
      <c r="W67">
        <f>Pro_Economic_Table[[#This Row],[Total Carbon (Metric T)]]*AHP!$P$5/TOPSIS!$D$4</f>
        <v>3.1996832393892333E-3</v>
      </c>
      <c r="X67">
        <f>((Pro_Economic_Table[[#This Row],[Weighted Energy]]-TOPSIS!$B$5)^2+(Pro_Economic_Table[[#This Row],[Weighted Cost]]-TOPSIS!$C$5)^2+(Pro_Economic_Table[[#This Row],[Weighted Co2]]-TOPSIS!$D$5)^2)^0.5</f>
        <v>1.0783487430446408E-3</v>
      </c>
      <c r="Y67">
        <f>((Pro_Economic_Table[[#This Row],[Weighted Energy]]-TOPSIS!$B$6)^2+(Pro_Economic_Table[[#This Row],[Weighted Cost]]-TOPSIS!$C$6)^2+(Pro_Economic_Table[[#This Row],[Weighted Co2]]-TOPSIS!$D$6)^2)^0.5</f>
        <v>6.2616934437000303E-3</v>
      </c>
      <c r="Z67">
        <f>Pro_Economic_Table[[#This Row],[S- Worst-Euclidean Distance]]/(Pro_Economic_Table[[#This Row],[S+ Best-Euclidean Distance]]+Pro_Economic_Table[[#This Row],[S- Worst-Euclidean Distance]])</f>
        <v>0.85308684669523793</v>
      </c>
      <c r="AA67">
        <v>66</v>
      </c>
    </row>
    <row r="68" spans="1:27" x14ac:dyDescent="0.3">
      <c r="A68">
        <v>224</v>
      </c>
      <c r="B68" t="s">
        <v>141</v>
      </c>
      <c r="C68" t="s">
        <v>147</v>
      </c>
      <c r="D68" t="s">
        <v>151</v>
      </c>
      <c r="E68" t="s">
        <v>152</v>
      </c>
      <c r="F68" t="s">
        <v>280</v>
      </c>
      <c r="G68" t="s">
        <v>220</v>
      </c>
      <c r="H68">
        <v>337.11155924279581</v>
      </c>
      <c r="I68">
        <v>24</v>
      </c>
      <c r="J68">
        <v>1223509.8333116483</v>
      </c>
      <c r="K68">
        <v>43721.923290909079</v>
      </c>
      <c r="L68">
        <v>220231769.9960967</v>
      </c>
      <c r="M68">
        <v>5654699.5386363622</v>
      </c>
      <c r="N68">
        <v>1835264749.9674726</v>
      </c>
      <c r="O68">
        <v>93600000</v>
      </c>
      <c r="P68">
        <v>22.747897468181815</v>
      </c>
      <c r="Q68">
        <v>18291.472008009143</v>
      </c>
      <c r="R68">
        <v>220275491.91938761</v>
      </c>
      <c r="S68">
        <v>1934.5194495061089</v>
      </c>
      <c r="T68">
        <v>18314.219905477326</v>
      </c>
      <c r="U68">
        <f>Pro_Economic_Table[[#This Row],[Total Energy(MJ)]]*AHP!$P$3/TOPSIS!$B$4</f>
        <v>7.4528124698628219E-3</v>
      </c>
      <c r="V68">
        <f>Pro_Economic_Table[[#This Row],[Total Cost(LKR Million)]]*AHP!$P$4/TOPSIS!$C$4</f>
        <v>2.8877240993558161E-2</v>
      </c>
      <c r="W68">
        <f>Pro_Economic_Table[[#This Row],[Total Carbon (Metric T)]]*AHP!$P$5/TOPSIS!$D$4</f>
        <v>3.2002377936791271E-3</v>
      </c>
      <c r="X68">
        <f>((Pro_Economic_Table[[#This Row],[Weighted Energy]]-TOPSIS!$B$5)^2+(Pro_Economic_Table[[#This Row],[Weighted Cost]]-TOPSIS!$C$5)^2+(Pro_Economic_Table[[#This Row],[Weighted Co2]]-TOPSIS!$D$5)^2)^0.5</f>
        <v>1.0805295848857885E-3</v>
      </c>
      <c r="Y68">
        <f>((Pro_Economic_Table[[#This Row],[Weighted Energy]]-TOPSIS!$B$6)^2+(Pro_Economic_Table[[#This Row],[Weighted Cost]]-TOPSIS!$C$6)^2+(Pro_Economic_Table[[#This Row],[Weighted Co2]]-TOPSIS!$D$6)^2)^0.5</f>
        <v>6.2594612359214933E-3</v>
      </c>
      <c r="Z68">
        <f>Pro_Economic_Table[[#This Row],[S- Worst-Euclidean Distance]]/(Pro_Economic_Table[[#This Row],[S+ Best-Euclidean Distance]]+Pro_Economic_Table[[#This Row],[S- Worst-Euclidean Distance]])</f>
        <v>0.85278870079473101</v>
      </c>
      <c r="AA68">
        <v>67</v>
      </c>
    </row>
    <row r="69" spans="1:27" x14ac:dyDescent="0.3">
      <c r="A69">
        <v>120</v>
      </c>
      <c r="B69" t="s">
        <v>140</v>
      </c>
      <c r="C69" t="s">
        <v>147</v>
      </c>
      <c r="D69" t="s">
        <v>151</v>
      </c>
      <c r="E69" t="s">
        <v>280</v>
      </c>
      <c r="F69" t="s">
        <v>154</v>
      </c>
      <c r="G69" t="s">
        <v>218</v>
      </c>
      <c r="H69">
        <v>351.23156919622352</v>
      </c>
      <c r="I69">
        <v>25</v>
      </c>
      <c r="J69">
        <v>1222762.2753196375</v>
      </c>
      <c r="K69">
        <v>56085.994200000001</v>
      </c>
      <c r="L69">
        <v>220097209.55753475</v>
      </c>
      <c r="M69">
        <v>7095106.8477272717</v>
      </c>
      <c r="N69">
        <v>1834143412.9794562</v>
      </c>
      <c r="O69">
        <v>93655000</v>
      </c>
      <c r="P69">
        <v>30.750303649999999</v>
      </c>
      <c r="Q69">
        <v>18280.29601602858</v>
      </c>
      <c r="R69">
        <v>220153295.55173475</v>
      </c>
      <c r="S69">
        <v>1934.8935198271836</v>
      </c>
      <c r="T69">
        <v>18311.046319678579</v>
      </c>
      <c r="U69">
        <f>Pro_Economic_Table[[#This Row],[Total Energy(MJ)]]*AHP!$P$3/TOPSIS!$B$4</f>
        <v>7.4486780715932758E-3</v>
      </c>
      <c r="V69">
        <f>Pro_Economic_Table[[#This Row],[Total Cost(LKR Million)]]*AHP!$P$4/TOPSIS!$C$4</f>
        <v>2.8882824870635728E-2</v>
      </c>
      <c r="W69">
        <f>Pro_Economic_Table[[#This Row],[Total Carbon (Metric T)]]*AHP!$P$5/TOPSIS!$D$4</f>
        <v>3.1996832393892333E-3</v>
      </c>
      <c r="X69">
        <f>((Pro_Economic_Table[[#This Row],[Weighted Energy]]-TOPSIS!$B$5)^2+(Pro_Economic_Table[[#This Row],[Weighted Cost]]-TOPSIS!$C$5)^2+(Pro_Economic_Table[[#This Row],[Weighted Co2]]-TOPSIS!$D$5)^2)^0.5</f>
        <v>1.08492580631769E-3</v>
      </c>
      <c r="Y69">
        <f>((Pro_Economic_Table[[#This Row],[Weighted Energy]]-TOPSIS!$B$6)^2+(Pro_Economic_Table[[#This Row],[Weighted Cost]]-TOPSIS!$C$6)^2+(Pro_Economic_Table[[#This Row],[Weighted Co2]]-TOPSIS!$D$6)^2)^0.5</f>
        <v>6.2551463973572544E-3</v>
      </c>
      <c r="Z69">
        <f>Pro_Economic_Table[[#This Row],[S- Worst-Euclidean Distance]]/(Pro_Economic_Table[[#This Row],[S+ Best-Euclidean Distance]]+Pro_Economic_Table[[#This Row],[S- Worst-Euclidean Distance]])</f>
        <v>0.85219139863849003</v>
      </c>
      <c r="AA69">
        <v>68</v>
      </c>
    </row>
    <row r="70" spans="1:27" x14ac:dyDescent="0.3">
      <c r="A70">
        <v>220</v>
      </c>
      <c r="B70" t="s">
        <v>141</v>
      </c>
      <c r="C70" t="s">
        <v>147</v>
      </c>
      <c r="D70" t="s">
        <v>151</v>
      </c>
      <c r="E70" t="s">
        <v>152</v>
      </c>
      <c r="F70" t="s">
        <v>155</v>
      </c>
      <c r="G70" t="s">
        <v>219</v>
      </c>
      <c r="H70">
        <v>337.00961936979496</v>
      </c>
      <c r="I70">
        <v>48</v>
      </c>
      <c r="J70">
        <v>1226261.5217885273</v>
      </c>
      <c r="K70">
        <v>42357.290336363629</v>
      </c>
      <c r="L70">
        <v>220727073.9219349</v>
      </c>
      <c r="M70">
        <v>5692909.2613636348</v>
      </c>
      <c r="N70">
        <v>1839392282.6827908</v>
      </c>
      <c r="O70">
        <v>89472000</v>
      </c>
      <c r="P70">
        <v>22.474970877272725</v>
      </c>
      <c r="Q70">
        <v>18332.609750738484</v>
      </c>
      <c r="R70">
        <v>220769431.21227127</v>
      </c>
      <c r="S70">
        <v>1934.5571919441545</v>
      </c>
      <c r="T70">
        <v>18355.084721615756</v>
      </c>
      <c r="U70">
        <f>Pro_Economic_Table[[#This Row],[Total Energy(MJ)]]*AHP!$P$3/TOPSIS!$B$4</f>
        <v>7.4695244376322819E-3</v>
      </c>
      <c r="V70">
        <f>Pro_Economic_Table[[#This Row],[Total Cost(LKR Million)]]*AHP!$P$4/TOPSIS!$C$4</f>
        <v>2.8877804387986376E-2</v>
      </c>
      <c r="W70">
        <f>Pro_Economic_Table[[#This Row],[Total Carbon (Metric T)]]*AHP!$P$5/TOPSIS!$D$4</f>
        <v>3.2073785362121375E-3</v>
      </c>
      <c r="X70">
        <f>((Pro_Economic_Table[[#This Row],[Weighted Energy]]-TOPSIS!$B$5)^2+(Pro_Economic_Table[[#This Row],[Weighted Cost]]-TOPSIS!$C$5)^2+(Pro_Economic_Table[[#This Row],[Weighted Co2]]-TOPSIS!$D$5)^2)^0.5</f>
        <v>1.0858219380391236E-3</v>
      </c>
      <c r="Y70">
        <f>((Pro_Economic_Table[[#This Row],[Weighted Energy]]-TOPSIS!$B$6)^2+(Pro_Economic_Table[[#This Row],[Weighted Cost]]-TOPSIS!$C$6)^2+(Pro_Economic_Table[[#This Row],[Weighted Co2]]-TOPSIS!$D$6)^2)^0.5</f>
        <v>6.2541185094318226E-3</v>
      </c>
      <c r="Z70">
        <f>Pro_Economic_Table[[#This Row],[S- Worst-Euclidean Distance]]/(Pro_Economic_Table[[#This Row],[S+ Best-Euclidean Distance]]+Pro_Economic_Table[[#This Row],[S- Worst-Euclidean Distance]])</f>
        <v>0.85206665560709627</v>
      </c>
      <c r="AA70">
        <v>69</v>
      </c>
    </row>
    <row r="71" spans="1:27" x14ac:dyDescent="0.3">
      <c r="A71">
        <v>136</v>
      </c>
      <c r="B71" t="s">
        <v>140</v>
      </c>
      <c r="C71" t="s">
        <v>147</v>
      </c>
      <c r="D71" t="s">
        <v>280</v>
      </c>
      <c r="E71" t="s">
        <v>280</v>
      </c>
      <c r="F71" t="s">
        <v>154</v>
      </c>
      <c r="G71" t="s">
        <v>219</v>
      </c>
      <c r="H71">
        <v>351.69603153463362</v>
      </c>
      <c r="I71">
        <v>50</v>
      </c>
      <c r="J71">
        <v>1223211.8748632185</v>
      </c>
      <c r="K71">
        <v>56085.994200000001</v>
      </c>
      <c r="L71">
        <v>220178137.47537935</v>
      </c>
      <c r="M71">
        <v>7099711.922727271</v>
      </c>
      <c r="N71">
        <v>1834817812.2948277</v>
      </c>
      <c r="O71">
        <v>93200000</v>
      </c>
      <c r="P71">
        <v>30.741093499999995</v>
      </c>
      <c r="Q71">
        <v>18287.017529205117</v>
      </c>
      <c r="R71">
        <v>220234223.46957934</v>
      </c>
      <c r="S71">
        <v>1935.117524217555</v>
      </c>
      <c r="T71">
        <v>18317.758622705118</v>
      </c>
      <c r="U71">
        <f>Pro_Economic_Table[[#This Row],[Total Energy(MJ)]]*AHP!$P$3/TOPSIS!$B$4</f>
        <v>7.4514161909819401E-3</v>
      </c>
      <c r="V71">
        <f>Pro_Economic_Table[[#This Row],[Total Cost(LKR Million)]]*AHP!$P$4/TOPSIS!$C$4</f>
        <v>2.8886168661656293E-2</v>
      </c>
      <c r="W71">
        <f>Pro_Economic_Table[[#This Row],[Total Carbon (Metric T)]]*AHP!$P$5/TOPSIS!$D$4</f>
        <v>3.2008561512543868E-3</v>
      </c>
      <c r="X71">
        <f>((Pro_Economic_Table[[#This Row],[Weighted Energy]]-TOPSIS!$B$5)^2+(Pro_Economic_Table[[#This Row],[Weighted Cost]]-TOPSIS!$C$5)^2+(Pro_Economic_Table[[#This Row],[Weighted Co2]]-TOPSIS!$D$5)^2)^0.5</f>
        <v>1.0889074738479401E-3</v>
      </c>
      <c r="Y71">
        <f>((Pro_Economic_Table[[#This Row],[Weighted Energy]]-TOPSIS!$B$6)^2+(Pro_Economic_Table[[#This Row],[Weighted Cost]]-TOPSIS!$C$6)^2+(Pro_Economic_Table[[#This Row],[Weighted Co2]]-TOPSIS!$D$6)^2)^0.5</f>
        <v>6.251130527651633E-3</v>
      </c>
      <c r="Z71">
        <f>Pro_Economic_Table[[#This Row],[S- Worst-Euclidean Distance]]/(Pro_Economic_Table[[#This Row],[S+ Best-Euclidean Distance]]+Pro_Economic_Table[[#This Row],[S- Worst-Euclidean Distance]])</f>
        <v>0.85164825119086907</v>
      </c>
      <c r="AA71">
        <v>70</v>
      </c>
    </row>
    <row r="72" spans="1:27" x14ac:dyDescent="0.3">
      <c r="A72">
        <v>242</v>
      </c>
      <c r="B72" t="s">
        <v>141</v>
      </c>
      <c r="C72" t="s">
        <v>147</v>
      </c>
      <c r="D72" t="s">
        <v>280</v>
      </c>
      <c r="E72" t="s">
        <v>152</v>
      </c>
      <c r="F72" t="s">
        <v>280</v>
      </c>
      <c r="G72" t="s">
        <v>220</v>
      </c>
      <c r="H72">
        <v>337.57602158120579</v>
      </c>
      <c r="I72">
        <v>24</v>
      </c>
      <c r="J72">
        <v>1223959.4328552294</v>
      </c>
      <c r="K72">
        <v>43721.923290909079</v>
      </c>
      <c r="L72">
        <v>220312697.91394129</v>
      </c>
      <c r="M72">
        <v>5659304.6136363624</v>
      </c>
      <c r="N72">
        <v>1835939149.2828441</v>
      </c>
      <c r="O72">
        <v>93600000</v>
      </c>
      <c r="P72">
        <v>22.738687318181814</v>
      </c>
      <c r="Q72">
        <v>18298.193521185676</v>
      </c>
      <c r="R72">
        <v>220356419.8372322</v>
      </c>
      <c r="S72">
        <v>1935.1984538964803</v>
      </c>
      <c r="T72">
        <v>18320.932208503858</v>
      </c>
      <c r="U72">
        <f>Pro_Economic_Table[[#This Row],[Total Energy(MJ)]]*AHP!$P$3/TOPSIS!$B$4</f>
        <v>7.455550589251487E-3</v>
      </c>
      <c r="V72">
        <f>Pro_Economic_Table[[#This Row],[Total Cost(LKR Million)]]*AHP!$P$4/TOPSIS!$C$4</f>
        <v>2.8887376726968051E-2</v>
      </c>
      <c r="W72">
        <f>Pro_Economic_Table[[#This Row],[Total Carbon (Metric T)]]*AHP!$P$5/TOPSIS!$D$4</f>
        <v>3.2014107055442793E-3</v>
      </c>
      <c r="X72">
        <f>((Pro_Economic_Table[[#This Row],[Weighted Energy]]-TOPSIS!$B$5)^2+(Pro_Economic_Table[[#This Row],[Weighted Cost]]-TOPSIS!$C$5)^2+(Pro_Economic_Table[[#This Row],[Weighted Co2]]-TOPSIS!$D$5)^2)^0.5</f>
        <v>1.0910894050828414E-3</v>
      </c>
      <c r="Y72">
        <f>((Pro_Economic_Table[[#This Row],[Weighted Energy]]-TOPSIS!$B$6)^2+(Pro_Economic_Table[[#This Row],[Weighted Cost]]-TOPSIS!$C$6)^2+(Pro_Economic_Table[[#This Row],[Weighted Co2]]-TOPSIS!$D$6)^2)^0.5</f>
        <v>6.2488984217988893E-3</v>
      </c>
      <c r="Z72">
        <f>Pro_Economic_Table[[#This Row],[S- Worst-Euclidean Distance]]/(Pro_Economic_Table[[#This Row],[S+ Best-Euclidean Distance]]+Pro_Economic_Table[[#This Row],[S- Worst-Euclidean Distance]])</f>
        <v>0.8513499707605956</v>
      </c>
      <c r="AA72">
        <v>71</v>
      </c>
    </row>
    <row r="73" spans="1:27" x14ac:dyDescent="0.3">
      <c r="A73">
        <v>222</v>
      </c>
      <c r="B73" t="s">
        <v>141</v>
      </c>
      <c r="C73" t="s">
        <v>147</v>
      </c>
      <c r="D73" t="s">
        <v>151</v>
      </c>
      <c r="E73" t="s">
        <v>152</v>
      </c>
      <c r="F73" t="s">
        <v>155</v>
      </c>
      <c r="G73" t="s">
        <v>218</v>
      </c>
      <c r="H73">
        <v>337.00961936979496</v>
      </c>
      <c r="I73">
        <v>24</v>
      </c>
      <c r="J73">
        <v>1226261.5217885273</v>
      </c>
      <c r="K73">
        <v>42357.290336363629</v>
      </c>
      <c r="L73">
        <v>220727073.9219349</v>
      </c>
      <c r="M73">
        <v>5692909.2613636348</v>
      </c>
      <c r="N73">
        <v>1839392282.6827908</v>
      </c>
      <c r="O73">
        <v>89908800</v>
      </c>
      <c r="P73">
        <v>22.474970877272725</v>
      </c>
      <c r="Q73">
        <v>18332.609750738484</v>
      </c>
      <c r="R73">
        <v>220769431.21227127</v>
      </c>
      <c r="S73">
        <v>1934.9939919441545</v>
      </c>
      <c r="T73">
        <v>18355.084721615756</v>
      </c>
      <c r="U73">
        <f>Pro_Economic_Table[[#This Row],[Total Energy(MJ)]]*AHP!$P$3/TOPSIS!$B$4</f>
        <v>7.4695244376322819E-3</v>
      </c>
      <c r="V73">
        <f>Pro_Economic_Table[[#This Row],[Total Cost(LKR Million)]]*AHP!$P$4/TOPSIS!$C$4</f>
        <v>2.8884324652680125E-2</v>
      </c>
      <c r="W73">
        <f>Pro_Economic_Table[[#This Row],[Total Carbon (Metric T)]]*AHP!$P$5/TOPSIS!$D$4</f>
        <v>3.2073785362121375E-3</v>
      </c>
      <c r="X73">
        <f>((Pro_Economic_Table[[#This Row],[Weighted Energy]]-TOPSIS!$B$5)^2+(Pro_Economic_Table[[#This Row],[Weighted Cost]]-TOPSIS!$C$5)^2+(Pro_Economic_Table[[#This Row],[Weighted Co2]]-TOPSIS!$D$5)^2)^0.5</f>
        <v>1.0921032388624976E-3</v>
      </c>
      <c r="Y73">
        <f>((Pro_Economic_Table[[#This Row],[Weighted Energy]]-TOPSIS!$B$6)^2+(Pro_Economic_Table[[#This Row],[Weighted Cost]]-TOPSIS!$C$6)^2+(Pro_Economic_Table[[#This Row],[Weighted Co2]]-TOPSIS!$D$6)^2)^0.5</f>
        <v>6.247827563409197E-3</v>
      </c>
      <c r="Z73">
        <f>Pro_Economic_Table[[#This Row],[S- Worst-Euclidean Distance]]/(Pro_Economic_Table[[#This Row],[S+ Best-Euclidean Distance]]+Pro_Economic_Table[[#This Row],[S- Worst-Euclidean Distance]])</f>
        <v>0.85121069008927253</v>
      </c>
      <c r="AA73">
        <v>72</v>
      </c>
    </row>
    <row r="74" spans="1:27" x14ac:dyDescent="0.3">
      <c r="A74">
        <v>238</v>
      </c>
      <c r="B74" t="s">
        <v>141</v>
      </c>
      <c r="C74" t="s">
        <v>147</v>
      </c>
      <c r="D74" t="s">
        <v>280</v>
      </c>
      <c r="E74" t="s">
        <v>152</v>
      </c>
      <c r="F74" t="s">
        <v>155</v>
      </c>
      <c r="G74" t="s">
        <v>219</v>
      </c>
      <c r="H74">
        <v>337.47408170820501</v>
      </c>
      <c r="I74">
        <v>48</v>
      </c>
      <c r="J74">
        <v>1226711.121332108</v>
      </c>
      <c r="K74">
        <v>42357.290336363629</v>
      </c>
      <c r="L74">
        <v>220808001.83977947</v>
      </c>
      <c r="M74">
        <v>5697514.336363635</v>
      </c>
      <c r="N74">
        <v>1840066681.998162</v>
      </c>
      <c r="O74">
        <v>89472000</v>
      </c>
      <c r="P74">
        <v>22.465760727272727</v>
      </c>
      <c r="Q74">
        <v>18339.331263915014</v>
      </c>
      <c r="R74">
        <v>220850359.13011584</v>
      </c>
      <c r="S74">
        <v>1935.2361963345256</v>
      </c>
      <c r="T74">
        <v>18361.797024642285</v>
      </c>
      <c r="U74">
        <f>Pro_Economic_Table[[#This Row],[Total Energy(MJ)]]*AHP!$P$3/TOPSIS!$B$4</f>
        <v>7.4722625570209462E-3</v>
      </c>
      <c r="V74">
        <f>Pro_Economic_Table[[#This Row],[Total Cost(LKR Million)]]*AHP!$P$4/TOPSIS!$C$4</f>
        <v>2.8887940121396258E-2</v>
      </c>
      <c r="W74">
        <f>Pro_Economic_Table[[#This Row],[Total Carbon (Metric T)]]*AHP!$P$5/TOPSIS!$D$4</f>
        <v>3.2085514480772893E-3</v>
      </c>
      <c r="X74">
        <f>((Pro_Economic_Table[[#This Row],[Weighted Energy]]-TOPSIS!$B$5)^2+(Pro_Economic_Table[[#This Row],[Weighted Cost]]-TOPSIS!$C$5)^2+(Pro_Economic_Table[[#This Row],[Weighted Co2]]-TOPSIS!$D$5)^2)^0.5</f>
        <v>1.0963853691463993E-3</v>
      </c>
      <c r="Y74">
        <f>((Pro_Economic_Table[[#This Row],[Weighted Energy]]-TOPSIS!$B$6)^2+(Pro_Economic_Table[[#This Row],[Weighted Cost]]-TOPSIS!$C$6)^2+(Pro_Economic_Table[[#This Row],[Weighted Co2]]-TOPSIS!$D$6)^2)^0.5</f>
        <v>6.243556241634674E-3</v>
      </c>
      <c r="Z74">
        <f>Pro_Economic_Table[[#This Row],[S- Worst-Euclidean Distance]]/(Pro_Economic_Table[[#This Row],[S+ Best-Euclidean Distance]]+Pro_Economic_Table[[#This Row],[S- Worst-Euclidean Distance]])</f>
        <v>0.85062750805319709</v>
      </c>
      <c r="AA74">
        <v>73</v>
      </c>
    </row>
    <row r="75" spans="1:27" x14ac:dyDescent="0.3">
      <c r="A75">
        <v>125</v>
      </c>
      <c r="B75" t="s">
        <v>140</v>
      </c>
      <c r="C75" t="s">
        <v>147</v>
      </c>
      <c r="D75" t="s">
        <v>151</v>
      </c>
      <c r="E75" t="s">
        <v>280</v>
      </c>
      <c r="F75" t="s">
        <v>280</v>
      </c>
      <c r="G75" t="s">
        <v>220</v>
      </c>
      <c r="H75">
        <v>351.29493722538621</v>
      </c>
      <c r="I75">
        <v>25</v>
      </c>
      <c r="J75">
        <v>1221051.7662664426</v>
      </c>
      <c r="K75">
        <v>58269.406927272721</v>
      </c>
      <c r="L75">
        <v>219789317.92795965</v>
      </c>
      <c r="M75">
        <v>7084189.7840909082</v>
      </c>
      <c r="N75">
        <v>1831577649.3996639</v>
      </c>
      <c r="O75">
        <v>97500000</v>
      </c>
      <c r="P75">
        <v>30.750303649999999</v>
      </c>
      <c r="Q75">
        <v>18254.723905683317</v>
      </c>
      <c r="R75">
        <v>219847587.33488694</v>
      </c>
      <c r="S75">
        <v>1936.1618391837549</v>
      </c>
      <c r="T75">
        <v>18285.474209333315</v>
      </c>
      <c r="U75">
        <f>Pro_Economic_Table[[#This Row],[Total Energy(MJ)]]*AHP!$P$3/TOPSIS!$B$4</f>
        <v>7.4383347238571743E-3</v>
      </c>
      <c r="V75">
        <f>Pro_Economic_Table[[#This Row],[Total Cost(LKR Million)]]*AHP!$P$4/TOPSIS!$C$4</f>
        <v>2.8901757512396375E-2</v>
      </c>
      <c r="W75">
        <f>Pro_Economic_Table[[#This Row],[Total Carbon (Metric T)]]*AHP!$P$5/TOPSIS!$D$4</f>
        <v>3.1952147534578959E-3</v>
      </c>
      <c r="X75">
        <f>((Pro_Economic_Table[[#This Row],[Weighted Energy]]-TOPSIS!$B$5)^2+(Pro_Economic_Table[[#This Row],[Weighted Cost]]-TOPSIS!$C$5)^2+(Pro_Economic_Table[[#This Row],[Weighted Co2]]-TOPSIS!$D$5)^2)^0.5</f>
        <v>1.1005708703888334E-3</v>
      </c>
      <c r="Y75">
        <f>((Pro_Economic_Table[[#This Row],[Weighted Energy]]-TOPSIS!$B$6)^2+(Pro_Economic_Table[[#This Row],[Weighted Cost]]-TOPSIS!$C$6)^2+(Pro_Economic_Table[[#This Row],[Weighted Co2]]-TOPSIS!$D$6)^2)^0.5</f>
        <v>6.2399172767396618E-3</v>
      </c>
      <c r="Z75">
        <f>Pro_Economic_Table[[#This Row],[S- Worst-Euclidean Distance]]/(Pro_Economic_Table[[#This Row],[S+ Best-Euclidean Distance]]+Pro_Economic_Table[[#This Row],[S- Worst-Euclidean Distance]])</f>
        <v>0.85006843573211643</v>
      </c>
      <c r="AA75">
        <v>74</v>
      </c>
    </row>
    <row r="76" spans="1:27" x14ac:dyDescent="0.3">
      <c r="A76">
        <v>240</v>
      </c>
      <c r="B76" t="s">
        <v>141</v>
      </c>
      <c r="C76" t="s">
        <v>147</v>
      </c>
      <c r="D76" t="s">
        <v>280</v>
      </c>
      <c r="E76" t="s">
        <v>152</v>
      </c>
      <c r="F76" t="s">
        <v>155</v>
      </c>
      <c r="G76" t="s">
        <v>218</v>
      </c>
      <c r="H76">
        <v>337.47408170820501</v>
      </c>
      <c r="I76">
        <v>24</v>
      </c>
      <c r="J76">
        <v>1226711.121332108</v>
      </c>
      <c r="K76">
        <v>42357.290336363629</v>
      </c>
      <c r="L76">
        <v>220808001.83977947</v>
      </c>
      <c r="M76">
        <v>5697514.336363635</v>
      </c>
      <c r="N76">
        <v>1840066681.998162</v>
      </c>
      <c r="O76">
        <v>89908800</v>
      </c>
      <c r="P76">
        <v>22.465760727272727</v>
      </c>
      <c r="Q76">
        <v>18339.331263915014</v>
      </c>
      <c r="R76">
        <v>220850359.13011584</v>
      </c>
      <c r="S76">
        <v>1935.6729963345256</v>
      </c>
      <c r="T76">
        <v>18361.797024642285</v>
      </c>
      <c r="U76">
        <f>Pro_Economic_Table[[#This Row],[Total Energy(MJ)]]*AHP!$P$3/TOPSIS!$B$4</f>
        <v>7.4722625570209462E-3</v>
      </c>
      <c r="V76">
        <f>Pro_Economic_Table[[#This Row],[Total Cost(LKR Million)]]*AHP!$P$4/TOPSIS!$C$4</f>
        <v>2.8894460386090007E-2</v>
      </c>
      <c r="W76">
        <f>Pro_Economic_Table[[#This Row],[Total Carbon (Metric T)]]*AHP!$P$5/TOPSIS!$D$4</f>
        <v>3.2085514480772893E-3</v>
      </c>
      <c r="X76">
        <f>((Pro_Economic_Table[[#This Row],[Weighted Energy]]-TOPSIS!$B$5)^2+(Pro_Economic_Table[[#This Row],[Weighted Cost]]-TOPSIS!$C$5)^2+(Pro_Economic_Table[[#This Row],[Weighted Co2]]-TOPSIS!$D$5)^2)^0.5</f>
        <v>1.1026664301658051E-3</v>
      </c>
      <c r="Y76">
        <f>((Pro_Economic_Table[[#This Row],[Weighted Energy]]-TOPSIS!$B$6)^2+(Pro_Economic_Table[[#This Row],[Weighted Cost]]-TOPSIS!$C$6)^2+(Pro_Economic_Table[[#This Row],[Weighted Co2]]-TOPSIS!$D$6)^2)^0.5</f>
        <v>6.2372652380560736E-3</v>
      </c>
      <c r="Z76">
        <f>Pro_Economic_Table[[#This Row],[S- Worst-Euclidean Distance]]/(Pro_Economic_Table[[#This Row],[S+ Best-Euclidean Distance]]+Pro_Economic_Table[[#This Row],[S- Worst-Euclidean Distance]])</f>
        <v>0.84977156736488668</v>
      </c>
      <c r="AA76">
        <v>75</v>
      </c>
    </row>
    <row r="77" spans="1:27" x14ac:dyDescent="0.3">
      <c r="A77">
        <v>121</v>
      </c>
      <c r="B77" t="s">
        <v>140</v>
      </c>
      <c r="C77" t="s">
        <v>147</v>
      </c>
      <c r="D77" t="s">
        <v>151</v>
      </c>
      <c r="E77" t="s">
        <v>280</v>
      </c>
      <c r="F77" t="s">
        <v>155</v>
      </c>
      <c r="G77" t="s">
        <v>219</v>
      </c>
      <c r="H77">
        <v>351.19299735238542</v>
      </c>
      <c r="I77">
        <v>50</v>
      </c>
      <c r="J77">
        <v>1223803.4547433213</v>
      </c>
      <c r="K77">
        <v>56904.773972727271</v>
      </c>
      <c r="L77">
        <v>220284621.85379782</v>
      </c>
      <c r="M77">
        <v>7122399.5068181809</v>
      </c>
      <c r="N77">
        <v>1835705182.1149819</v>
      </c>
      <c r="O77">
        <v>93200000</v>
      </c>
      <c r="P77">
        <v>30.477377059090909</v>
      </c>
      <c r="Q77">
        <v>18295.861648412651</v>
      </c>
      <c r="R77">
        <v>220341526.62777054</v>
      </c>
      <c r="S77">
        <v>1936.0275816218002</v>
      </c>
      <c r="T77">
        <v>18326.339025471741</v>
      </c>
      <c r="U77">
        <f>Pro_Economic_Table[[#This Row],[Total Energy(MJ)]]*AHP!$P$3/TOPSIS!$B$4</f>
        <v>7.4550466916266317E-3</v>
      </c>
      <c r="V77">
        <f>Pro_Economic_Table[[#This Row],[Total Cost(LKR Million)]]*AHP!$P$4/TOPSIS!$C$4</f>
        <v>2.8899753403327965E-2</v>
      </c>
      <c r="W77">
        <f>Pro_Economic_Table[[#This Row],[Total Carbon (Metric T)]]*AHP!$P$5/TOPSIS!$D$4</f>
        <v>3.2023554959909059E-3</v>
      </c>
      <c r="X77">
        <f>((Pro_Economic_Table[[#This Row],[Weighted Energy]]-TOPSIS!$B$5)^2+(Pro_Economic_Table[[#This Row],[Weighted Cost]]-TOPSIS!$C$5)^2+(Pro_Economic_Table[[#This Row],[Weighted Co2]]-TOPSIS!$D$5)^2)^0.5</f>
        <v>1.1030430048079821E-3</v>
      </c>
      <c r="Y77">
        <f>((Pro_Economic_Table[[#This Row],[Weighted Energy]]-TOPSIS!$B$6)^2+(Pro_Economic_Table[[#This Row],[Weighted Cost]]-TOPSIS!$C$6)^2+(Pro_Economic_Table[[#This Row],[Weighted Co2]]-TOPSIS!$D$6)^2)^0.5</f>
        <v>6.2369904828558313E-3</v>
      </c>
      <c r="Z77">
        <f>Pro_Economic_Table[[#This Row],[S- Worst-Euclidean Distance]]/(Pro_Economic_Table[[#This Row],[S+ Best-Euclidean Distance]]+Pro_Economic_Table[[#This Row],[S- Worst-Euclidean Distance]])</f>
        <v>0.84972234708985528</v>
      </c>
      <c r="AA77">
        <v>76</v>
      </c>
    </row>
    <row r="78" spans="1:27" x14ac:dyDescent="0.3">
      <c r="A78">
        <v>123</v>
      </c>
      <c r="B78" t="s">
        <v>140</v>
      </c>
      <c r="C78" t="s">
        <v>147</v>
      </c>
      <c r="D78" t="s">
        <v>151</v>
      </c>
      <c r="E78" t="s">
        <v>280</v>
      </c>
      <c r="F78" t="s">
        <v>155</v>
      </c>
      <c r="G78" t="s">
        <v>218</v>
      </c>
      <c r="H78">
        <v>351.19299735238542</v>
      </c>
      <c r="I78">
        <v>25</v>
      </c>
      <c r="J78">
        <v>1223803.4547433213</v>
      </c>
      <c r="K78">
        <v>56904.773972727271</v>
      </c>
      <c r="L78">
        <v>220284621.85379782</v>
      </c>
      <c r="M78">
        <v>7122399.5068181809</v>
      </c>
      <c r="N78">
        <v>1835705182.1149819</v>
      </c>
      <c r="O78">
        <v>93655000</v>
      </c>
      <c r="P78">
        <v>30.477377059090909</v>
      </c>
      <c r="Q78">
        <v>18295.861648412651</v>
      </c>
      <c r="R78">
        <v>220341526.62777054</v>
      </c>
      <c r="S78">
        <v>1936.4825816218001</v>
      </c>
      <c r="T78">
        <v>18326.339025471741</v>
      </c>
      <c r="U78">
        <f>Pro_Economic_Table[[#This Row],[Total Energy(MJ)]]*AHP!$P$3/TOPSIS!$B$4</f>
        <v>7.4550466916266317E-3</v>
      </c>
      <c r="V78">
        <f>Pro_Economic_Table[[#This Row],[Total Cost(LKR Million)]]*AHP!$P$4/TOPSIS!$C$4</f>
        <v>2.8906545345717287E-2</v>
      </c>
      <c r="W78">
        <f>Pro_Economic_Table[[#This Row],[Total Carbon (Metric T)]]*AHP!$P$5/TOPSIS!$D$4</f>
        <v>3.2023554959909059E-3</v>
      </c>
      <c r="X78">
        <f>((Pro_Economic_Table[[#This Row],[Weighted Energy]]-TOPSIS!$B$5)^2+(Pro_Economic_Table[[#This Row],[Weighted Cost]]-TOPSIS!$C$5)^2+(Pro_Economic_Table[[#This Row],[Weighted Co2]]-TOPSIS!$D$5)^2)^0.5</f>
        <v>1.109618889639302E-3</v>
      </c>
      <c r="Y78">
        <f>((Pro_Economic_Table[[#This Row],[Weighted Energy]]-TOPSIS!$B$6)^2+(Pro_Economic_Table[[#This Row],[Weighted Cost]]-TOPSIS!$C$6)^2+(Pro_Economic_Table[[#This Row],[Weighted Co2]]-TOPSIS!$D$6)^2)^0.5</f>
        <v>6.2304433364673267E-3</v>
      </c>
      <c r="Z78">
        <f>Pro_Economic_Table[[#This Row],[S- Worst-Euclidean Distance]]/(Pro_Economic_Table[[#This Row],[S+ Best-Euclidean Distance]]+Pro_Economic_Table[[#This Row],[S- Worst-Euclidean Distance]])</f>
        <v>0.84882704594891778</v>
      </c>
      <c r="AA78">
        <v>77</v>
      </c>
    </row>
    <row r="79" spans="1:27" x14ac:dyDescent="0.3">
      <c r="A79">
        <v>144</v>
      </c>
      <c r="B79" t="s">
        <v>140</v>
      </c>
      <c r="C79" t="s">
        <v>147</v>
      </c>
      <c r="D79" t="s">
        <v>280</v>
      </c>
      <c r="E79" t="s">
        <v>280</v>
      </c>
      <c r="F79" t="s">
        <v>280</v>
      </c>
      <c r="G79" t="s">
        <v>218</v>
      </c>
      <c r="H79">
        <v>351.75939956379625</v>
      </c>
      <c r="I79">
        <v>26</v>
      </c>
      <c r="J79">
        <v>1221501.3658100232</v>
      </c>
      <c r="K79">
        <v>58269.406927272721</v>
      </c>
      <c r="L79">
        <v>219870245.84580415</v>
      </c>
      <c r="M79">
        <v>7088794.8590909075</v>
      </c>
      <c r="N79">
        <v>1832252048.7150347</v>
      </c>
      <c r="O79">
        <v>97401200</v>
      </c>
      <c r="P79">
        <v>30.741093499999995</v>
      </c>
      <c r="Q79">
        <v>18261.445418859843</v>
      </c>
      <c r="R79">
        <v>219928515.25273144</v>
      </c>
      <c r="S79">
        <v>1936.7420435741255</v>
      </c>
      <c r="T79">
        <v>18292.186512359844</v>
      </c>
      <c r="U79">
        <f>Pro_Economic_Table[[#This Row],[Total Energy(MJ)]]*AHP!$P$3/TOPSIS!$B$4</f>
        <v>7.4410728432458368E-3</v>
      </c>
      <c r="V79">
        <f>Pro_Economic_Table[[#This Row],[Total Cost(LKR Million)]]*AHP!$P$4/TOPSIS!$C$4</f>
        <v>2.8910418424030287E-2</v>
      </c>
      <c r="W79">
        <f>Pro_Economic_Table[[#This Row],[Total Carbon (Metric T)]]*AHP!$P$5/TOPSIS!$D$4</f>
        <v>3.1963876653230477E-3</v>
      </c>
      <c r="X79">
        <f>((Pro_Economic_Table[[#This Row],[Weighted Energy]]-TOPSIS!$B$5)^2+(Pro_Economic_Table[[#This Row],[Weighted Cost]]-TOPSIS!$C$5)^2+(Pro_Economic_Table[[#This Row],[Weighted Co2]]-TOPSIS!$D$5)^2)^0.5</f>
        <v>1.1096895852112537E-3</v>
      </c>
      <c r="Y79">
        <f>((Pro_Economic_Table[[#This Row],[Weighted Energy]]-TOPSIS!$B$6)^2+(Pro_Economic_Table[[#This Row],[Weighted Cost]]-TOPSIS!$C$6)^2+(Pro_Economic_Table[[#This Row],[Weighted Co2]]-TOPSIS!$D$6)^2)^0.5</f>
        <v>6.2307745082791589E-3</v>
      </c>
      <c r="Z79">
        <f>Pro_Economic_Table[[#This Row],[S- Worst-Euclidean Distance]]/(Pro_Economic_Table[[#This Row],[S+ Best-Euclidean Distance]]+Pro_Economic_Table[[#This Row],[S- Worst-Euclidean Distance]])</f>
        <v>0.84882569125359031</v>
      </c>
      <c r="AA79">
        <v>78</v>
      </c>
    </row>
    <row r="80" spans="1:27" x14ac:dyDescent="0.3">
      <c r="A80">
        <v>139</v>
      </c>
      <c r="B80" t="s">
        <v>140</v>
      </c>
      <c r="C80" t="s">
        <v>147</v>
      </c>
      <c r="D80" t="s">
        <v>280</v>
      </c>
      <c r="E80" t="s">
        <v>280</v>
      </c>
      <c r="F80" t="s">
        <v>155</v>
      </c>
      <c r="G80" t="s">
        <v>219</v>
      </c>
      <c r="H80">
        <v>351.65745969079541</v>
      </c>
      <c r="I80">
        <v>50</v>
      </c>
      <c r="J80">
        <v>1224253.0542869021</v>
      </c>
      <c r="K80">
        <v>56904.773972727271</v>
      </c>
      <c r="L80">
        <v>220365549.77164239</v>
      </c>
      <c r="M80">
        <v>7127004.5818181802</v>
      </c>
      <c r="N80">
        <v>1836379581.4303532</v>
      </c>
      <c r="O80">
        <v>93200000</v>
      </c>
      <c r="P80">
        <v>30.468166909090904</v>
      </c>
      <c r="Q80">
        <v>18302.583161589188</v>
      </c>
      <c r="R80">
        <v>220422454.54561511</v>
      </c>
      <c r="S80">
        <v>1936.7065860121713</v>
      </c>
      <c r="T80">
        <v>18333.051328498277</v>
      </c>
      <c r="U80">
        <f>Pro_Economic_Table[[#This Row],[Total Energy(MJ)]]*AHP!$P$3/TOPSIS!$B$4</f>
        <v>7.457784811015296E-3</v>
      </c>
      <c r="V80">
        <f>Pro_Economic_Table[[#This Row],[Total Cost(LKR Million)]]*AHP!$P$4/TOPSIS!$C$4</f>
        <v>2.8909889136737851E-2</v>
      </c>
      <c r="W80">
        <f>Pro_Economic_Table[[#This Row],[Total Carbon (Metric T)]]*AHP!$P$5/TOPSIS!$D$4</f>
        <v>3.2035284078560586E-3</v>
      </c>
      <c r="X80">
        <f>((Pro_Economic_Table[[#This Row],[Weighted Energy]]-TOPSIS!$B$5)^2+(Pro_Economic_Table[[#This Row],[Weighted Cost]]-TOPSIS!$C$5)^2+(Pro_Economic_Table[[#This Row],[Weighted Co2]]-TOPSIS!$D$5)^2)^0.5</f>
        <v>1.1136019661361358E-3</v>
      </c>
      <c r="Y80">
        <f>((Pro_Economic_Table[[#This Row],[Weighted Energy]]-TOPSIS!$B$6)^2+(Pro_Economic_Table[[#This Row],[Weighted Cost]]-TOPSIS!$C$6)^2+(Pro_Economic_Table[[#This Row],[Weighted Co2]]-TOPSIS!$D$6)^2)^0.5</f>
        <v>6.2264275766804635E-3</v>
      </c>
      <c r="Z80">
        <f>Pro_Economic_Table[[#This Row],[S- Worst-Euclidean Distance]]/(Pro_Economic_Table[[#This Row],[S+ Best-Euclidean Distance]]+Pro_Economic_Table[[#This Row],[S- Worst-Euclidean Distance]])</f>
        <v>0.84828372152453058</v>
      </c>
      <c r="AA80">
        <v>79</v>
      </c>
    </row>
    <row r="81" spans="1:27" x14ac:dyDescent="0.3">
      <c r="A81">
        <v>141</v>
      </c>
      <c r="B81" t="s">
        <v>140</v>
      </c>
      <c r="C81" t="s">
        <v>147</v>
      </c>
      <c r="D81" t="s">
        <v>280</v>
      </c>
      <c r="E81" t="s">
        <v>280</v>
      </c>
      <c r="F81" t="s">
        <v>155</v>
      </c>
      <c r="G81" t="s">
        <v>218</v>
      </c>
      <c r="H81">
        <v>351.65745969079541</v>
      </c>
      <c r="I81">
        <v>25</v>
      </c>
      <c r="J81">
        <v>1224253.0542869021</v>
      </c>
      <c r="K81">
        <v>56904.773972727271</v>
      </c>
      <c r="L81">
        <v>220365549.77164239</v>
      </c>
      <c r="M81">
        <v>7127004.5818181802</v>
      </c>
      <c r="N81">
        <v>1836379581.4303532</v>
      </c>
      <c r="O81">
        <v>93655000</v>
      </c>
      <c r="P81">
        <v>30.468166909090904</v>
      </c>
      <c r="Q81">
        <v>18302.583161589188</v>
      </c>
      <c r="R81">
        <v>220422454.54561511</v>
      </c>
      <c r="S81">
        <v>1937.1615860121713</v>
      </c>
      <c r="T81">
        <v>18333.051328498277</v>
      </c>
      <c r="U81">
        <f>Pro_Economic_Table[[#This Row],[Total Energy(MJ)]]*AHP!$P$3/TOPSIS!$B$4</f>
        <v>7.457784811015296E-3</v>
      </c>
      <c r="V81">
        <f>Pro_Economic_Table[[#This Row],[Total Cost(LKR Million)]]*AHP!$P$4/TOPSIS!$C$4</f>
        <v>2.891668107912717E-2</v>
      </c>
      <c r="W81">
        <f>Pro_Economic_Table[[#This Row],[Total Carbon (Metric T)]]*AHP!$P$5/TOPSIS!$D$4</f>
        <v>3.2035284078560586E-3</v>
      </c>
      <c r="X81">
        <f>((Pro_Economic_Table[[#This Row],[Weighted Energy]]-TOPSIS!$B$5)^2+(Pro_Economic_Table[[#This Row],[Weighted Cost]]-TOPSIS!$C$5)^2+(Pro_Economic_Table[[#This Row],[Weighted Co2]]-TOPSIS!$D$5)^2)^0.5</f>
        <v>1.1201773214119192E-3</v>
      </c>
      <c r="Y81">
        <f>((Pro_Economic_Table[[#This Row],[Weighted Energy]]-TOPSIS!$B$6)^2+(Pro_Economic_Table[[#This Row],[Weighted Cost]]-TOPSIS!$C$6)^2+(Pro_Economic_Table[[#This Row],[Weighted Co2]]-TOPSIS!$D$6)^2)^0.5</f>
        <v>6.2198803795553556E-3</v>
      </c>
      <c r="Z81">
        <f>Pro_Economic_Table[[#This Row],[S- Worst-Euclidean Distance]]/(Pro_Economic_Table[[#This Row],[S+ Best-Euclidean Distance]]+Pro_Economic_Table[[#This Row],[S- Worst-Euclidean Distance]])</f>
        <v>0.84738848561581448</v>
      </c>
      <c r="AA81">
        <v>80</v>
      </c>
    </row>
    <row r="82" spans="1:27" x14ac:dyDescent="0.3">
      <c r="A82">
        <v>218</v>
      </c>
      <c r="B82" t="s">
        <v>141</v>
      </c>
      <c r="C82" t="s">
        <v>147</v>
      </c>
      <c r="D82" t="s">
        <v>151</v>
      </c>
      <c r="E82" t="s">
        <v>152</v>
      </c>
      <c r="F82" t="s">
        <v>154</v>
      </c>
      <c r="G82" t="s">
        <v>220</v>
      </c>
      <c r="H82">
        <v>337.04819121363317</v>
      </c>
      <c r="I82">
        <v>24</v>
      </c>
      <c r="J82">
        <v>1225220.3423648432</v>
      </c>
      <c r="K82">
        <v>41538.510563636359</v>
      </c>
      <c r="L82">
        <v>220539661.62567177</v>
      </c>
      <c r="M82">
        <v>5665616.6022727257</v>
      </c>
      <c r="N82">
        <v>1837830513.5472648</v>
      </c>
      <c r="O82">
        <v>93600000</v>
      </c>
      <c r="P82">
        <v>22.747897468181815</v>
      </c>
      <c r="Q82">
        <v>18317.044118354406</v>
      </c>
      <c r="R82">
        <v>220581200.13623542</v>
      </c>
      <c r="S82">
        <v>1937.0961301495377</v>
      </c>
      <c r="T82">
        <v>18339.79201582259</v>
      </c>
      <c r="U82">
        <f>Pro_Economic_Table[[#This Row],[Total Energy(MJ)]]*AHP!$P$3/TOPSIS!$B$4</f>
        <v>7.4631558175989234E-3</v>
      </c>
      <c r="V82">
        <f>Pro_Economic_Table[[#This Row],[Total Cost(LKR Million)]]*AHP!$P$4/TOPSIS!$C$4</f>
        <v>2.8915703996823763E-2</v>
      </c>
      <c r="W82">
        <f>Pro_Economic_Table[[#This Row],[Total Carbon (Metric T)]]*AHP!$P$5/TOPSIS!$D$4</f>
        <v>3.2047062796104644E-3</v>
      </c>
      <c r="X82">
        <f>((Pro_Economic_Table[[#This Row],[Weighted Energy]]-TOPSIS!$B$5)^2+(Pro_Economic_Table[[#This Row],[Weighted Cost]]-TOPSIS!$C$5)^2+(Pro_Economic_Table[[#This Row],[Weighted Co2]]-TOPSIS!$D$5)^2)^0.5</f>
        <v>1.1205930703264773E-3</v>
      </c>
      <c r="Y82">
        <f>((Pro_Economic_Table[[#This Row],[Weighted Energy]]-TOPSIS!$B$6)^2+(Pro_Economic_Table[[#This Row],[Weighted Cost]]-TOPSIS!$C$6)^2+(Pro_Economic_Table[[#This Row],[Weighted Co2]]-TOPSIS!$D$6)^2)^0.5</f>
        <v>6.2193872603407523E-3</v>
      </c>
      <c r="Z82">
        <f>Pro_Economic_Table[[#This Row],[S- Worst-Euclidean Distance]]/(Pro_Economic_Table[[#This Row],[S+ Best-Euclidean Distance]]+Pro_Economic_Table[[#This Row],[S- Worst-Euclidean Distance]])</f>
        <v>0.84733023525355811</v>
      </c>
      <c r="AA82">
        <v>81</v>
      </c>
    </row>
    <row r="83" spans="1:27" x14ac:dyDescent="0.3">
      <c r="A83">
        <v>236</v>
      </c>
      <c r="B83" t="s">
        <v>141</v>
      </c>
      <c r="C83" t="s">
        <v>147</v>
      </c>
      <c r="D83" t="s">
        <v>280</v>
      </c>
      <c r="E83" t="s">
        <v>152</v>
      </c>
      <c r="F83" t="s">
        <v>154</v>
      </c>
      <c r="G83" t="s">
        <v>220</v>
      </c>
      <c r="H83">
        <v>337.51265355204316</v>
      </c>
      <c r="I83">
        <v>24</v>
      </c>
      <c r="J83">
        <v>1225669.9419084243</v>
      </c>
      <c r="K83">
        <v>41538.510563636359</v>
      </c>
      <c r="L83">
        <v>220620589.54351637</v>
      </c>
      <c r="M83">
        <v>5670221.6772727259</v>
      </c>
      <c r="N83">
        <v>1838504912.8626363</v>
      </c>
      <c r="O83">
        <v>93600000</v>
      </c>
      <c r="P83">
        <v>22.738687318181814</v>
      </c>
      <c r="Q83">
        <v>18323.76563153094</v>
      </c>
      <c r="R83">
        <v>220662128.05408001</v>
      </c>
      <c r="S83">
        <v>1937.7751345399092</v>
      </c>
      <c r="T83">
        <v>18346.504318849122</v>
      </c>
      <c r="U83">
        <f>Pro_Economic_Table[[#This Row],[Total Energy(MJ)]]*AHP!$P$3/TOPSIS!$B$4</f>
        <v>7.4658939369875886E-3</v>
      </c>
      <c r="V83">
        <f>Pro_Economic_Table[[#This Row],[Total Cost(LKR Million)]]*AHP!$P$4/TOPSIS!$C$4</f>
        <v>2.8925839730233657E-2</v>
      </c>
      <c r="W83">
        <f>Pro_Economic_Table[[#This Row],[Total Carbon (Metric T)]]*AHP!$P$5/TOPSIS!$D$4</f>
        <v>3.2058791914756166E-3</v>
      </c>
      <c r="X83">
        <f>((Pro_Economic_Table[[#This Row],[Weighted Energy]]-TOPSIS!$B$5)^2+(Pro_Economic_Table[[#This Row],[Weighted Cost]]-TOPSIS!$C$5)^2+(Pro_Economic_Table[[#This Row],[Weighted Co2]]-TOPSIS!$D$5)^2)^0.5</f>
        <v>1.1311531999473312E-3</v>
      </c>
      <c r="Y83">
        <f>((Pro_Economic_Table[[#This Row],[Weighted Energy]]-TOPSIS!$B$6)^2+(Pro_Economic_Table[[#This Row],[Weighted Cost]]-TOPSIS!$C$6)^2+(Pro_Economic_Table[[#This Row],[Weighted Co2]]-TOPSIS!$D$6)^2)^0.5</f>
        <v>6.2088244654251905E-3</v>
      </c>
      <c r="Z83">
        <f>Pro_Economic_Table[[#This Row],[S- Worst-Euclidean Distance]]/(Pro_Economic_Table[[#This Row],[S+ Best-Euclidean Distance]]+Pro_Economic_Table[[#This Row],[S- Worst-Euclidean Distance]])</f>
        <v>0.84589146568064899</v>
      </c>
      <c r="AA83">
        <v>82</v>
      </c>
    </row>
    <row r="84" spans="1:27" x14ac:dyDescent="0.3">
      <c r="A84">
        <v>119</v>
      </c>
      <c r="B84" t="s">
        <v>140</v>
      </c>
      <c r="C84" t="s">
        <v>147</v>
      </c>
      <c r="D84" t="s">
        <v>151</v>
      </c>
      <c r="E84" t="s">
        <v>280</v>
      </c>
      <c r="F84" t="s">
        <v>154</v>
      </c>
      <c r="G84" t="s">
        <v>220</v>
      </c>
      <c r="H84">
        <v>351.23156919622352</v>
      </c>
      <c r="I84">
        <v>25</v>
      </c>
      <c r="J84">
        <v>1222762.2753196375</v>
      </c>
      <c r="K84">
        <v>56085.994200000001</v>
      </c>
      <c r="L84">
        <v>220097209.55753475</v>
      </c>
      <c r="M84">
        <v>7095106.8477272717</v>
      </c>
      <c r="N84">
        <v>1834143412.9794562</v>
      </c>
      <c r="O84">
        <v>97500000</v>
      </c>
      <c r="P84">
        <v>30.750303649999999</v>
      </c>
      <c r="Q84">
        <v>18280.29601602858</v>
      </c>
      <c r="R84">
        <v>220153295.55173475</v>
      </c>
      <c r="S84">
        <v>1938.7385198271834</v>
      </c>
      <c r="T84">
        <v>18311.046319678579</v>
      </c>
      <c r="U84">
        <f>Pro_Economic_Table[[#This Row],[Total Energy(MJ)]]*AHP!$P$3/TOPSIS!$B$4</f>
        <v>7.4486780715932758E-3</v>
      </c>
      <c r="V84">
        <f>Pro_Economic_Table[[#This Row],[Total Cost(LKR Million)]]*AHP!$P$4/TOPSIS!$C$4</f>
        <v>2.8940220515661981E-2</v>
      </c>
      <c r="W84">
        <f>Pro_Economic_Table[[#This Row],[Total Carbon (Metric T)]]*AHP!$P$5/TOPSIS!$D$4</f>
        <v>3.1996832393892333E-3</v>
      </c>
      <c r="X84">
        <f>((Pro_Economic_Table[[#This Row],[Weighted Energy]]-TOPSIS!$B$5)^2+(Pro_Economic_Table[[#This Row],[Weighted Cost]]-TOPSIS!$C$5)^2+(Pro_Economic_Table[[#This Row],[Weighted Co2]]-TOPSIS!$D$5)^2)^0.5</f>
        <v>1.1406061794480666E-3</v>
      </c>
      <c r="Y84">
        <f>((Pro_Economic_Table[[#This Row],[Weighted Energy]]-TOPSIS!$B$6)^2+(Pro_Economic_Table[[#This Row],[Weighted Cost]]-TOPSIS!$C$6)^2+(Pro_Economic_Table[[#This Row],[Weighted Co2]]-TOPSIS!$D$6)^2)^0.5</f>
        <v>6.199841298052353E-3</v>
      </c>
      <c r="Z84">
        <f>Pro_Economic_Table[[#This Row],[S- Worst-Euclidean Distance]]/(Pro_Economic_Table[[#This Row],[S+ Best-Euclidean Distance]]+Pro_Economic_Table[[#This Row],[S- Worst-Euclidean Distance]])</f>
        <v>0.84461353576274512</v>
      </c>
      <c r="AA84">
        <v>83</v>
      </c>
    </row>
    <row r="85" spans="1:27" x14ac:dyDescent="0.3">
      <c r="A85">
        <v>221</v>
      </c>
      <c r="B85" t="s">
        <v>141</v>
      </c>
      <c r="C85" t="s">
        <v>147</v>
      </c>
      <c r="D85" t="s">
        <v>151</v>
      </c>
      <c r="E85" t="s">
        <v>152</v>
      </c>
      <c r="F85" t="s">
        <v>155</v>
      </c>
      <c r="G85" t="s">
        <v>220</v>
      </c>
      <c r="H85">
        <v>337.00961936979496</v>
      </c>
      <c r="I85">
        <v>24</v>
      </c>
      <c r="J85">
        <v>1226261.5217885273</v>
      </c>
      <c r="K85">
        <v>42357.290336363629</v>
      </c>
      <c r="L85">
        <v>220727073.9219349</v>
      </c>
      <c r="M85">
        <v>5692909.2613636348</v>
      </c>
      <c r="N85">
        <v>1839392282.6827908</v>
      </c>
      <c r="O85">
        <v>93600000</v>
      </c>
      <c r="P85">
        <v>22.474970877272725</v>
      </c>
      <c r="Q85">
        <v>18332.609750738484</v>
      </c>
      <c r="R85">
        <v>220769431.21227127</v>
      </c>
      <c r="S85">
        <v>1938.6851919441544</v>
      </c>
      <c r="T85">
        <v>18355.084721615756</v>
      </c>
      <c r="U85">
        <f>Pro_Economic_Table[[#This Row],[Total Energy(MJ)]]*AHP!$P$3/TOPSIS!$B$4</f>
        <v>7.4695244376322819E-3</v>
      </c>
      <c r="V85">
        <f>Pro_Economic_Table[[#This Row],[Total Cost(LKR Million)]]*AHP!$P$4/TOPSIS!$C$4</f>
        <v>2.8939424471905326E-2</v>
      </c>
      <c r="W85">
        <f>Pro_Economic_Table[[#This Row],[Total Carbon (Metric T)]]*AHP!$P$5/TOPSIS!$D$4</f>
        <v>3.2073785362121375E-3</v>
      </c>
      <c r="X85">
        <f>((Pro_Economic_Table[[#This Row],[Weighted Energy]]-TOPSIS!$B$5)^2+(Pro_Economic_Table[[#This Row],[Weighted Cost]]-TOPSIS!$C$5)^2+(Pro_Economic_Table[[#This Row],[Weighted Co2]]-TOPSIS!$D$5)^2)^0.5</f>
        <v>1.1452903446341344E-3</v>
      </c>
      <c r="Y85">
        <f>((Pro_Economic_Table[[#This Row],[Weighted Energy]]-TOPSIS!$B$6)^2+(Pro_Economic_Table[[#This Row],[Weighted Cost]]-TOPSIS!$C$6)^2+(Pro_Economic_Table[[#This Row],[Weighted Co2]]-TOPSIS!$D$6)^2)^0.5</f>
        <v>6.1946845504727401E-3</v>
      </c>
      <c r="Z85">
        <f>Pro_Economic_Table[[#This Row],[S- Worst-Euclidean Distance]]/(Pro_Economic_Table[[#This Row],[S+ Best-Euclidean Distance]]+Pro_Economic_Table[[#This Row],[S- Worst-Euclidean Distance]])</f>
        <v>0.84396535941864981</v>
      </c>
      <c r="AA85">
        <v>84</v>
      </c>
    </row>
    <row r="86" spans="1:27" x14ac:dyDescent="0.3">
      <c r="A86">
        <v>138</v>
      </c>
      <c r="B86" t="s">
        <v>140</v>
      </c>
      <c r="C86" t="s">
        <v>147</v>
      </c>
      <c r="D86" t="s">
        <v>280</v>
      </c>
      <c r="E86" t="s">
        <v>280</v>
      </c>
      <c r="F86" t="s">
        <v>154</v>
      </c>
      <c r="G86" t="s">
        <v>218</v>
      </c>
      <c r="H86">
        <v>351.69603153463362</v>
      </c>
      <c r="I86">
        <v>26</v>
      </c>
      <c r="J86">
        <v>1223211.8748632185</v>
      </c>
      <c r="K86">
        <v>56085.994200000001</v>
      </c>
      <c r="L86">
        <v>220178137.47537935</v>
      </c>
      <c r="M86">
        <v>7099711.922727271</v>
      </c>
      <c r="N86">
        <v>1834817812.2948277</v>
      </c>
      <c r="O86">
        <v>97401200</v>
      </c>
      <c r="P86">
        <v>30.741093499999995</v>
      </c>
      <c r="Q86">
        <v>18287.017529205117</v>
      </c>
      <c r="R86">
        <v>220234223.46957934</v>
      </c>
      <c r="S86">
        <v>1939.318724217555</v>
      </c>
      <c r="T86">
        <v>18317.758622705118</v>
      </c>
      <c r="U86">
        <f>Pro_Economic_Table[[#This Row],[Total Energy(MJ)]]*AHP!$P$3/TOPSIS!$B$4</f>
        <v>7.4514161909819401E-3</v>
      </c>
      <c r="V86">
        <f>Pro_Economic_Table[[#This Row],[Total Cost(LKR Million)]]*AHP!$P$4/TOPSIS!$C$4</f>
        <v>2.8948881427295903E-2</v>
      </c>
      <c r="W86">
        <f>Pro_Economic_Table[[#This Row],[Total Carbon (Metric T)]]*AHP!$P$5/TOPSIS!$D$4</f>
        <v>3.2008561512543868E-3</v>
      </c>
      <c r="X86">
        <f>((Pro_Economic_Table[[#This Row],[Weighted Energy]]-TOPSIS!$B$5)^2+(Pro_Economic_Table[[#This Row],[Weighted Cost]]-TOPSIS!$C$5)^2+(Pro_Economic_Table[[#This Row],[Weighted Co2]]-TOPSIS!$D$5)^2)^0.5</f>
        <v>1.1497263003168369E-3</v>
      </c>
      <c r="Y86">
        <f>((Pro_Economic_Table[[#This Row],[Weighted Energy]]-TOPSIS!$B$6)^2+(Pro_Economic_Table[[#This Row],[Weighted Cost]]-TOPSIS!$C$6)^2+(Pro_Economic_Table[[#This Row],[Weighted Co2]]-TOPSIS!$D$6)^2)^0.5</f>
        <v>6.1906985751019926E-3</v>
      </c>
      <c r="Z86">
        <f>Pro_Economic_Table[[#This Row],[S- Worst-Euclidean Distance]]/(Pro_Economic_Table[[#This Row],[S+ Best-Euclidean Distance]]+Pro_Economic_Table[[#This Row],[S- Worst-Euclidean Distance]])</f>
        <v>0.84337060594857793</v>
      </c>
      <c r="AA86">
        <v>85</v>
      </c>
    </row>
    <row r="87" spans="1:27" x14ac:dyDescent="0.3">
      <c r="A87">
        <v>239</v>
      </c>
      <c r="B87" t="s">
        <v>141</v>
      </c>
      <c r="C87" t="s">
        <v>147</v>
      </c>
      <c r="D87" t="s">
        <v>280</v>
      </c>
      <c r="E87" t="s">
        <v>152</v>
      </c>
      <c r="F87" t="s">
        <v>155</v>
      </c>
      <c r="G87" t="s">
        <v>220</v>
      </c>
      <c r="H87">
        <v>337.47408170820501</v>
      </c>
      <c r="I87">
        <v>24</v>
      </c>
      <c r="J87">
        <v>1226711.121332108</v>
      </c>
      <c r="K87">
        <v>42357.290336363629</v>
      </c>
      <c r="L87">
        <v>220808001.83977947</v>
      </c>
      <c r="M87">
        <v>5697514.336363635</v>
      </c>
      <c r="N87">
        <v>1840066681.998162</v>
      </c>
      <c r="O87">
        <v>93600000</v>
      </c>
      <c r="P87">
        <v>22.465760727272727</v>
      </c>
      <c r="Q87">
        <v>18339.331263915014</v>
      </c>
      <c r="R87">
        <v>220850359.13011584</v>
      </c>
      <c r="S87">
        <v>1939.3641963345256</v>
      </c>
      <c r="T87">
        <v>18361.797024642285</v>
      </c>
      <c r="U87">
        <f>Pro_Economic_Table[[#This Row],[Total Energy(MJ)]]*AHP!$P$3/TOPSIS!$B$4</f>
        <v>7.4722625570209462E-3</v>
      </c>
      <c r="V87">
        <f>Pro_Economic_Table[[#This Row],[Total Cost(LKR Million)]]*AHP!$P$4/TOPSIS!$C$4</f>
        <v>2.8949560205315208E-2</v>
      </c>
      <c r="W87">
        <f>Pro_Economic_Table[[#This Row],[Total Carbon (Metric T)]]*AHP!$P$5/TOPSIS!$D$4</f>
        <v>3.2085514480772893E-3</v>
      </c>
      <c r="X87">
        <f>((Pro_Economic_Table[[#This Row],[Weighted Energy]]-TOPSIS!$B$5)^2+(Pro_Economic_Table[[#This Row],[Weighted Cost]]-TOPSIS!$C$5)^2+(Pro_Economic_Table[[#This Row],[Weighted Co2]]-TOPSIS!$D$5)^2)^0.5</f>
        <v>1.1558506389451953E-3</v>
      </c>
      <c r="Y87">
        <f>((Pro_Economic_Table[[#This Row],[Weighted Energy]]-TOPSIS!$B$6)^2+(Pro_Economic_Table[[#This Row],[Weighted Cost]]-TOPSIS!$C$6)^2+(Pro_Economic_Table[[#This Row],[Weighted Co2]]-TOPSIS!$D$6)^2)^0.5</f>
        <v>6.1841217664103144E-3</v>
      </c>
      <c r="Z87">
        <f>Pro_Economic_Table[[#This Row],[S- Worst-Euclidean Distance]]/(Pro_Economic_Table[[#This Row],[S+ Best-Euclidean Distance]]+Pro_Economic_Table[[#This Row],[S- Worst-Euclidean Distance]])</f>
        <v>0.84252656888711941</v>
      </c>
      <c r="AA87">
        <v>86</v>
      </c>
    </row>
    <row r="88" spans="1:27" x14ac:dyDescent="0.3">
      <c r="A88">
        <v>122</v>
      </c>
      <c r="B88" t="s">
        <v>140</v>
      </c>
      <c r="C88" t="s">
        <v>147</v>
      </c>
      <c r="D88" t="s">
        <v>151</v>
      </c>
      <c r="E88" t="s">
        <v>280</v>
      </c>
      <c r="F88" t="s">
        <v>155</v>
      </c>
      <c r="G88" t="s">
        <v>220</v>
      </c>
      <c r="H88">
        <v>351.19299735238542</v>
      </c>
      <c r="I88">
        <v>25</v>
      </c>
      <c r="J88">
        <v>1223803.4547433213</v>
      </c>
      <c r="K88">
        <v>56904.773972727271</v>
      </c>
      <c r="L88">
        <v>220284621.85379782</v>
      </c>
      <c r="M88">
        <v>7122399.5068181809</v>
      </c>
      <c r="N88">
        <v>1835705182.1149819</v>
      </c>
      <c r="O88">
        <v>97500000</v>
      </c>
      <c r="P88">
        <v>30.477377059090909</v>
      </c>
      <c r="Q88">
        <v>18295.861648412651</v>
      </c>
      <c r="R88">
        <v>220341526.62777054</v>
      </c>
      <c r="S88">
        <v>1940.3275816218002</v>
      </c>
      <c r="T88">
        <v>18326.339025471741</v>
      </c>
      <c r="U88">
        <f>Pro_Economic_Table[[#This Row],[Total Energy(MJ)]]*AHP!$P$3/TOPSIS!$B$4</f>
        <v>7.4550466916266317E-3</v>
      </c>
      <c r="V88">
        <f>Pro_Economic_Table[[#This Row],[Total Cost(LKR Million)]]*AHP!$P$4/TOPSIS!$C$4</f>
        <v>2.8963940990743536E-2</v>
      </c>
      <c r="W88">
        <f>Pro_Economic_Table[[#This Row],[Total Carbon (Metric T)]]*AHP!$P$5/TOPSIS!$D$4</f>
        <v>3.2023554959909059E-3</v>
      </c>
      <c r="X88">
        <f>((Pro_Economic_Table[[#This Row],[Weighted Energy]]-TOPSIS!$B$5)^2+(Pro_Economic_Table[[#This Row],[Weighted Cost]]-TOPSIS!$C$5)^2+(Pro_Economic_Table[[#This Row],[Weighted Co2]]-TOPSIS!$D$5)^2)^0.5</f>
        <v>1.16528770505856E-3</v>
      </c>
      <c r="Y88">
        <f>((Pro_Economic_Table[[#This Row],[Weighted Energy]]-TOPSIS!$B$6)^2+(Pro_Economic_Table[[#This Row],[Weighted Cost]]-TOPSIS!$C$6)^2+(Pro_Economic_Table[[#This Row],[Weighted Co2]]-TOPSIS!$D$6)^2)^0.5</f>
        <v>6.1751374674196098E-3</v>
      </c>
      <c r="Z88">
        <f>Pro_Economic_Table[[#This Row],[S- Worst-Euclidean Distance]]/(Pro_Economic_Table[[#This Row],[S+ Best-Euclidean Distance]]+Pro_Economic_Table[[#This Row],[S- Worst-Euclidean Distance]])</f>
        <v>0.84125065269684474</v>
      </c>
      <c r="AA88">
        <v>87</v>
      </c>
    </row>
    <row r="89" spans="1:27" x14ac:dyDescent="0.3">
      <c r="A89">
        <v>143</v>
      </c>
      <c r="B89" t="s">
        <v>140</v>
      </c>
      <c r="C89" t="s">
        <v>147</v>
      </c>
      <c r="D89" t="s">
        <v>280</v>
      </c>
      <c r="E89" t="s">
        <v>280</v>
      </c>
      <c r="F89" t="s">
        <v>280</v>
      </c>
      <c r="G89" t="s">
        <v>220</v>
      </c>
      <c r="H89">
        <v>351.75939956379625</v>
      </c>
      <c r="I89">
        <v>26</v>
      </c>
      <c r="J89">
        <v>1221501.3658100232</v>
      </c>
      <c r="K89">
        <v>58269.406927272721</v>
      </c>
      <c r="L89">
        <v>219870245.84580415</v>
      </c>
      <c r="M89">
        <v>7088794.8590909075</v>
      </c>
      <c r="N89">
        <v>1832252048.7150347</v>
      </c>
      <c r="O89">
        <v>101400000</v>
      </c>
      <c r="P89">
        <v>30.741093499999995</v>
      </c>
      <c r="Q89">
        <v>18261.445418859843</v>
      </c>
      <c r="R89">
        <v>219928515.25273144</v>
      </c>
      <c r="S89">
        <v>1940.7408435741256</v>
      </c>
      <c r="T89">
        <v>18292.186512359844</v>
      </c>
      <c r="U89">
        <f>Pro_Economic_Table[[#This Row],[Total Energy(MJ)]]*AHP!$P$3/TOPSIS!$B$4</f>
        <v>7.4410728432458368E-3</v>
      </c>
      <c r="V89">
        <f>Pro_Economic_Table[[#This Row],[Total Cost(LKR Million)]]*AHP!$P$4/TOPSIS!$C$4</f>
        <v>2.8970109894857588E-2</v>
      </c>
      <c r="W89">
        <f>Pro_Economic_Table[[#This Row],[Total Carbon (Metric T)]]*AHP!$P$5/TOPSIS!$D$4</f>
        <v>3.1963876653230477E-3</v>
      </c>
      <c r="X89">
        <f>((Pro_Economic_Table[[#This Row],[Weighted Energy]]-TOPSIS!$B$5)^2+(Pro_Economic_Table[[#This Row],[Weighted Cost]]-TOPSIS!$C$5)^2+(Pro_Economic_Table[[#This Row],[Weighted Co2]]-TOPSIS!$D$5)^2)^0.5</f>
        <v>1.167783115889402E-3</v>
      </c>
      <c r="Y89">
        <f>((Pro_Economic_Table[[#This Row],[Weighted Energy]]-TOPSIS!$B$6)^2+(Pro_Economic_Table[[#This Row],[Weighted Cost]]-TOPSIS!$C$6)^2+(Pro_Economic_Table[[#This Row],[Weighted Co2]]-TOPSIS!$D$6)^2)^0.5</f>
        <v>6.1732977337259371E-3</v>
      </c>
      <c r="Z89">
        <f>Pro_Economic_Table[[#This Row],[S- Worst-Euclidean Distance]]/(Pro_Economic_Table[[#This Row],[S+ Best-Euclidean Distance]]+Pro_Economic_Table[[#This Row],[S- Worst-Euclidean Distance]])</f>
        <v>0.84092490740643566</v>
      </c>
      <c r="AA89">
        <v>88</v>
      </c>
    </row>
    <row r="90" spans="1:27" x14ac:dyDescent="0.3">
      <c r="A90">
        <v>140</v>
      </c>
      <c r="B90" t="s">
        <v>140</v>
      </c>
      <c r="C90" t="s">
        <v>147</v>
      </c>
      <c r="D90" t="s">
        <v>280</v>
      </c>
      <c r="E90" t="s">
        <v>280</v>
      </c>
      <c r="F90" t="s">
        <v>155</v>
      </c>
      <c r="G90" t="s">
        <v>220</v>
      </c>
      <c r="H90">
        <v>351.65745969079541</v>
      </c>
      <c r="I90">
        <v>25</v>
      </c>
      <c r="J90">
        <v>1224253.0542869021</v>
      </c>
      <c r="K90">
        <v>56904.773972727271</v>
      </c>
      <c r="L90">
        <v>220365549.77164239</v>
      </c>
      <c r="M90">
        <v>7127004.5818181802</v>
      </c>
      <c r="N90">
        <v>1836379581.4303532</v>
      </c>
      <c r="O90">
        <v>97500000</v>
      </c>
      <c r="P90">
        <v>30.468166909090904</v>
      </c>
      <c r="Q90">
        <v>18302.583161589188</v>
      </c>
      <c r="R90">
        <v>220422454.54561511</v>
      </c>
      <c r="S90">
        <v>1941.0065860121713</v>
      </c>
      <c r="T90">
        <v>18333.051328498277</v>
      </c>
      <c r="U90">
        <f>Pro_Economic_Table[[#This Row],[Total Energy(MJ)]]*AHP!$P$3/TOPSIS!$B$4</f>
        <v>7.457784811015296E-3</v>
      </c>
      <c r="V90">
        <f>Pro_Economic_Table[[#This Row],[Total Cost(LKR Million)]]*AHP!$P$4/TOPSIS!$C$4</f>
        <v>2.8974076724153423E-2</v>
      </c>
      <c r="W90">
        <f>Pro_Economic_Table[[#This Row],[Total Carbon (Metric T)]]*AHP!$P$5/TOPSIS!$D$4</f>
        <v>3.2035284078560586E-3</v>
      </c>
      <c r="X90">
        <f>((Pro_Economic_Table[[#This Row],[Weighted Energy]]-TOPSIS!$B$5)^2+(Pro_Economic_Table[[#This Row],[Weighted Cost]]-TOPSIS!$C$5)^2+(Pro_Economic_Table[[#This Row],[Weighted Co2]]-TOPSIS!$D$5)^2)^0.5</f>
        <v>1.175841009931031E-3</v>
      </c>
      <c r="Y90">
        <f>((Pro_Economic_Table[[#This Row],[Weighted Energy]]-TOPSIS!$B$6)^2+(Pro_Economic_Table[[#This Row],[Weighted Cost]]-TOPSIS!$C$6)^2+(Pro_Economic_Table[[#This Row],[Weighted Co2]]-TOPSIS!$D$6)^2)^0.5</f>
        <v>6.164574113634351E-3</v>
      </c>
      <c r="Z90">
        <f>Pro_Economic_Table[[#This Row],[S- Worst-Euclidean Distance]]/(Pro_Economic_Table[[#This Row],[S+ Best-Euclidean Distance]]+Pro_Economic_Table[[#This Row],[S- Worst-Euclidean Distance]])</f>
        <v>0.83981273672708823</v>
      </c>
      <c r="AA90">
        <v>89</v>
      </c>
    </row>
    <row r="91" spans="1:27" x14ac:dyDescent="0.3">
      <c r="A91">
        <v>137</v>
      </c>
      <c r="B91" t="s">
        <v>140</v>
      </c>
      <c r="C91" t="s">
        <v>147</v>
      </c>
      <c r="D91" t="s">
        <v>280</v>
      </c>
      <c r="E91" t="s">
        <v>280</v>
      </c>
      <c r="F91" t="s">
        <v>154</v>
      </c>
      <c r="G91" t="s">
        <v>220</v>
      </c>
      <c r="H91">
        <v>351.69603153463362</v>
      </c>
      <c r="I91">
        <v>26</v>
      </c>
      <c r="J91">
        <v>1223211.8748632185</v>
      </c>
      <c r="K91">
        <v>56085.994200000001</v>
      </c>
      <c r="L91">
        <v>220178137.47537935</v>
      </c>
      <c r="M91">
        <v>7099711.922727271</v>
      </c>
      <c r="N91">
        <v>1834817812.2948277</v>
      </c>
      <c r="O91">
        <v>101400000</v>
      </c>
      <c r="P91">
        <v>30.741093499999995</v>
      </c>
      <c r="Q91">
        <v>18287.017529205117</v>
      </c>
      <c r="R91">
        <v>220234223.46957934</v>
      </c>
      <c r="S91">
        <v>1943.317524217555</v>
      </c>
      <c r="T91">
        <v>18317.758622705118</v>
      </c>
      <c r="U91">
        <f>Pro_Economic_Table[[#This Row],[Total Energy(MJ)]]*AHP!$P$3/TOPSIS!$B$4</f>
        <v>7.4514161909819401E-3</v>
      </c>
      <c r="V91">
        <f>Pro_Economic_Table[[#This Row],[Total Cost(LKR Million)]]*AHP!$P$4/TOPSIS!$C$4</f>
        <v>2.9008572898123204E-2</v>
      </c>
      <c r="W91">
        <f>Pro_Economic_Table[[#This Row],[Total Carbon (Metric T)]]*AHP!$P$5/TOPSIS!$D$4</f>
        <v>3.2008561512543868E-3</v>
      </c>
      <c r="X91">
        <f>((Pro_Economic_Table[[#This Row],[Weighted Energy]]-TOPSIS!$B$5)^2+(Pro_Economic_Table[[#This Row],[Weighted Cost]]-TOPSIS!$C$5)^2+(Pro_Economic_Table[[#This Row],[Weighted Co2]]-TOPSIS!$D$5)^2)^0.5</f>
        <v>1.2077950249711239E-3</v>
      </c>
      <c r="Y91">
        <f>((Pro_Economic_Table[[#This Row],[Weighted Energy]]-TOPSIS!$B$6)^2+(Pro_Economic_Table[[#This Row],[Weighted Cost]]-TOPSIS!$C$6)^2+(Pro_Economic_Table[[#This Row],[Weighted Co2]]-TOPSIS!$D$6)^2)^0.5</f>
        <v>6.1332205740906604E-3</v>
      </c>
      <c r="Z91">
        <f>Pro_Economic_Table[[#This Row],[S- Worst-Euclidean Distance]]/(Pro_Economic_Table[[#This Row],[S+ Best-Euclidean Distance]]+Pro_Economic_Table[[#This Row],[S- Worst-Euclidean Distance]])</f>
        <v>0.83547303385031835</v>
      </c>
      <c r="AA91">
        <v>90</v>
      </c>
    </row>
    <row r="92" spans="1:27" x14ac:dyDescent="0.3">
      <c r="A92">
        <v>232</v>
      </c>
      <c r="B92" t="s">
        <v>141</v>
      </c>
      <c r="C92" t="s">
        <v>147</v>
      </c>
      <c r="D92" t="s">
        <v>151</v>
      </c>
      <c r="E92" t="s">
        <v>280</v>
      </c>
      <c r="F92" t="s">
        <v>280</v>
      </c>
      <c r="G92" t="s">
        <v>219</v>
      </c>
      <c r="H92">
        <v>358.95376514261397</v>
      </c>
      <c r="I92">
        <v>52</v>
      </c>
      <c r="J92">
        <v>1244653.0886226725</v>
      </c>
      <c r="K92">
        <v>54638.986927272723</v>
      </c>
      <c r="L92">
        <v>224037555.95208105</v>
      </c>
      <c r="M92">
        <v>6811908.2840909082</v>
      </c>
      <c r="N92">
        <v>1866979632.9340088</v>
      </c>
      <c r="O92">
        <v>96928000</v>
      </c>
      <c r="P92">
        <v>29.298135649999995</v>
      </c>
      <c r="Q92">
        <v>18607.563674908954</v>
      </c>
      <c r="R92">
        <v>224092194.93900833</v>
      </c>
      <c r="S92">
        <v>1970.7195412180997</v>
      </c>
      <c r="T92">
        <v>18636.861810558952</v>
      </c>
      <c r="U92">
        <f>Pro_Economic_Table[[#This Row],[Total Energy(MJ)]]*AHP!$P$3/TOPSIS!$B$4</f>
        <v>7.5819469986773231E-3</v>
      </c>
      <c r="V92">
        <f>Pro_Economic_Table[[#This Row],[Total Cost(LKR Million)]]*AHP!$P$4/TOPSIS!$C$4</f>
        <v>2.9417612284538434E-2</v>
      </c>
      <c r="W92">
        <f>Pro_Economic_Table[[#This Row],[Total Carbon (Metric T)]]*AHP!$P$5/TOPSIS!$D$4</f>
        <v>3.2566164340905625E-3</v>
      </c>
      <c r="X92">
        <f>((Pro_Economic_Table[[#This Row],[Weighted Energy]]-TOPSIS!$B$5)^2+(Pro_Economic_Table[[#This Row],[Weighted Cost]]-TOPSIS!$C$5)^2+(Pro_Economic_Table[[#This Row],[Weighted Co2]]-TOPSIS!$D$5)^2)^0.5</f>
        <v>1.6389689284245119E-3</v>
      </c>
      <c r="Y92">
        <f>((Pro_Economic_Table[[#This Row],[Weighted Energy]]-TOPSIS!$B$6)^2+(Pro_Economic_Table[[#This Row],[Weighted Cost]]-TOPSIS!$C$6)^2+(Pro_Economic_Table[[#This Row],[Weighted Co2]]-TOPSIS!$D$6)^2)^0.5</f>
        <v>5.7010782091059522E-3</v>
      </c>
      <c r="Z92">
        <f>Pro_Economic_Table[[#This Row],[S- Worst-Euclidean Distance]]/(Pro_Economic_Table[[#This Row],[S+ Best-Euclidean Distance]]+Pro_Economic_Table[[#This Row],[S- Worst-Euclidean Distance]])</f>
        <v>0.77670866443836795</v>
      </c>
      <c r="AA92">
        <v>91</v>
      </c>
    </row>
    <row r="93" spans="1:27" x14ac:dyDescent="0.3">
      <c r="A93">
        <v>234</v>
      </c>
      <c r="B93" t="s">
        <v>141</v>
      </c>
      <c r="C93" t="s">
        <v>147</v>
      </c>
      <c r="D93" t="s">
        <v>151</v>
      </c>
      <c r="E93" t="s">
        <v>280</v>
      </c>
      <c r="F93" t="s">
        <v>280</v>
      </c>
      <c r="G93" t="s">
        <v>218</v>
      </c>
      <c r="H93">
        <v>358.95376514261397</v>
      </c>
      <c r="I93">
        <v>26</v>
      </c>
      <c r="J93">
        <v>1244653.0886226725</v>
      </c>
      <c r="K93">
        <v>54638.986927272723</v>
      </c>
      <c r="L93">
        <v>224037555.95208105</v>
      </c>
      <c r="M93">
        <v>6811908.2840909082</v>
      </c>
      <c r="N93">
        <v>1866979632.9340088</v>
      </c>
      <c r="O93">
        <v>97401200</v>
      </c>
      <c r="P93">
        <v>29.298135649999995</v>
      </c>
      <c r="Q93">
        <v>18607.563674908954</v>
      </c>
      <c r="R93">
        <v>224092194.93900833</v>
      </c>
      <c r="S93">
        <v>1971.1927412180999</v>
      </c>
      <c r="T93">
        <v>18636.861810558952</v>
      </c>
      <c r="U93">
        <f>Pro_Economic_Table[[#This Row],[Total Energy(MJ)]]*AHP!$P$3/TOPSIS!$B$4</f>
        <v>7.5819469986773231E-3</v>
      </c>
      <c r="V93">
        <f>Pro_Economic_Table[[#This Row],[Total Cost(LKR Million)]]*AHP!$P$4/TOPSIS!$C$4</f>
        <v>2.9424675904623328E-2</v>
      </c>
      <c r="W93">
        <f>Pro_Economic_Table[[#This Row],[Total Carbon (Metric T)]]*AHP!$P$5/TOPSIS!$D$4</f>
        <v>3.2566164340905625E-3</v>
      </c>
      <c r="X93">
        <f>((Pro_Economic_Table[[#This Row],[Weighted Energy]]-TOPSIS!$B$5)^2+(Pro_Economic_Table[[#This Row],[Weighted Cost]]-TOPSIS!$C$5)^2+(Pro_Economic_Table[[#This Row],[Weighted Co2]]-TOPSIS!$D$5)^2)^0.5</f>
        <v>1.6458035126764117E-3</v>
      </c>
      <c r="Y93">
        <f>((Pro_Economic_Table[[#This Row],[Weighted Energy]]-TOPSIS!$B$6)^2+(Pro_Economic_Table[[#This Row],[Weighted Cost]]-TOPSIS!$C$6)^2+(Pro_Economic_Table[[#This Row],[Weighted Co2]]-TOPSIS!$D$6)^2)^0.5</f>
        <v>5.694270754300625E-3</v>
      </c>
      <c r="Z93">
        <f>Pro_Economic_Table[[#This Row],[S- Worst-Euclidean Distance]]/(Pro_Economic_Table[[#This Row],[S+ Best-Euclidean Distance]]+Pro_Economic_Table[[#This Row],[S- Worst-Euclidean Distance]])</f>
        <v>0.77577835689199026</v>
      </c>
      <c r="AA93">
        <v>92</v>
      </c>
    </row>
    <row r="94" spans="1:27" x14ac:dyDescent="0.3">
      <c r="A94">
        <v>250</v>
      </c>
      <c r="B94" t="s">
        <v>141</v>
      </c>
      <c r="C94" t="s">
        <v>147</v>
      </c>
      <c r="D94" t="s">
        <v>280</v>
      </c>
      <c r="E94" t="s">
        <v>280</v>
      </c>
      <c r="F94" t="s">
        <v>280</v>
      </c>
      <c r="G94" t="s">
        <v>219</v>
      </c>
      <c r="H94">
        <v>359.41822748102402</v>
      </c>
      <c r="I94">
        <v>52</v>
      </c>
      <c r="J94">
        <v>1245102.6881662533</v>
      </c>
      <c r="K94">
        <v>54638.986927272723</v>
      </c>
      <c r="L94">
        <v>224118483.86992559</v>
      </c>
      <c r="M94">
        <v>6816513.3590909075</v>
      </c>
      <c r="N94">
        <v>1867654032.2493799</v>
      </c>
      <c r="O94">
        <v>96928000</v>
      </c>
      <c r="P94">
        <v>29.288925499999998</v>
      </c>
      <c r="Q94">
        <v>18614.285188085487</v>
      </c>
      <c r="R94">
        <v>224173122.85685286</v>
      </c>
      <c r="S94">
        <v>1971.3985456084706</v>
      </c>
      <c r="T94">
        <v>18643.574113585488</v>
      </c>
      <c r="U94">
        <f>Pro_Economic_Table[[#This Row],[Total Energy(MJ)]]*AHP!$P$3/TOPSIS!$B$4</f>
        <v>7.5846851180659857E-3</v>
      </c>
      <c r="V94">
        <f>Pro_Economic_Table[[#This Row],[Total Cost(LKR Million)]]*AHP!$P$4/TOPSIS!$C$4</f>
        <v>2.9427748017948313E-2</v>
      </c>
      <c r="W94">
        <f>Pro_Economic_Table[[#This Row],[Total Carbon (Metric T)]]*AHP!$P$5/TOPSIS!$D$4</f>
        <v>3.2577893459557147E-3</v>
      </c>
      <c r="X94">
        <f>((Pro_Economic_Table[[#This Row],[Weighted Energy]]-TOPSIS!$B$5)^2+(Pro_Economic_Table[[#This Row],[Weighted Cost]]-TOPSIS!$C$5)^2+(Pro_Economic_Table[[#This Row],[Weighted Co2]]-TOPSIS!$D$5)^2)^0.5</f>
        <v>1.6495285990166238E-3</v>
      </c>
      <c r="Y94">
        <f>((Pro_Economic_Table[[#This Row],[Weighted Energy]]-TOPSIS!$B$6)^2+(Pro_Economic_Table[[#This Row],[Weighted Cost]]-TOPSIS!$C$6)^2+(Pro_Economic_Table[[#This Row],[Weighted Co2]]-TOPSIS!$D$6)^2)^0.5</f>
        <v>5.6905151623435537E-3</v>
      </c>
      <c r="Z94">
        <f>Pro_Economic_Table[[#This Row],[S- Worst-Euclidean Distance]]/(Pro_Economic_Table[[#This Row],[S+ Best-Euclidean Distance]]+Pro_Economic_Table[[#This Row],[S- Worst-Euclidean Distance]])</f>
        <v>0.77526992308953879</v>
      </c>
      <c r="AA94">
        <v>93</v>
      </c>
    </row>
    <row r="95" spans="1:27" x14ac:dyDescent="0.3">
      <c r="A95">
        <v>252</v>
      </c>
      <c r="B95" t="s">
        <v>141</v>
      </c>
      <c r="C95" t="s">
        <v>147</v>
      </c>
      <c r="D95" t="s">
        <v>280</v>
      </c>
      <c r="E95" t="s">
        <v>280</v>
      </c>
      <c r="F95" t="s">
        <v>280</v>
      </c>
      <c r="G95" t="s">
        <v>218</v>
      </c>
      <c r="H95">
        <v>359.41822748102402</v>
      </c>
      <c r="I95">
        <v>26</v>
      </c>
      <c r="J95">
        <v>1245102.6881662533</v>
      </c>
      <c r="K95">
        <v>54638.986927272723</v>
      </c>
      <c r="L95">
        <v>224118483.86992559</v>
      </c>
      <c r="M95">
        <v>6816513.3590909075</v>
      </c>
      <c r="N95">
        <v>1867654032.2493799</v>
      </c>
      <c r="O95">
        <v>97401200</v>
      </c>
      <c r="P95">
        <v>29.288925499999998</v>
      </c>
      <c r="Q95">
        <v>18614.285188085487</v>
      </c>
      <c r="R95">
        <v>224173122.85685286</v>
      </c>
      <c r="S95">
        <v>1971.8717456084707</v>
      </c>
      <c r="T95">
        <v>18643.574113585488</v>
      </c>
      <c r="U95">
        <f>Pro_Economic_Table[[#This Row],[Total Energy(MJ)]]*AHP!$P$3/TOPSIS!$B$4</f>
        <v>7.5846851180659857E-3</v>
      </c>
      <c r="V95">
        <f>Pro_Economic_Table[[#This Row],[Total Cost(LKR Million)]]*AHP!$P$4/TOPSIS!$C$4</f>
        <v>2.9434811638033215E-2</v>
      </c>
      <c r="W95">
        <f>Pro_Economic_Table[[#This Row],[Total Carbon (Metric T)]]*AHP!$P$5/TOPSIS!$D$4</f>
        <v>3.2577893459557147E-3</v>
      </c>
      <c r="X95">
        <f>((Pro_Economic_Table[[#This Row],[Weighted Energy]]-TOPSIS!$B$5)^2+(Pro_Economic_Table[[#This Row],[Weighted Cost]]-TOPSIS!$C$5)^2+(Pro_Economic_Table[[#This Row],[Weighted Co2]]-TOPSIS!$D$5)^2)^0.5</f>
        <v>1.6563628355257701E-3</v>
      </c>
      <c r="Y95">
        <f>((Pro_Economic_Table[[#This Row],[Weighted Energy]]-TOPSIS!$B$6)^2+(Pro_Economic_Table[[#This Row],[Weighted Cost]]-TOPSIS!$C$6)^2+(Pro_Economic_Table[[#This Row],[Weighted Co2]]-TOPSIS!$D$6)^2)^0.5</f>
        <v>5.6837076525576742E-3</v>
      </c>
      <c r="Z95">
        <f>Pro_Economic_Table[[#This Row],[S- Worst-Euclidean Distance]]/(Pro_Economic_Table[[#This Row],[S+ Best-Euclidean Distance]]+Pro_Economic_Table[[#This Row],[S- Worst-Euclidean Distance]])</f>
        <v>0.77433965542771499</v>
      </c>
      <c r="AA95">
        <v>94</v>
      </c>
    </row>
    <row r="96" spans="1:27" x14ac:dyDescent="0.3">
      <c r="A96">
        <v>226</v>
      </c>
      <c r="B96" t="s">
        <v>141</v>
      </c>
      <c r="C96" t="s">
        <v>147</v>
      </c>
      <c r="D96" t="s">
        <v>151</v>
      </c>
      <c r="E96" t="s">
        <v>280</v>
      </c>
      <c r="F96" t="s">
        <v>154</v>
      </c>
      <c r="G96" t="s">
        <v>219</v>
      </c>
      <c r="H96">
        <v>358.89039711345129</v>
      </c>
      <c r="I96">
        <v>52</v>
      </c>
      <c r="J96">
        <v>1246363.5976758674</v>
      </c>
      <c r="K96">
        <v>52455.574200000003</v>
      </c>
      <c r="L96">
        <v>224345447.58165613</v>
      </c>
      <c r="M96">
        <v>6822825.3477272717</v>
      </c>
      <c r="N96">
        <v>1869545396.5138011</v>
      </c>
      <c r="O96">
        <v>96928000</v>
      </c>
      <c r="P96">
        <v>29.298135649999995</v>
      </c>
      <c r="Q96">
        <v>18633.135785254217</v>
      </c>
      <c r="R96">
        <v>224397903.15585613</v>
      </c>
      <c r="S96">
        <v>1973.2962218615285</v>
      </c>
      <c r="T96">
        <v>18662.433920904215</v>
      </c>
      <c r="U96">
        <f>Pro_Economic_Table[[#This Row],[Total Energy(MJ)]]*AHP!$P$3/TOPSIS!$B$4</f>
        <v>7.5922903464134229E-3</v>
      </c>
      <c r="V96">
        <f>Pro_Economic_Table[[#This Row],[Total Cost(LKR Million)]]*AHP!$P$4/TOPSIS!$C$4</f>
        <v>2.9456075287804036E-2</v>
      </c>
      <c r="W96">
        <f>Pro_Economic_Table[[#This Row],[Total Carbon (Metric T)]]*AHP!$P$5/TOPSIS!$D$4</f>
        <v>3.2610849200218998E-3</v>
      </c>
      <c r="X96">
        <f>((Pro_Economic_Table[[#This Row],[Weighted Energy]]-TOPSIS!$B$5)^2+(Pro_Economic_Table[[#This Row],[Weighted Cost]]-TOPSIS!$C$5)^2+(Pro_Economic_Table[[#This Row],[Weighted Co2]]-TOPSIS!$D$5)^2)^0.5</f>
        <v>1.6790317508153403E-3</v>
      </c>
      <c r="Y96">
        <f>((Pro_Economic_Table[[#This Row],[Weighted Energy]]-TOPSIS!$B$6)^2+(Pro_Economic_Table[[#This Row],[Weighted Cost]]-TOPSIS!$C$6)^2+(Pro_Economic_Table[[#This Row],[Weighted Co2]]-TOPSIS!$D$6)^2)^0.5</f>
        <v>5.6610034007128556E-3</v>
      </c>
      <c r="Z96">
        <f>Pro_Economic_Table[[#This Row],[S- Worst-Euclidean Distance]]/(Pro_Economic_Table[[#This Row],[S+ Best-Euclidean Distance]]+Pro_Economic_Table[[#This Row],[S- Worst-Euclidean Distance]])</f>
        <v>0.77125017576165611</v>
      </c>
      <c r="AA96">
        <v>95</v>
      </c>
    </row>
    <row r="97" spans="1:27" x14ac:dyDescent="0.3">
      <c r="A97">
        <v>228</v>
      </c>
      <c r="B97" t="s">
        <v>141</v>
      </c>
      <c r="C97" t="s">
        <v>147</v>
      </c>
      <c r="D97" t="s">
        <v>151</v>
      </c>
      <c r="E97" t="s">
        <v>280</v>
      </c>
      <c r="F97" t="s">
        <v>154</v>
      </c>
      <c r="G97" t="s">
        <v>218</v>
      </c>
      <c r="H97">
        <v>358.89039711345129</v>
      </c>
      <c r="I97">
        <v>26</v>
      </c>
      <c r="J97">
        <v>1246363.5976758674</v>
      </c>
      <c r="K97">
        <v>52455.574200000003</v>
      </c>
      <c r="L97">
        <v>224345447.58165613</v>
      </c>
      <c r="M97">
        <v>6822825.3477272717</v>
      </c>
      <c r="N97">
        <v>1869545396.5138011</v>
      </c>
      <c r="O97">
        <v>97401200</v>
      </c>
      <c r="P97">
        <v>29.298135649999995</v>
      </c>
      <c r="Q97">
        <v>18633.135785254217</v>
      </c>
      <c r="R97">
        <v>224397903.15585613</v>
      </c>
      <c r="S97">
        <v>1973.7694218615284</v>
      </c>
      <c r="T97">
        <v>18662.433920904215</v>
      </c>
      <c r="U97">
        <f>Pro_Economic_Table[[#This Row],[Total Energy(MJ)]]*AHP!$P$3/TOPSIS!$B$4</f>
        <v>7.5922903464134229E-3</v>
      </c>
      <c r="V97">
        <f>Pro_Economic_Table[[#This Row],[Total Cost(LKR Million)]]*AHP!$P$4/TOPSIS!$C$4</f>
        <v>2.9463138907888931E-2</v>
      </c>
      <c r="W97">
        <f>Pro_Economic_Table[[#This Row],[Total Carbon (Metric T)]]*AHP!$P$5/TOPSIS!$D$4</f>
        <v>3.2610849200218998E-3</v>
      </c>
      <c r="X97">
        <f>((Pro_Economic_Table[[#This Row],[Weighted Energy]]-TOPSIS!$B$5)^2+(Pro_Economic_Table[[#This Row],[Weighted Cost]]-TOPSIS!$C$5)^2+(Pro_Economic_Table[[#This Row],[Weighted Co2]]-TOPSIS!$D$5)^2)^0.5</f>
        <v>1.685865074769578E-3</v>
      </c>
      <c r="Y97">
        <f>((Pro_Economic_Table[[#This Row],[Weighted Energy]]-TOPSIS!$B$6)^2+(Pro_Economic_Table[[#This Row],[Weighted Cost]]-TOPSIS!$C$6)^2+(Pro_Economic_Table[[#This Row],[Weighted Co2]]-TOPSIS!$D$6)^2)^0.5</f>
        <v>5.654195747929849E-3</v>
      </c>
      <c r="Z97">
        <f>Pro_Economic_Table[[#This Row],[S- Worst-Euclidean Distance]]/(Pro_Economic_Table[[#This Row],[S+ Best-Euclidean Distance]]+Pro_Economic_Table[[#This Row],[S- Worst-Euclidean Distance]])</f>
        <v>0.7703200129410408</v>
      </c>
      <c r="AA97">
        <v>96</v>
      </c>
    </row>
    <row r="98" spans="1:27" x14ac:dyDescent="0.3">
      <c r="A98">
        <v>244</v>
      </c>
      <c r="B98" t="s">
        <v>141</v>
      </c>
      <c r="C98" t="s">
        <v>147</v>
      </c>
      <c r="D98" t="s">
        <v>280</v>
      </c>
      <c r="E98" t="s">
        <v>280</v>
      </c>
      <c r="F98" t="s">
        <v>154</v>
      </c>
      <c r="G98" t="s">
        <v>219</v>
      </c>
      <c r="H98">
        <v>359.35485945186133</v>
      </c>
      <c r="I98">
        <v>52</v>
      </c>
      <c r="J98">
        <v>1246813.1972194482</v>
      </c>
      <c r="K98">
        <v>52455.574200000003</v>
      </c>
      <c r="L98">
        <v>224426375.49950066</v>
      </c>
      <c r="M98">
        <v>6827430.422727271</v>
      </c>
      <c r="N98">
        <v>1870219795.8291721</v>
      </c>
      <c r="O98">
        <v>96928000</v>
      </c>
      <c r="P98">
        <v>29.288925499999998</v>
      </c>
      <c r="Q98">
        <v>18639.857298430747</v>
      </c>
      <c r="R98">
        <v>224478831.07370067</v>
      </c>
      <c r="S98">
        <v>1973.9752262518996</v>
      </c>
      <c r="T98">
        <v>18669.146223930748</v>
      </c>
      <c r="U98">
        <f>Pro_Economic_Table[[#This Row],[Total Energy(MJ)]]*AHP!$P$3/TOPSIS!$B$4</f>
        <v>7.5950284658020863E-3</v>
      </c>
      <c r="V98">
        <f>Pro_Economic_Table[[#This Row],[Total Cost(LKR Million)]]*AHP!$P$4/TOPSIS!$C$4</f>
        <v>2.9466211021213922E-2</v>
      </c>
      <c r="W98">
        <f>Pro_Economic_Table[[#This Row],[Total Carbon (Metric T)]]*AHP!$P$5/TOPSIS!$D$4</f>
        <v>3.2622578318870512E-3</v>
      </c>
      <c r="X98">
        <f>((Pro_Economic_Table[[#This Row],[Weighted Energy]]-TOPSIS!$B$5)^2+(Pro_Economic_Table[[#This Row],[Weighted Cost]]-TOPSIS!$C$5)^2+(Pro_Economic_Table[[#This Row],[Weighted Co2]]-TOPSIS!$D$5)^2)^0.5</f>
        <v>1.689591636252851E-3</v>
      </c>
      <c r="Y98">
        <f>((Pro_Economic_Table[[#This Row],[Weighted Energy]]-TOPSIS!$B$6)^2+(Pro_Economic_Table[[#This Row],[Weighted Cost]]-TOPSIS!$C$6)^2+(Pro_Economic_Table[[#This Row],[Weighted Co2]]-TOPSIS!$D$6)^2)^0.5</f>
        <v>5.6504403718487615E-3</v>
      </c>
      <c r="Z98">
        <f>Pro_Economic_Table[[#This Row],[S- Worst-Euclidean Distance]]/(Pro_Economic_Table[[#This Row],[S+ Best-Euclidean Distance]]+Pro_Economic_Table[[#This Row],[S- Worst-Euclidean Distance]])</f>
        <v>0.76981140758133582</v>
      </c>
      <c r="AA98">
        <v>97</v>
      </c>
    </row>
    <row r="99" spans="1:27" x14ac:dyDescent="0.3">
      <c r="A99">
        <v>246</v>
      </c>
      <c r="B99" t="s">
        <v>141</v>
      </c>
      <c r="C99" t="s">
        <v>147</v>
      </c>
      <c r="D99" t="s">
        <v>280</v>
      </c>
      <c r="E99" t="s">
        <v>280</v>
      </c>
      <c r="F99" t="s">
        <v>154</v>
      </c>
      <c r="G99" t="s">
        <v>218</v>
      </c>
      <c r="H99">
        <v>359.35485945186133</v>
      </c>
      <c r="I99">
        <v>26</v>
      </c>
      <c r="J99">
        <v>1246813.1972194482</v>
      </c>
      <c r="K99">
        <v>52455.574200000003</v>
      </c>
      <c r="L99">
        <v>224426375.49950066</v>
      </c>
      <c r="M99">
        <v>6827430.422727271</v>
      </c>
      <c r="N99">
        <v>1870219795.8291721</v>
      </c>
      <c r="O99">
        <v>97401200</v>
      </c>
      <c r="P99">
        <v>29.288925499999998</v>
      </c>
      <c r="Q99">
        <v>18639.857298430747</v>
      </c>
      <c r="R99">
        <v>224478831.07370067</v>
      </c>
      <c r="S99">
        <v>1974.4484262518995</v>
      </c>
      <c r="T99">
        <v>18669.146223930748</v>
      </c>
      <c r="U99">
        <f>Pro_Economic_Table[[#This Row],[Total Energy(MJ)]]*AHP!$P$3/TOPSIS!$B$4</f>
        <v>7.5950284658020863E-3</v>
      </c>
      <c r="V99">
        <f>Pro_Economic_Table[[#This Row],[Total Cost(LKR Million)]]*AHP!$P$4/TOPSIS!$C$4</f>
        <v>2.9473274641298817E-2</v>
      </c>
      <c r="W99">
        <f>Pro_Economic_Table[[#This Row],[Total Carbon (Metric T)]]*AHP!$P$5/TOPSIS!$D$4</f>
        <v>3.2622578318870512E-3</v>
      </c>
      <c r="X99">
        <f>((Pro_Economic_Table[[#This Row],[Weighted Energy]]-TOPSIS!$B$5)^2+(Pro_Economic_Table[[#This Row],[Weighted Cost]]-TOPSIS!$C$5)^2+(Pro_Economic_Table[[#This Row],[Weighted Co2]]-TOPSIS!$D$5)^2)^0.5</f>
        <v>1.6964246276559335E-3</v>
      </c>
      <c r="Y99">
        <f>((Pro_Economic_Table[[#This Row],[Weighted Energy]]-TOPSIS!$B$6)^2+(Pro_Economic_Table[[#This Row],[Weighted Cost]]-TOPSIS!$C$6)^2+(Pro_Economic_Table[[#This Row],[Weighted Co2]]-TOPSIS!$D$6)^2)^0.5</f>
        <v>5.6436326633458357E-3</v>
      </c>
      <c r="Z99">
        <f>Pro_Economic_Table[[#This Row],[S- Worst-Euclidean Distance]]/(Pro_Economic_Table[[#This Row],[S+ Best-Euclidean Distance]]+Pro_Economic_Table[[#This Row],[S- Worst-Euclidean Distance]])</f>
        <v>0.76888128247505738</v>
      </c>
      <c r="AA99">
        <v>98</v>
      </c>
    </row>
    <row r="100" spans="1:27" x14ac:dyDescent="0.3">
      <c r="A100">
        <v>233</v>
      </c>
      <c r="B100" t="s">
        <v>141</v>
      </c>
      <c r="C100" t="s">
        <v>147</v>
      </c>
      <c r="D100" t="s">
        <v>151</v>
      </c>
      <c r="E100" t="s">
        <v>280</v>
      </c>
      <c r="F100" t="s">
        <v>280</v>
      </c>
      <c r="G100" t="s">
        <v>220</v>
      </c>
      <c r="H100">
        <v>358.95376514261397</v>
      </c>
      <c r="I100">
        <v>26</v>
      </c>
      <c r="J100">
        <v>1244653.0886226725</v>
      </c>
      <c r="K100">
        <v>54638.986927272723</v>
      </c>
      <c r="L100">
        <v>224037555.95208105</v>
      </c>
      <c r="M100">
        <v>6811908.2840909082</v>
      </c>
      <c r="N100">
        <v>1866979632.9340088</v>
      </c>
      <c r="O100">
        <v>101400000</v>
      </c>
      <c r="P100">
        <v>29.298135649999995</v>
      </c>
      <c r="Q100">
        <v>18607.563674908954</v>
      </c>
      <c r="R100">
        <v>224092194.93900833</v>
      </c>
      <c r="S100">
        <v>1975.1915412180999</v>
      </c>
      <c r="T100">
        <v>18636.861810558952</v>
      </c>
      <c r="U100">
        <f>Pro_Economic_Table[[#This Row],[Total Energy(MJ)]]*AHP!$P$3/TOPSIS!$B$4</f>
        <v>7.5819469986773231E-3</v>
      </c>
      <c r="V100">
        <f>Pro_Economic_Table[[#This Row],[Total Cost(LKR Million)]]*AHP!$P$4/TOPSIS!$C$4</f>
        <v>2.948436737545063E-2</v>
      </c>
      <c r="W100">
        <f>Pro_Economic_Table[[#This Row],[Total Carbon (Metric T)]]*AHP!$P$5/TOPSIS!$D$4</f>
        <v>3.2566164340905625E-3</v>
      </c>
      <c r="X100">
        <f>((Pro_Economic_Table[[#This Row],[Weighted Energy]]-TOPSIS!$B$5)^2+(Pro_Economic_Table[[#This Row],[Weighted Cost]]-TOPSIS!$C$5)^2+(Pro_Economic_Table[[#This Row],[Weighted Co2]]-TOPSIS!$D$5)^2)^0.5</f>
        <v>1.7036341166368834E-3</v>
      </c>
      <c r="Y100">
        <f>((Pro_Economic_Table[[#This Row],[Weighted Energy]]-TOPSIS!$B$6)^2+(Pro_Economic_Table[[#This Row],[Weighted Cost]]-TOPSIS!$C$6)^2+(Pro_Economic_Table[[#This Row],[Weighted Co2]]-TOPSIS!$D$6)^2)^0.5</f>
        <v>5.636769192568461E-3</v>
      </c>
      <c r="Z100">
        <f>Pro_Economic_Table[[#This Row],[S- Worst-Euclidean Distance]]/(Pro_Economic_Table[[#This Row],[S+ Best-Euclidean Distance]]+Pro_Economic_Table[[#This Row],[S- Worst-Euclidean Distance]])</f>
        <v>0.76791001190623753</v>
      </c>
      <c r="AA100">
        <v>99</v>
      </c>
    </row>
    <row r="101" spans="1:27" x14ac:dyDescent="0.3">
      <c r="A101">
        <v>229</v>
      </c>
      <c r="B101" t="s">
        <v>141</v>
      </c>
      <c r="C101" t="s">
        <v>147</v>
      </c>
      <c r="D101" t="s">
        <v>151</v>
      </c>
      <c r="E101" t="s">
        <v>280</v>
      </c>
      <c r="F101" t="s">
        <v>155</v>
      </c>
      <c r="G101" t="s">
        <v>219</v>
      </c>
      <c r="H101">
        <v>358.85182526961319</v>
      </c>
      <c r="I101">
        <v>52</v>
      </c>
      <c r="J101">
        <v>1247404.7770995509</v>
      </c>
      <c r="K101">
        <v>53274.353972727273</v>
      </c>
      <c r="L101">
        <v>224532859.87791917</v>
      </c>
      <c r="M101">
        <v>6850118.0068181809</v>
      </c>
      <c r="N101">
        <v>1871107165.6493263</v>
      </c>
      <c r="O101">
        <v>96928000</v>
      </c>
      <c r="P101">
        <v>29.025209059090905</v>
      </c>
      <c r="Q101">
        <v>18648.701417638287</v>
      </c>
      <c r="R101">
        <v>224586134.2318919</v>
      </c>
      <c r="S101">
        <v>1974.8852836561446</v>
      </c>
      <c r="T101">
        <v>18677.726626697378</v>
      </c>
      <c r="U101">
        <f>Pro_Economic_Table[[#This Row],[Total Energy(MJ)]]*AHP!$P$3/TOPSIS!$B$4</f>
        <v>7.5986589664467788E-3</v>
      </c>
      <c r="V101">
        <f>Pro_Economic_Table[[#This Row],[Total Cost(LKR Million)]]*AHP!$P$4/TOPSIS!$C$4</f>
        <v>2.9479795762885591E-2</v>
      </c>
      <c r="W101">
        <f>Pro_Economic_Table[[#This Row],[Total Carbon (Metric T)]]*AHP!$P$5/TOPSIS!$D$4</f>
        <v>3.2637571766235725E-3</v>
      </c>
      <c r="X101">
        <f>((Pro_Economic_Table[[#This Row],[Weighted Energy]]-TOPSIS!$B$5)^2+(Pro_Economic_Table[[#This Row],[Weighted Cost]]-TOPSIS!$C$5)^2+(Pro_Economic_Table[[#This Row],[Weighted Co2]]-TOPSIS!$D$5)^2)^0.5</f>
        <v>1.7037284483924988E-3</v>
      </c>
      <c r="Y101">
        <f>((Pro_Economic_Table[[#This Row],[Weighted Energy]]-TOPSIS!$B$6)^2+(Pro_Economic_Table[[#This Row],[Weighted Cost]]-TOPSIS!$C$6)^2+(Pro_Economic_Table[[#This Row],[Weighted Co2]]-TOPSIS!$D$6)^2)^0.5</f>
        <v>5.6363002182306483E-3</v>
      </c>
      <c r="Z101">
        <f>Pro_Economic_Table[[#This Row],[S- Worst-Euclidean Distance]]/(Pro_Economic_Table[[#This Row],[S+ Best-Euclidean Distance]]+Pro_Economic_Table[[#This Row],[S- Worst-Euclidean Distance]])</f>
        <v>0.76788531410786487</v>
      </c>
      <c r="AA101">
        <v>100</v>
      </c>
    </row>
    <row r="102" spans="1:27" x14ac:dyDescent="0.3">
      <c r="A102">
        <v>231</v>
      </c>
      <c r="B102" t="s">
        <v>141</v>
      </c>
      <c r="C102" t="s">
        <v>147</v>
      </c>
      <c r="D102" t="s">
        <v>151</v>
      </c>
      <c r="E102" t="s">
        <v>280</v>
      </c>
      <c r="F102" t="s">
        <v>155</v>
      </c>
      <c r="G102" t="s">
        <v>218</v>
      </c>
      <c r="H102">
        <v>358.85182526961319</v>
      </c>
      <c r="I102">
        <v>26</v>
      </c>
      <c r="J102">
        <v>1247404.7770995509</v>
      </c>
      <c r="K102">
        <v>53274.353972727273</v>
      </c>
      <c r="L102">
        <v>224532859.87791917</v>
      </c>
      <c r="M102">
        <v>6850118.0068181809</v>
      </c>
      <c r="N102">
        <v>1871107165.6493263</v>
      </c>
      <c r="O102">
        <v>97401200</v>
      </c>
      <c r="P102">
        <v>29.025209059090905</v>
      </c>
      <c r="Q102">
        <v>18648.701417638287</v>
      </c>
      <c r="R102">
        <v>224586134.2318919</v>
      </c>
      <c r="S102">
        <v>1975.3584836561447</v>
      </c>
      <c r="T102">
        <v>18677.726626697378</v>
      </c>
      <c r="U102">
        <f>Pro_Economic_Table[[#This Row],[Total Energy(MJ)]]*AHP!$P$3/TOPSIS!$B$4</f>
        <v>7.5986589664467788E-3</v>
      </c>
      <c r="V102">
        <f>Pro_Economic_Table[[#This Row],[Total Cost(LKR Million)]]*AHP!$P$4/TOPSIS!$C$4</f>
        <v>2.9486859382970486E-2</v>
      </c>
      <c r="W102">
        <f>Pro_Economic_Table[[#This Row],[Total Carbon (Metric T)]]*AHP!$P$5/TOPSIS!$D$4</f>
        <v>3.2637571766235725E-3</v>
      </c>
      <c r="X102">
        <f>((Pro_Economic_Table[[#This Row],[Weighted Energy]]-TOPSIS!$B$5)^2+(Pro_Economic_Table[[#This Row],[Weighted Cost]]-TOPSIS!$C$5)^2+(Pro_Economic_Table[[#This Row],[Weighted Co2]]-TOPSIS!$D$5)^2)^0.5</f>
        <v>1.7105610660809911E-3</v>
      </c>
      <c r="Y102">
        <f>((Pro_Economic_Table[[#This Row],[Weighted Energy]]-TOPSIS!$B$6)^2+(Pro_Economic_Table[[#This Row],[Weighted Cost]]-TOPSIS!$C$6)^2+(Pro_Economic_Table[[#This Row],[Weighted Co2]]-TOPSIS!$D$6)^2)^0.5</f>
        <v>5.6294924556216201E-3</v>
      </c>
      <c r="Z102">
        <f>Pro_Economic_Table[[#This Row],[S- Worst-Euclidean Distance]]/(Pro_Economic_Table[[#This Row],[S+ Best-Euclidean Distance]]+Pro_Economic_Table[[#This Row],[S- Worst-Euclidean Distance]])</f>
        <v>0.76695523254383491</v>
      </c>
      <c r="AA102">
        <v>101</v>
      </c>
    </row>
    <row r="103" spans="1:27" x14ac:dyDescent="0.3">
      <c r="A103">
        <v>251</v>
      </c>
      <c r="B103" t="s">
        <v>141</v>
      </c>
      <c r="C103" t="s">
        <v>147</v>
      </c>
      <c r="D103" t="s">
        <v>280</v>
      </c>
      <c r="E103" t="s">
        <v>280</v>
      </c>
      <c r="F103" t="s">
        <v>280</v>
      </c>
      <c r="G103" t="s">
        <v>220</v>
      </c>
      <c r="H103">
        <v>359.41822748102402</v>
      </c>
      <c r="I103">
        <v>26</v>
      </c>
      <c r="J103">
        <v>1245102.6881662533</v>
      </c>
      <c r="K103">
        <v>54638.986927272723</v>
      </c>
      <c r="L103">
        <v>224118483.86992559</v>
      </c>
      <c r="M103">
        <v>6816513.3590909075</v>
      </c>
      <c r="N103">
        <v>1867654032.2493799</v>
      </c>
      <c r="O103">
        <v>101400000</v>
      </c>
      <c r="P103">
        <v>29.288925499999998</v>
      </c>
      <c r="Q103">
        <v>18614.285188085487</v>
      </c>
      <c r="R103">
        <v>224173122.85685286</v>
      </c>
      <c r="S103">
        <v>1975.8705456084706</v>
      </c>
      <c r="T103">
        <v>18643.574113585488</v>
      </c>
      <c r="U103">
        <f>Pro_Economic_Table[[#This Row],[Total Energy(MJ)]]*AHP!$P$3/TOPSIS!$B$4</f>
        <v>7.5846851180659857E-3</v>
      </c>
      <c r="V103">
        <f>Pro_Economic_Table[[#This Row],[Total Cost(LKR Million)]]*AHP!$P$4/TOPSIS!$C$4</f>
        <v>2.9494503108860509E-2</v>
      </c>
      <c r="W103">
        <f>Pro_Economic_Table[[#This Row],[Total Carbon (Metric T)]]*AHP!$P$5/TOPSIS!$D$4</f>
        <v>3.2577893459557147E-3</v>
      </c>
      <c r="X103">
        <f>((Pro_Economic_Table[[#This Row],[Weighted Energy]]-TOPSIS!$B$5)^2+(Pro_Economic_Table[[#This Row],[Weighted Cost]]-TOPSIS!$C$5)^2+(Pro_Economic_Table[[#This Row],[Weighted Co2]]-TOPSIS!$D$5)^2)^0.5</f>
        <v>1.7141901521162592E-3</v>
      </c>
      <c r="Y103">
        <f>((Pro_Economic_Table[[#This Row],[Weighted Energy]]-TOPSIS!$B$6)^2+(Pro_Economic_Table[[#This Row],[Weighted Cost]]-TOPSIS!$C$6)^2+(Pro_Economic_Table[[#This Row],[Weighted Co2]]-TOPSIS!$D$6)^2)^0.5</f>
        <v>5.6262056681584734E-3</v>
      </c>
      <c r="Z103">
        <f>Pro_Economic_Table[[#This Row],[S- Worst-Euclidean Distance]]/(Pro_Economic_Table[[#This Row],[S+ Best-Euclidean Distance]]+Pro_Economic_Table[[#This Row],[S- Worst-Euclidean Distance]])</f>
        <v>0.76647170069745618</v>
      </c>
      <c r="AA103">
        <v>102</v>
      </c>
    </row>
    <row r="104" spans="1:27" x14ac:dyDescent="0.3">
      <c r="A104">
        <v>247</v>
      </c>
      <c r="B104" t="s">
        <v>141</v>
      </c>
      <c r="C104" t="s">
        <v>147</v>
      </c>
      <c r="D104" t="s">
        <v>280</v>
      </c>
      <c r="E104" t="s">
        <v>280</v>
      </c>
      <c r="F104" t="s">
        <v>155</v>
      </c>
      <c r="G104" t="s">
        <v>219</v>
      </c>
      <c r="H104">
        <v>359.31628760802317</v>
      </c>
      <c r="I104">
        <v>52</v>
      </c>
      <c r="J104">
        <v>1247854.3766431322</v>
      </c>
      <c r="K104">
        <v>53274.353972727273</v>
      </c>
      <c r="L104">
        <v>224613787.79576379</v>
      </c>
      <c r="M104">
        <v>6854723.0818181802</v>
      </c>
      <c r="N104">
        <v>1871781564.9646981</v>
      </c>
      <c r="O104">
        <v>96928000</v>
      </c>
      <c r="P104">
        <v>29.015998909090907</v>
      </c>
      <c r="Q104">
        <v>18655.422930814824</v>
      </c>
      <c r="R104">
        <v>224667062.14973652</v>
      </c>
      <c r="S104">
        <v>1975.5642880465161</v>
      </c>
      <c r="T104">
        <v>18684.438929723914</v>
      </c>
      <c r="U104">
        <f>Pro_Economic_Table[[#This Row],[Total Energy(MJ)]]*AHP!$P$3/TOPSIS!$B$4</f>
        <v>7.6013970858354457E-3</v>
      </c>
      <c r="V104">
        <f>Pro_Economic_Table[[#This Row],[Total Cost(LKR Million)]]*AHP!$P$4/TOPSIS!$C$4</f>
        <v>2.9489931496295481E-2</v>
      </c>
      <c r="W104">
        <f>Pro_Economic_Table[[#This Row],[Total Carbon (Metric T)]]*AHP!$P$5/TOPSIS!$D$4</f>
        <v>3.2649300884887247E-3</v>
      </c>
      <c r="X104">
        <f>((Pro_Economic_Table[[#This Row],[Weighted Energy]]-TOPSIS!$B$5)^2+(Pro_Economic_Table[[#This Row],[Weighted Cost]]-TOPSIS!$C$5)^2+(Pro_Economic_Table[[#This Row],[Weighted Co2]]-TOPSIS!$D$5)^2)^0.5</f>
        <v>1.7142884519420832E-3</v>
      </c>
      <c r="Y104">
        <f>((Pro_Economic_Table[[#This Row],[Weighted Energy]]-TOPSIS!$B$6)^2+(Pro_Economic_Table[[#This Row],[Weighted Cost]]-TOPSIS!$C$6)^2+(Pro_Economic_Table[[#This Row],[Weighted Co2]]-TOPSIS!$D$6)^2)^0.5</f>
        <v>5.6257371993822429E-3</v>
      </c>
      <c r="Z104">
        <f>Pro_Economic_Table[[#This Row],[S- Worst-Euclidean Distance]]/(Pro_Economic_Table[[#This Row],[S+ Best-Euclidean Distance]]+Pro_Economic_Table[[#This Row],[S- Worst-Euclidean Distance]])</f>
        <v>0.76644653120077555</v>
      </c>
      <c r="AA104">
        <v>103</v>
      </c>
    </row>
    <row r="105" spans="1:27" x14ac:dyDescent="0.3">
      <c r="A105">
        <v>249</v>
      </c>
      <c r="B105" t="s">
        <v>141</v>
      </c>
      <c r="C105" t="s">
        <v>147</v>
      </c>
      <c r="D105" t="s">
        <v>280</v>
      </c>
      <c r="E105" t="s">
        <v>280</v>
      </c>
      <c r="F105" t="s">
        <v>155</v>
      </c>
      <c r="G105" t="s">
        <v>218</v>
      </c>
      <c r="H105">
        <v>359.31628760802317</v>
      </c>
      <c r="I105">
        <v>26</v>
      </c>
      <c r="J105">
        <v>1247854.3766431322</v>
      </c>
      <c r="K105">
        <v>53274.353972727273</v>
      </c>
      <c r="L105">
        <v>224613787.79576379</v>
      </c>
      <c r="M105">
        <v>6854723.0818181802</v>
      </c>
      <c r="N105">
        <v>1871781564.9646981</v>
      </c>
      <c r="O105">
        <v>97401200</v>
      </c>
      <c r="P105">
        <v>29.015998909090907</v>
      </c>
      <c r="Q105">
        <v>18655.422930814824</v>
      </c>
      <c r="R105">
        <v>224667062.14973652</v>
      </c>
      <c r="S105">
        <v>1976.0374880465163</v>
      </c>
      <c r="T105">
        <v>18684.438929723914</v>
      </c>
      <c r="U105">
        <f>Pro_Economic_Table[[#This Row],[Total Energy(MJ)]]*AHP!$P$3/TOPSIS!$B$4</f>
        <v>7.6013970858354457E-3</v>
      </c>
      <c r="V105">
        <f>Pro_Economic_Table[[#This Row],[Total Cost(LKR Million)]]*AHP!$P$4/TOPSIS!$C$4</f>
        <v>2.9496995116380379E-2</v>
      </c>
      <c r="W105">
        <f>Pro_Economic_Table[[#This Row],[Total Carbon (Metric T)]]*AHP!$P$5/TOPSIS!$D$4</f>
        <v>3.2649300884887247E-3</v>
      </c>
      <c r="X105">
        <f>((Pro_Economic_Table[[#This Row],[Weighted Energy]]-TOPSIS!$B$5)^2+(Pro_Economic_Table[[#This Row],[Weighted Cost]]-TOPSIS!$C$5)^2+(Pro_Economic_Table[[#This Row],[Weighted Co2]]-TOPSIS!$D$5)^2)^0.5</f>
        <v>1.7211207457155351E-3</v>
      </c>
      <c r="Y105">
        <f>((Pro_Economic_Table[[#This Row],[Weighted Energy]]-TOPSIS!$B$6)^2+(Pro_Economic_Table[[#This Row],[Weighted Cost]]-TOPSIS!$C$6)^2+(Pro_Economic_Table[[#This Row],[Weighted Co2]]-TOPSIS!$D$6)^2)^0.5</f>
        <v>5.618929380613996E-3</v>
      </c>
      <c r="Z105">
        <f>Pro_Economic_Table[[#This Row],[S- Worst-Euclidean Distance]]/(Pro_Economic_Table[[#This Row],[S+ Best-Euclidean Distance]]+Pro_Economic_Table[[#This Row],[S- Worst-Euclidean Distance]])</f>
        <v>0.76551648611476175</v>
      </c>
      <c r="AA105">
        <v>104</v>
      </c>
    </row>
    <row r="106" spans="1:27" x14ac:dyDescent="0.3">
      <c r="A106">
        <v>439</v>
      </c>
      <c r="B106" t="s">
        <v>280</v>
      </c>
      <c r="C106" t="s">
        <v>147</v>
      </c>
      <c r="D106" t="s">
        <v>151</v>
      </c>
      <c r="E106" t="s">
        <v>152</v>
      </c>
      <c r="F106" t="s">
        <v>280</v>
      </c>
      <c r="G106" t="s">
        <v>219</v>
      </c>
      <c r="H106">
        <v>346.44948016631929</v>
      </c>
      <c r="I106">
        <v>50</v>
      </c>
      <c r="J106">
        <v>1251124.0356810782</v>
      </c>
      <c r="K106">
        <v>38276.293290909089</v>
      </c>
      <c r="L106">
        <v>225202326.42259407</v>
      </c>
      <c r="M106">
        <v>5781764.2386363624</v>
      </c>
      <c r="N106">
        <v>1876686053.5216172</v>
      </c>
      <c r="O106">
        <v>93200000</v>
      </c>
      <c r="P106">
        <v>23.110939468181812</v>
      </c>
      <c r="Q106">
        <v>18704.304333432116</v>
      </c>
      <c r="R106">
        <v>225240602.71588498</v>
      </c>
      <c r="S106">
        <v>1975.6678177602535</v>
      </c>
      <c r="T106">
        <v>18727.415272900296</v>
      </c>
      <c r="U106">
        <f>Pro_Economic_Table[[#This Row],[Total Energy(MJ)]]*AHP!$P$3/TOPSIS!$B$4</f>
        <v>7.6208022872317396E-3</v>
      </c>
      <c r="V106">
        <f>Pro_Economic_Table[[#This Row],[Total Cost(LKR Million)]]*AHP!$P$4/TOPSIS!$C$4</f>
        <v>2.9491476920144463E-2</v>
      </c>
      <c r="W106">
        <f>Pro_Economic_Table[[#This Row],[Total Carbon (Metric T)]]*AHP!$P$5/TOPSIS!$D$4</f>
        <v>3.2724398005254383E-3</v>
      </c>
      <c r="X106">
        <f>((Pro_Economic_Table[[#This Row],[Weighted Energy]]-TOPSIS!$B$5)^2+(Pro_Economic_Table[[#This Row],[Weighted Cost]]-TOPSIS!$C$5)^2+(Pro_Economic_Table[[#This Row],[Weighted Co2]]-TOPSIS!$D$5)^2)^0.5</f>
        <v>1.72118432656081E-3</v>
      </c>
      <c r="Y106">
        <f>((Pro_Economic_Table[[#This Row],[Weighted Energy]]-TOPSIS!$B$6)^2+(Pro_Economic_Table[[#This Row],[Weighted Cost]]-TOPSIS!$C$6)^2+(Pro_Economic_Table[[#This Row],[Weighted Co2]]-TOPSIS!$D$6)^2)^0.5</f>
        <v>5.6187400488541053E-3</v>
      </c>
      <c r="Z106">
        <f>Pro_Economic_Table[[#This Row],[S- Worst-Euclidean Distance]]/(Pro_Economic_Table[[#This Row],[S+ Best-Euclidean Distance]]+Pro_Economic_Table[[#This Row],[S- Worst-Euclidean Distance]])</f>
        <v>0.7655038065070644</v>
      </c>
      <c r="AA106">
        <v>105</v>
      </c>
    </row>
    <row r="107" spans="1:27" x14ac:dyDescent="0.3">
      <c r="A107">
        <v>441</v>
      </c>
      <c r="B107" t="s">
        <v>280</v>
      </c>
      <c r="C107" t="s">
        <v>147</v>
      </c>
      <c r="D107" t="s">
        <v>151</v>
      </c>
      <c r="E107" t="s">
        <v>152</v>
      </c>
      <c r="F107" t="s">
        <v>280</v>
      </c>
      <c r="G107" t="s">
        <v>218</v>
      </c>
      <c r="H107">
        <v>346.44948016631929</v>
      </c>
      <c r="I107">
        <v>25</v>
      </c>
      <c r="J107">
        <v>1251124.0356810782</v>
      </c>
      <c r="K107">
        <v>38276.293290909089</v>
      </c>
      <c r="L107">
        <v>225202326.42259407</v>
      </c>
      <c r="M107">
        <v>5781764.2386363624</v>
      </c>
      <c r="N107">
        <v>1876686053.5216172</v>
      </c>
      <c r="O107">
        <v>93655000</v>
      </c>
      <c r="P107">
        <v>23.110939468181812</v>
      </c>
      <c r="Q107">
        <v>18704.304333432116</v>
      </c>
      <c r="R107">
        <v>225240602.71588498</v>
      </c>
      <c r="S107">
        <v>1976.1228177602534</v>
      </c>
      <c r="T107">
        <v>18727.415272900296</v>
      </c>
      <c r="U107">
        <f>Pro_Economic_Table[[#This Row],[Total Energy(MJ)]]*AHP!$P$3/TOPSIS!$B$4</f>
        <v>7.6208022872317396E-3</v>
      </c>
      <c r="V107">
        <f>Pro_Economic_Table[[#This Row],[Total Cost(LKR Million)]]*AHP!$P$4/TOPSIS!$C$4</f>
        <v>2.9498268862533785E-2</v>
      </c>
      <c r="W107">
        <f>Pro_Economic_Table[[#This Row],[Total Carbon (Metric T)]]*AHP!$P$5/TOPSIS!$D$4</f>
        <v>3.2724398005254383E-3</v>
      </c>
      <c r="X107">
        <f>((Pro_Economic_Table[[#This Row],[Weighted Energy]]-TOPSIS!$B$5)^2+(Pro_Economic_Table[[#This Row],[Weighted Cost]]-TOPSIS!$C$5)^2+(Pro_Economic_Table[[#This Row],[Weighted Co2]]-TOPSIS!$D$5)^2)^0.5</f>
        <v>1.7277336599894018E-3</v>
      </c>
      <c r="Y107">
        <f>((Pro_Economic_Table[[#This Row],[Weighted Energy]]-TOPSIS!$B$6)^2+(Pro_Economic_Table[[#This Row],[Weighted Cost]]-TOPSIS!$C$6)^2+(Pro_Economic_Table[[#This Row],[Weighted Co2]]-TOPSIS!$D$6)^2)^0.5</f>
        <v>5.6121877664923308E-3</v>
      </c>
      <c r="Z107">
        <f>Pro_Economic_Table[[#This Row],[S- Worst-Euclidean Distance]]/(Pro_Economic_Table[[#This Row],[S+ Best-Euclidean Distance]]+Pro_Economic_Table[[#This Row],[S- Worst-Euclidean Distance]])</f>
        <v>0.76461142298391582</v>
      </c>
      <c r="AA107">
        <v>106</v>
      </c>
    </row>
    <row r="108" spans="1:27" x14ac:dyDescent="0.3">
      <c r="A108">
        <v>457</v>
      </c>
      <c r="B108" t="s">
        <v>280</v>
      </c>
      <c r="C108" t="s">
        <v>147</v>
      </c>
      <c r="D108" t="s">
        <v>280</v>
      </c>
      <c r="E108" t="s">
        <v>152</v>
      </c>
      <c r="F108" t="s">
        <v>280</v>
      </c>
      <c r="G108" t="s">
        <v>219</v>
      </c>
      <c r="H108">
        <v>346.91394250472928</v>
      </c>
      <c r="I108">
        <v>50</v>
      </c>
      <c r="J108">
        <v>1251573.6352246588</v>
      </c>
      <c r="K108">
        <v>38276.293290909089</v>
      </c>
      <c r="L108">
        <v>225283254.34043857</v>
      </c>
      <c r="M108">
        <v>5786369.3136363626</v>
      </c>
      <c r="N108">
        <v>1877360452.836988</v>
      </c>
      <c r="O108">
        <v>93200000</v>
      </c>
      <c r="P108">
        <v>23.101729318181814</v>
      </c>
      <c r="Q108">
        <v>18711.025846608645</v>
      </c>
      <c r="R108">
        <v>225321530.63372949</v>
      </c>
      <c r="S108">
        <v>1976.3468221506243</v>
      </c>
      <c r="T108">
        <v>18734.127575926828</v>
      </c>
      <c r="U108">
        <f>Pro_Economic_Table[[#This Row],[Total Energy(MJ)]]*AHP!$P$3/TOPSIS!$B$4</f>
        <v>7.6235404066204021E-3</v>
      </c>
      <c r="V108">
        <f>Pro_Economic_Table[[#This Row],[Total Cost(LKR Million)]]*AHP!$P$4/TOPSIS!$C$4</f>
        <v>2.9501612653554343E-2</v>
      </c>
      <c r="W108">
        <f>Pro_Economic_Table[[#This Row],[Total Carbon (Metric T)]]*AHP!$P$5/TOPSIS!$D$4</f>
        <v>3.2736127123905901E-3</v>
      </c>
      <c r="X108">
        <f>((Pro_Economic_Table[[#This Row],[Weighted Energy]]-TOPSIS!$B$5)^2+(Pro_Economic_Table[[#This Row],[Weighted Cost]]-TOPSIS!$C$5)^2+(Pro_Economic_Table[[#This Row],[Weighted Co2]]-TOPSIS!$D$5)^2)^0.5</f>
        <v>1.7317471469032498E-3</v>
      </c>
      <c r="Y108">
        <f>((Pro_Economic_Table[[#This Row],[Weighted Energy]]-TOPSIS!$B$6)^2+(Pro_Economic_Table[[#This Row],[Weighted Cost]]-TOPSIS!$C$6)^2+(Pro_Economic_Table[[#This Row],[Weighted Co2]]-TOPSIS!$D$6)^2)^0.5</f>
        <v>5.6081776939833489E-3</v>
      </c>
      <c r="Z108">
        <f>Pro_Economic_Table[[#This Row],[S- Worst-Euclidean Distance]]/(Pro_Economic_Table[[#This Row],[S+ Best-Euclidean Distance]]+Pro_Economic_Table[[#This Row],[S- Worst-Euclidean Distance]])</f>
        <v>0.76406473030123434</v>
      </c>
      <c r="AA108">
        <v>107</v>
      </c>
    </row>
    <row r="109" spans="1:27" x14ac:dyDescent="0.3">
      <c r="A109">
        <v>459</v>
      </c>
      <c r="B109" t="s">
        <v>280</v>
      </c>
      <c r="C109" t="s">
        <v>147</v>
      </c>
      <c r="D109" t="s">
        <v>280</v>
      </c>
      <c r="E109" t="s">
        <v>152</v>
      </c>
      <c r="F109" t="s">
        <v>280</v>
      </c>
      <c r="G109" t="s">
        <v>218</v>
      </c>
      <c r="H109">
        <v>346.91394250472928</v>
      </c>
      <c r="I109">
        <v>25</v>
      </c>
      <c r="J109">
        <v>1251573.6352246588</v>
      </c>
      <c r="K109">
        <v>38276.293290909089</v>
      </c>
      <c r="L109">
        <v>225283254.34043857</v>
      </c>
      <c r="M109">
        <v>5786369.3136363626</v>
      </c>
      <c r="N109">
        <v>1877360452.836988</v>
      </c>
      <c r="O109">
        <v>93655000</v>
      </c>
      <c r="P109">
        <v>23.101729318181814</v>
      </c>
      <c r="Q109">
        <v>18711.025846608645</v>
      </c>
      <c r="R109">
        <v>225321530.63372949</v>
      </c>
      <c r="S109">
        <v>1976.8018221506243</v>
      </c>
      <c r="T109">
        <v>18734.127575926828</v>
      </c>
      <c r="U109">
        <f>Pro_Economic_Table[[#This Row],[Total Energy(MJ)]]*AHP!$P$3/TOPSIS!$B$4</f>
        <v>7.6235404066204021E-3</v>
      </c>
      <c r="V109">
        <f>Pro_Economic_Table[[#This Row],[Total Cost(LKR Million)]]*AHP!$P$4/TOPSIS!$C$4</f>
        <v>2.9508404595943664E-2</v>
      </c>
      <c r="W109">
        <f>Pro_Economic_Table[[#This Row],[Total Carbon (Metric T)]]*AHP!$P$5/TOPSIS!$D$4</f>
        <v>3.2736127123905901E-3</v>
      </c>
      <c r="X109">
        <f>((Pro_Economic_Table[[#This Row],[Weighted Energy]]-TOPSIS!$B$5)^2+(Pro_Economic_Table[[#This Row],[Weighted Cost]]-TOPSIS!$C$5)^2+(Pro_Economic_Table[[#This Row],[Weighted Co2]]-TOPSIS!$D$5)^2)^0.5</f>
        <v>1.7382962858224478E-3</v>
      </c>
      <c r="Y109">
        <f>((Pro_Economic_Table[[#This Row],[Weighted Energy]]-TOPSIS!$B$6)^2+(Pro_Economic_Table[[#This Row],[Weighted Cost]]-TOPSIS!$C$6)^2+(Pro_Economic_Table[[#This Row],[Weighted Co2]]-TOPSIS!$D$6)^2)^0.5</f>
        <v>5.6016253462451704E-3</v>
      </c>
      <c r="Z109">
        <f>Pro_Economic_Table[[#This Row],[S- Worst-Euclidean Distance]]/(Pro_Economic_Table[[#This Row],[S+ Best-Euclidean Distance]]+Pro_Economic_Table[[#This Row],[S- Worst-Euclidean Distance]])</f>
        <v>0.76317236437131031</v>
      </c>
      <c r="AA109">
        <v>108</v>
      </c>
    </row>
    <row r="110" spans="1:27" x14ac:dyDescent="0.3">
      <c r="A110">
        <v>227</v>
      </c>
      <c r="B110" t="s">
        <v>141</v>
      </c>
      <c r="C110" t="s">
        <v>147</v>
      </c>
      <c r="D110" t="s">
        <v>151</v>
      </c>
      <c r="E110" t="s">
        <v>280</v>
      </c>
      <c r="F110" t="s">
        <v>154</v>
      </c>
      <c r="G110" t="s">
        <v>220</v>
      </c>
      <c r="H110">
        <v>358.89039711345129</v>
      </c>
      <c r="I110">
        <v>26</v>
      </c>
      <c r="J110">
        <v>1246363.5976758674</v>
      </c>
      <c r="K110">
        <v>52455.574200000003</v>
      </c>
      <c r="L110">
        <v>224345447.58165613</v>
      </c>
      <c r="M110">
        <v>6822825.3477272717</v>
      </c>
      <c r="N110">
        <v>1869545396.5138011</v>
      </c>
      <c r="O110">
        <v>101400000</v>
      </c>
      <c r="P110">
        <v>29.298135649999995</v>
      </c>
      <c r="Q110">
        <v>18633.135785254217</v>
      </c>
      <c r="R110">
        <v>224397903.15585613</v>
      </c>
      <c r="S110">
        <v>1977.7682218615284</v>
      </c>
      <c r="T110">
        <v>18662.433920904215</v>
      </c>
      <c r="U110">
        <f>Pro_Economic_Table[[#This Row],[Total Energy(MJ)]]*AHP!$P$3/TOPSIS!$B$4</f>
        <v>7.5922903464134229E-3</v>
      </c>
      <c r="V110">
        <f>Pro_Economic_Table[[#This Row],[Total Cost(LKR Million)]]*AHP!$P$4/TOPSIS!$C$4</f>
        <v>2.9522830378716232E-2</v>
      </c>
      <c r="W110">
        <f>Pro_Economic_Table[[#This Row],[Total Carbon (Metric T)]]*AHP!$P$5/TOPSIS!$D$4</f>
        <v>3.2610849200218998E-3</v>
      </c>
      <c r="X110">
        <f>((Pro_Economic_Table[[#This Row],[Weighted Energy]]-TOPSIS!$B$5)^2+(Pro_Economic_Table[[#This Row],[Weighted Cost]]-TOPSIS!$C$5)^2+(Pro_Economic_Table[[#This Row],[Weighted Co2]]-TOPSIS!$D$5)^2)^0.5</f>
        <v>1.7436837092298797E-3</v>
      </c>
      <c r="Y110">
        <f>((Pro_Economic_Table[[#This Row],[Weighted Energy]]-TOPSIS!$B$6)^2+(Pro_Economic_Table[[#This Row],[Weighted Cost]]-TOPSIS!$C$6)^2+(Pro_Economic_Table[[#This Row],[Weighted Co2]]-TOPSIS!$D$6)^2)^0.5</f>
        <v>5.5966926741950187E-3</v>
      </c>
      <c r="Z110">
        <f>Pro_Economic_Table[[#This Row],[S- Worst-Euclidean Distance]]/(Pro_Economic_Table[[#This Row],[S+ Best-Euclidean Distance]]+Pro_Economic_Table[[#This Row],[S- Worst-Euclidean Distance]])</f>
        <v>0.76245309257339389</v>
      </c>
      <c r="AA110">
        <v>109</v>
      </c>
    </row>
    <row r="111" spans="1:27" x14ac:dyDescent="0.3">
      <c r="A111">
        <v>245</v>
      </c>
      <c r="B111" t="s">
        <v>141</v>
      </c>
      <c r="C111" t="s">
        <v>147</v>
      </c>
      <c r="D111" t="s">
        <v>280</v>
      </c>
      <c r="E111" t="s">
        <v>280</v>
      </c>
      <c r="F111" t="s">
        <v>154</v>
      </c>
      <c r="G111" t="s">
        <v>220</v>
      </c>
      <c r="H111">
        <v>359.35485945186133</v>
      </c>
      <c r="I111">
        <v>26</v>
      </c>
      <c r="J111">
        <v>1246813.1972194482</v>
      </c>
      <c r="K111">
        <v>52455.574200000003</v>
      </c>
      <c r="L111">
        <v>224426375.49950066</v>
      </c>
      <c r="M111">
        <v>6827430.422727271</v>
      </c>
      <c r="N111">
        <v>1870219795.8291721</v>
      </c>
      <c r="O111">
        <v>101400000</v>
      </c>
      <c r="P111">
        <v>29.288925499999998</v>
      </c>
      <c r="Q111">
        <v>18639.857298430747</v>
      </c>
      <c r="R111">
        <v>224478831.07370067</v>
      </c>
      <c r="S111">
        <v>1978.4472262518996</v>
      </c>
      <c r="T111">
        <v>18669.146223930748</v>
      </c>
      <c r="U111">
        <f>Pro_Economic_Table[[#This Row],[Total Energy(MJ)]]*AHP!$P$3/TOPSIS!$B$4</f>
        <v>7.5950284658020863E-3</v>
      </c>
      <c r="V111">
        <f>Pro_Economic_Table[[#This Row],[Total Cost(LKR Million)]]*AHP!$P$4/TOPSIS!$C$4</f>
        <v>2.9532966112126118E-2</v>
      </c>
      <c r="W111">
        <f>Pro_Economic_Table[[#This Row],[Total Carbon (Metric T)]]*AHP!$P$5/TOPSIS!$D$4</f>
        <v>3.2622578318870512E-3</v>
      </c>
      <c r="X111">
        <f>((Pro_Economic_Table[[#This Row],[Weighted Energy]]-TOPSIS!$B$5)^2+(Pro_Economic_Table[[#This Row],[Weighted Cost]]-TOPSIS!$C$5)^2+(Pro_Economic_Table[[#This Row],[Weighted Co2]]-TOPSIS!$D$5)^2)^0.5</f>
        <v>1.7542401142642099E-3</v>
      </c>
      <c r="Y111">
        <f>((Pro_Economic_Table[[#This Row],[Weighted Energy]]-TOPSIS!$B$6)^2+(Pro_Economic_Table[[#This Row],[Weighted Cost]]-TOPSIS!$C$6)^2+(Pro_Economic_Table[[#This Row],[Weighted Co2]]-TOPSIS!$D$6)^2)^0.5</f>
        <v>5.5861291612291347E-3</v>
      </c>
      <c r="Z111">
        <f>Pro_Economic_Table[[#This Row],[S- Worst-Euclidean Distance]]/(Pro_Economic_Table[[#This Row],[S+ Best-Euclidean Distance]]+Pro_Economic_Table[[#This Row],[S- Worst-Euclidean Distance]])</f>
        <v>0.7610147325801524</v>
      </c>
      <c r="AA111">
        <v>110</v>
      </c>
    </row>
    <row r="112" spans="1:27" x14ac:dyDescent="0.3">
      <c r="A112">
        <v>433</v>
      </c>
      <c r="B112" t="s">
        <v>280</v>
      </c>
      <c r="C112" t="s">
        <v>147</v>
      </c>
      <c r="D112" t="s">
        <v>151</v>
      </c>
      <c r="E112" t="s">
        <v>152</v>
      </c>
      <c r="F112" t="s">
        <v>154</v>
      </c>
      <c r="G112" t="s">
        <v>219</v>
      </c>
      <c r="H112">
        <v>346.38611213715666</v>
      </c>
      <c r="I112">
        <v>50</v>
      </c>
      <c r="J112">
        <v>1252834.5447342731</v>
      </c>
      <c r="K112">
        <v>36092.880563636354</v>
      </c>
      <c r="L112">
        <v>225510218.05216917</v>
      </c>
      <c r="M112">
        <v>5792681.3022727259</v>
      </c>
      <c r="N112">
        <v>1879251817.1014097</v>
      </c>
      <c r="O112">
        <v>93200000</v>
      </c>
      <c r="P112">
        <v>23.110939468181812</v>
      </c>
      <c r="Q112">
        <v>18729.876443777383</v>
      </c>
      <c r="R112">
        <v>225546310.93273282</v>
      </c>
      <c r="S112">
        <v>1978.2444984036824</v>
      </c>
      <c r="T112">
        <v>18752.987383245563</v>
      </c>
      <c r="U112">
        <f>Pro_Economic_Table[[#This Row],[Total Energy(MJ)]]*AHP!$P$3/TOPSIS!$B$4</f>
        <v>7.6311456349678411E-3</v>
      </c>
      <c r="V112">
        <f>Pro_Economic_Table[[#This Row],[Total Cost(LKR Million)]]*AHP!$P$4/TOPSIS!$C$4</f>
        <v>2.9529939923410069E-2</v>
      </c>
      <c r="W112">
        <f>Pro_Economic_Table[[#This Row],[Total Carbon (Metric T)]]*AHP!$P$5/TOPSIS!$D$4</f>
        <v>3.2769082864567765E-3</v>
      </c>
      <c r="X112">
        <f>((Pro_Economic_Table[[#This Row],[Weighted Energy]]-TOPSIS!$B$5)^2+(Pro_Economic_Table[[#This Row],[Weighted Cost]]-TOPSIS!$C$5)^2+(Pro_Economic_Table[[#This Row],[Weighted Co2]]-TOPSIS!$D$5)^2)^0.5</f>
        <v>1.7612584335772823E-3</v>
      </c>
      <c r="Y112">
        <f>((Pro_Economic_Table[[#This Row],[Weighted Energy]]-TOPSIS!$B$6)^2+(Pro_Economic_Table[[#This Row],[Weighted Cost]]-TOPSIS!$C$6)^2+(Pro_Economic_Table[[#This Row],[Weighted Co2]]-TOPSIS!$D$6)^2)^0.5</f>
        <v>5.5786677446394177E-3</v>
      </c>
      <c r="Z112">
        <f>Pro_Economic_Table[[#This Row],[S- Worst-Euclidean Distance]]/(Pro_Economic_Table[[#This Row],[S+ Best-Euclidean Distance]]+Pro_Economic_Table[[#This Row],[S- Worst-Euclidean Distance]])</f>
        <v>0.76004412158744683</v>
      </c>
      <c r="AA112">
        <v>111</v>
      </c>
    </row>
    <row r="113" spans="1:27" x14ac:dyDescent="0.3">
      <c r="A113">
        <v>435</v>
      </c>
      <c r="B113" t="s">
        <v>280</v>
      </c>
      <c r="C113" t="s">
        <v>147</v>
      </c>
      <c r="D113" t="s">
        <v>151</v>
      </c>
      <c r="E113" t="s">
        <v>152</v>
      </c>
      <c r="F113" t="s">
        <v>154</v>
      </c>
      <c r="G113" t="s">
        <v>218</v>
      </c>
      <c r="H113">
        <v>346.38611213715666</v>
      </c>
      <c r="I113">
        <v>25</v>
      </c>
      <c r="J113">
        <v>1252834.5447342731</v>
      </c>
      <c r="K113">
        <v>36092.880563636354</v>
      </c>
      <c r="L113">
        <v>225510218.05216917</v>
      </c>
      <c r="M113">
        <v>5792681.3022727259</v>
      </c>
      <c r="N113">
        <v>1879251817.1014097</v>
      </c>
      <c r="O113">
        <v>93655000</v>
      </c>
      <c r="P113">
        <v>23.110939468181812</v>
      </c>
      <c r="Q113">
        <v>18729.876443777383</v>
      </c>
      <c r="R113">
        <v>225546310.93273282</v>
      </c>
      <c r="S113">
        <v>1978.6994984036826</v>
      </c>
      <c r="T113">
        <v>18752.987383245563</v>
      </c>
      <c r="U113">
        <f>Pro_Economic_Table[[#This Row],[Total Energy(MJ)]]*AHP!$P$3/TOPSIS!$B$4</f>
        <v>7.6311456349678411E-3</v>
      </c>
      <c r="V113">
        <f>Pro_Economic_Table[[#This Row],[Total Cost(LKR Million)]]*AHP!$P$4/TOPSIS!$C$4</f>
        <v>2.9536731865799398E-2</v>
      </c>
      <c r="W113">
        <f>Pro_Economic_Table[[#This Row],[Total Carbon (Metric T)]]*AHP!$P$5/TOPSIS!$D$4</f>
        <v>3.2769082864567765E-3</v>
      </c>
      <c r="X113">
        <f>((Pro_Economic_Table[[#This Row],[Weighted Energy]]-TOPSIS!$B$5)^2+(Pro_Economic_Table[[#This Row],[Weighted Cost]]-TOPSIS!$C$5)^2+(Pro_Economic_Table[[#This Row],[Weighted Co2]]-TOPSIS!$D$5)^2)^0.5</f>
        <v>1.7678070767800178E-3</v>
      </c>
      <c r="Y113">
        <f>((Pro_Economic_Table[[#This Row],[Weighted Energy]]-TOPSIS!$B$6)^2+(Pro_Economic_Table[[#This Row],[Weighted Cost]]-TOPSIS!$C$6)^2+(Pro_Economic_Table[[#This Row],[Weighted Co2]]-TOPSIS!$D$6)^2)^0.5</f>
        <v>5.5721152242083002E-3</v>
      </c>
      <c r="Z113">
        <f>Pro_Economic_Table[[#This Row],[S- Worst-Euclidean Distance]]/(Pro_Economic_Table[[#This Row],[S+ Best-Euclidean Distance]]+Pro_Economic_Table[[#This Row],[S- Worst-Euclidean Distance]])</f>
        <v>0.75915179966660096</v>
      </c>
      <c r="AA113">
        <v>112</v>
      </c>
    </row>
    <row r="114" spans="1:27" x14ac:dyDescent="0.3">
      <c r="A114">
        <v>230</v>
      </c>
      <c r="B114" t="s">
        <v>141</v>
      </c>
      <c r="C114" t="s">
        <v>147</v>
      </c>
      <c r="D114" t="s">
        <v>151</v>
      </c>
      <c r="E114" t="s">
        <v>280</v>
      </c>
      <c r="F114" t="s">
        <v>155</v>
      </c>
      <c r="G114" t="s">
        <v>220</v>
      </c>
      <c r="H114">
        <v>358.85182526961319</v>
      </c>
      <c r="I114">
        <v>26</v>
      </c>
      <c r="J114">
        <v>1247404.7770995509</v>
      </c>
      <c r="K114">
        <v>53274.353972727273</v>
      </c>
      <c r="L114">
        <v>224532859.87791917</v>
      </c>
      <c r="M114">
        <v>6850118.0068181809</v>
      </c>
      <c r="N114">
        <v>1871107165.6493263</v>
      </c>
      <c r="O114">
        <v>101400000</v>
      </c>
      <c r="P114">
        <v>29.025209059090905</v>
      </c>
      <c r="Q114">
        <v>18648.701417638287</v>
      </c>
      <c r="R114">
        <v>224586134.2318919</v>
      </c>
      <c r="S114">
        <v>1979.3572836561445</v>
      </c>
      <c r="T114">
        <v>18677.726626697378</v>
      </c>
      <c r="U114">
        <f>Pro_Economic_Table[[#This Row],[Total Energy(MJ)]]*AHP!$P$3/TOPSIS!$B$4</f>
        <v>7.5986589664467788E-3</v>
      </c>
      <c r="V114">
        <f>Pro_Economic_Table[[#This Row],[Total Cost(LKR Million)]]*AHP!$P$4/TOPSIS!$C$4</f>
        <v>2.9546550853797784E-2</v>
      </c>
      <c r="W114">
        <f>Pro_Economic_Table[[#This Row],[Total Carbon (Metric T)]]*AHP!$P$5/TOPSIS!$D$4</f>
        <v>3.2637571766235725E-3</v>
      </c>
      <c r="X114">
        <f>((Pro_Economic_Table[[#This Row],[Weighted Energy]]-TOPSIS!$B$5)^2+(Pro_Economic_Table[[#This Row],[Weighted Cost]]-TOPSIS!$C$5)^2+(Pro_Economic_Table[[#This Row],[Weighted Co2]]-TOPSIS!$D$5)^2)^0.5</f>
        <v>1.7683729268428204E-3</v>
      </c>
      <c r="Y114">
        <f>((Pro_Economic_Table[[#This Row],[Weighted Energy]]-TOPSIS!$B$6)^2+(Pro_Economic_Table[[#This Row],[Weighted Cost]]-TOPSIS!$C$6)^2+(Pro_Economic_Table[[#This Row],[Weighted Co2]]-TOPSIS!$D$6)^2)^0.5</f>
        <v>5.5719885553968665E-3</v>
      </c>
      <c r="Z114">
        <f>Pro_Economic_Table[[#This Row],[S- Worst-Euclidean Distance]]/(Pro_Economic_Table[[#This Row],[S+ Best-Euclidean Distance]]+Pro_Economic_Table[[#This Row],[S- Worst-Euclidean Distance]])</f>
        <v>0.75908912236523052</v>
      </c>
      <c r="AA114">
        <v>113</v>
      </c>
    </row>
    <row r="115" spans="1:27" x14ac:dyDescent="0.3">
      <c r="A115">
        <v>451</v>
      </c>
      <c r="B115" t="s">
        <v>280</v>
      </c>
      <c r="C115" t="s">
        <v>147</v>
      </c>
      <c r="D115" t="s">
        <v>280</v>
      </c>
      <c r="E115" t="s">
        <v>152</v>
      </c>
      <c r="F115" t="s">
        <v>154</v>
      </c>
      <c r="G115" t="s">
        <v>219</v>
      </c>
      <c r="H115">
        <v>346.85057447556665</v>
      </c>
      <c r="I115">
        <v>50</v>
      </c>
      <c r="J115">
        <v>1253284.1442778539</v>
      </c>
      <c r="K115">
        <v>36092.880563636354</v>
      </c>
      <c r="L115">
        <v>225591145.97001371</v>
      </c>
      <c r="M115">
        <v>5797286.377272726</v>
      </c>
      <c r="N115">
        <v>1879926216.4167809</v>
      </c>
      <c r="O115">
        <v>93200000</v>
      </c>
      <c r="P115">
        <v>23.101729318181814</v>
      </c>
      <c r="Q115">
        <v>18736.597956953916</v>
      </c>
      <c r="R115">
        <v>225627238.85057735</v>
      </c>
      <c r="S115">
        <v>1978.9235027940538</v>
      </c>
      <c r="T115">
        <v>18759.699686272099</v>
      </c>
      <c r="U115">
        <f>Pro_Economic_Table[[#This Row],[Total Energy(MJ)]]*AHP!$P$3/TOPSIS!$B$4</f>
        <v>7.6338837543565036E-3</v>
      </c>
      <c r="V115">
        <f>Pro_Economic_Table[[#This Row],[Total Cost(LKR Million)]]*AHP!$P$4/TOPSIS!$C$4</f>
        <v>2.9540075656819959E-2</v>
      </c>
      <c r="W115">
        <f>Pro_Economic_Table[[#This Row],[Total Carbon (Metric T)]]*AHP!$P$5/TOPSIS!$D$4</f>
        <v>3.2780811983219292E-3</v>
      </c>
      <c r="X115">
        <f>((Pro_Economic_Table[[#This Row],[Weighted Energy]]-TOPSIS!$B$5)^2+(Pro_Economic_Table[[#This Row],[Weighted Cost]]-TOPSIS!$C$5)^2+(Pro_Economic_Table[[#This Row],[Weighted Co2]]-TOPSIS!$D$5)^2)^0.5</f>
        <v>1.7718213203009149E-3</v>
      </c>
      <c r="Y115">
        <f>((Pro_Economic_Table[[#This Row],[Weighted Energy]]-TOPSIS!$B$6)^2+(Pro_Economic_Table[[#This Row],[Weighted Cost]]-TOPSIS!$C$6)^2+(Pro_Economic_Table[[#This Row],[Weighted Co2]]-TOPSIS!$D$6)^2)^0.5</f>
        <v>5.5681054176615835E-3</v>
      </c>
      <c r="Z115">
        <f>Pro_Economic_Table[[#This Row],[S- Worst-Euclidean Distance]]/(Pro_Economic_Table[[#This Row],[S+ Best-Euclidean Distance]]+Pro_Economic_Table[[#This Row],[S- Worst-Euclidean Distance]])</f>
        <v>0.7586050401379405</v>
      </c>
      <c r="AA115">
        <v>114</v>
      </c>
    </row>
    <row r="116" spans="1:27" x14ac:dyDescent="0.3">
      <c r="A116">
        <v>453</v>
      </c>
      <c r="B116" t="s">
        <v>280</v>
      </c>
      <c r="C116" t="s">
        <v>147</v>
      </c>
      <c r="D116" t="s">
        <v>280</v>
      </c>
      <c r="E116" t="s">
        <v>152</v>
      </c>
      <c r="F116" t="s">
        <v>154</v>
      </c>
      <c r="G116" t="s">
        <v>218</v>
      </c>
      <c r="H116">
        <v>346.85057447556665</v>
      </c>
      <c r="I116">
        <v>25</v>
      </c>
      <c r="J116">
        <v>1253284.1442778539</v>
      </c>
      <c r="K116">
        <v>36092.880563636354</v>
      </c>
      <c r="L116">
        <v>225591145.97001371</v>
      </c>
      <c r="M116">
        <v>5797286.377272726</v>
      </c>
      <c r="N116">
        <v>1879926216.4167809</v>
      </c>
      <c r="O116">
        <v>93655000</v>
      </c>
      <c r="P116">
        <v>23.101729318181814</v>
      </c>
      <c r="Q116">
        <v>18736.597956953916</v>
      </c>
      <c r="R116">
        <v>225627238.85057735</v>
      </c>
      <c r="S116">
        <v>1979.3785027940537</v>
      </c>
      <c r="T116">
        <v>18759.699686272099</v>
      </c>
      <c r="U116">
        <f>Pro_Economic_Table[[#This Row],[Total Energy(MJ)]]*AHP!$P$3/TOPSIS!$B$4</f>
        <v>7.6338837543565036E-3</v>
      </c>
      <c r="V116">
        <f>Pro_Economic_Table[[#This Row],[Total Cost(LKR Million)]]*AHP!$P$4/TOPSIS!$C$4</f>
        <v>2.954686759920928E-2</v>
      </c>
      <c r="W116">
        <f>Pro_Economic_Table[[#This Row],[Total Carbon (Metric T)]]*AHP!$P$5/TOPSIS!$D$4</f>
        <v>3.2780811983219292E-3</v>
      </c>
      <c r="X116">
        <f>((Pro_Economic_Table[[#This Row],[Weighted Energy]]-TOPSIS!$B$5)^2+(Pro_Economic_Table[[#This Row],[Weighted Cost]]-TOPSIS!$C$5)^2+(Pro_Economic_Table[[#This Row],[Weighted Co2]]-TOPSIS!$D$5)^2)^0.5</f>
        <v>1.778369777232522E-3</v>
      </c>
      <c r="Y116">
        <f>((Pro_Economic_Table[[#This Row],[Weighted Energy]]-TOPSIS!$B$6)^2+(Pro_Economic_Table[[#This Row],[Weighted Cost]]-TOPSIS!$C$6)^2+(Pro_Economic_Table[[#This Row],[Weighted Co2]]-TOPSIS!$D$6)^2)^0.5</f>
        <v>5.5615528309637414E-3</v>
      </c>
      <c r="Z116">
        <f>Pro_Economic_Table[[#This Row],[S- Worst-Euclidean Distance]]/(Pro_Economic_Table[[#This Row],[S+ Best-Euclidean Distance]]+Pro_Economic_Table[[#This Row],[S- Worst-Euclidean Distance]])</f>
        <v>0.75771273456661903</v>
      </c>
      <c r="AA116">
        <v>115</v>
      </c>
    </row>
    <row r="117" spans="1:27" x14ac:dyDescent="0.3">
      <c r="A117">
        <v>248</v>
      </c>
      <c r="B117" t="s">
        <v>141</v>
      </c>
      <c r="C117" t="s">
        <v>147</v>
      </c>
      <c r="D117" t="s">
        <v>280</v>
      </c>
      <c r="E117" t="s">
        <v>280</v>
      </c>
      <c r="F117" t="s">
        <v>155</v>
      </c>
      <c r="G117" t="s">
        <v>220</v>
      </c>
      <c r="H117">
        <v>359.31628760802317</v>
      </c>
      <c r="I117">
        <v>26</v>
      </c>
      <c r="J117">
        <v>1247854.3766431322</v>
      </c>
      <c r="K117">
        <v>53274.353972727273</v>
      </c>
      <c r="L117">
        <v>224613787.79576379</v>
      </c>
      <c r="M117">
        <v>6854723.0818181802</v>
      </c>
      <c r="N117">
        <v>1871781564.9646981</v>
      </c>
      <c r="O117">
        <v>101400000</v>
      </c>
      <c r="P117">
        <v>29.015998909090907</v>
      </c>
      <c r="Q117">
        <v>18655.422930814824</v>
      </c>
      <c r="R117">
        <v>224667062.14973652</v>
      </c>
      <c r="S117">
        <v>1980.0362880465161</v>
      </c>
      <c r="T117">
        <v>18684.438929723914</v>
      </c>
      <c r="U117">
        <f>Pro_Economic_Table[[#This Row],[Total Energy(MJ)]]*AHP!$P$3/TOPSIS!$B$4</f>
        <v>7.6013970858354457E-3</v>
      </c>
      <c r="V117">
        <f>Pro_Economic_Table[[#This Row],[Total Cost(LKR Million)]]*AHP!$P$4/TOPSIS!$C$4</f>
        <v>2.9556686587207677E-2</v>
      </c>
      <c r="W117">
        <f>Pro_Economic_Table[[#This Row],[Total Carbon (Metric T)]]*AHP!$P$5/TOPSIS!$D$4</f>
        <v>3.2649300884887247E-3</v>
      </c>
      <c r="X117">
        <f>((Pro_Economic_Table[[#This Row],[Weighted Energy]]-TOPSIS!$B$5)^2+(Pro_Economic_Table[[#This Row],[Weighted Cost]]-TOPSIS!$C$5)^2+(Pro_Economic_Table[[#This Row],[Weighted Co2]]-TOPSIS!$D$5)^2)^0.5</f>
        <v>1.7789295384025769E-3</v>
      </c>
      <c r="Y117">
        <f>((Pro_Economic_Table[[#This Row],[Weighted Energy]]-TOPSIS!$B$6)^2+(Pro_Economic_Table[[#This Row],[Weighted Cost]]-TOPSIS!$C$6)^2+(Pro_Economic_Table[[#This Row],[Weighted Co2]]-TOPSIS!$D$6)^2)^0.5</f>
        <v>5.5614250486337056E-3</v>
      </c>
      <c r="Z117">
        <f>Pro_Economic_Table[[#This Row],[S- Worst-Euclidean Distance]]/(Pro_Economic_Table[[#This Row],[S+ Best-Euclidean Distance]]+Pro_Economic_Table[[#This Row],[S- Worst-Euclidean Distance]])</f>
        <v>0.7576507350824272</v>
      </c>
      <c r="AA117">
        <v>116</v>
      </c>
    </row>
    <row r="118" spans="1:27" x14ac:dyDescent="0.3">
      <c r="A118">
        <v>440</v>
      </c>
      <c r="B118" t="s">
        <v>280</v>
      </c>
      <c r="C118" t="s">
        <v>147</v>
      </c>
      <c r="D118" t="s">
        <v>151</v>
      </c>
      <c r="E118" t="s">
        <v>152</v>
      </c>
      <c r="F118" t="s">
        <v>280</v>
      </c>
      <c r="G118" t="s">
        <v>220</v>
      </c>
      <c r="H118">
        <v>346.44948016631929</v>
      </c>
      <c r="I118">
        <v>25</v>
      </c>
      <c r="J118">
        <v>1251124.0356810782</v>
      </c>
      <c r="K118">
        <v>38276.293290909089</v>
      </c>
      <c r="L118">
        <v>225202326.42259407</v>
      </c>
      <c r="M118">
        <v>5781764.2386363624</v>
      </c>
      <c r="N118">
        <v>1876686053.5216172</v>
      </c>
      <c r="O118">
        <v>97500000</v>
      </c>
      <c r="P118">
        <v>23.110939468181812</v>
      </c>
      <c r="Q118">
        <v>18704.304333432116</v>
      </c>
      <c r="R118">
        <v>225240602.71588498</v>
      </c>
      <c r="S118">
        <v>1979.9678177602534</v>
      </c>
      <c r="T118">
        <v>18727.415272900296</v>
      </c>
      <c r="U118">
        <f>Pro_Economic_Table[[#This Row],[Total Energy(MJ)]]*AHP!$P$3/TOPSIS!$B$4</f>
        <v>7.6208022872317396E-3</v>
      </c>
      <c r="V118">
        <f>Pro_Economic_Table[[#This Row],[Total Cost(LKR Million)]]*AHP!$P$4/TOPSIS!$C$4</f>
        <v>2.9555664507560035E-2</v>
      </c>
      <c r="W118">
        <f>Pro_Economic_Table[[#This Row],[Total Carbon (Metric T)]]*AHP!$P$5/TOPSIS!$D$4</f>
        <v>3.2724398005254383E-3</v>
      </c>
      <c r="X118">
        <f>((Pro_Economic_Table[[#This Row],[Weighted Energy]]-TOPSIS!$B$5)^2+(Pro_Economic_Table[[#This Row],[Weighted Cost]]-TOPSIS!$C$5)^2+(Pro_Economic_Table[[#This Row],[Weighted Co2]]-TOPSIS!$D$5)^2)^0.5</f>
        <v>1.7831516090973392E-3</v>
      </c>
      <c r="Y118">
        <f>((Pro_Economic_Table[[#This Row],[Weighted Energy]]-TOPSIS!$B$6)^2+(Pro_Economic_Table[[#This Row],[Weighted Cost]]-TOPSIS!$C$6)^2+(Pro_Economic_Table[[#This Row],[Weighted Co2]]-TOPSIS!$D$6)^2)^0.5</f>
        <v>5.5568403616457537E-3</v>
      </c>
      <c r="Z118">
        <f>Pro_Economic_Table[[#This Row],[S- Worst-Euclidean Distance]]/(Pro_Economic_Table[[#This Row],[S+ Best-Euclidean Distance]]+Pro_Economic_Table[[#This Row],[S- Worst-Euclidean Distance]])</f>
        <v>0.75706354772526885</v>
      </c>
      <c r="AA118">
        <v>117</v>
      </c>
    </row>
    <row r="119" spans="1:27" x14ac:dyDescent="0.3">
      <c r="A119">
        <v>436</v>
      </c>
      <c r="B119" t="s">
        <v>280</v>
      </c>
      <c r="C119" t="s">
        <v>147</v>
      </c>
      <c r="D119" t="s">
        <v>151</v>
      </c>
      <c r="E119" t="s">
        <v>152</v>
      </c>
      <c r="F119" t="s">
        <v>155</v>
      </c>
      <c r="G119" t="s">
        <v>219</v>
      </c>
      <c r="H119">
        <v>346.34754029331845</v>
      </c>
      <c r="I119">
        <v>50</v>
      </c>
      <c r="J119">
        <v>1253875.7241579569</v>
      </c>
      <c r="K119">
        <v>36911.660336363631</v>
      </c>
      <c r="L119">
        <v>225697630.34843224</v>
      </c>
      <c r="M119">
        <v>5819973.961363635</v>
      </c>
      <c r="N119">
        <v>1880813586.2369351</v>
      </c>
      <c r="O119">
        <v>93200000</v>
      </c>
      <c r="P119">
        <v>22.838012877272721</v>
      </c>
      <c r="Q119">
        <v>18745.442076161456</v>
      </c>
      <c r="R119">
        <v>225734542.00876862</v>
      </c>
      <c r="S119">
        <v>1979.8335601982988</v>
      </c>
      <c r="T119">
        <v>18768.28008903873</v>
      </c>
      <c r="U119">
        <f>Pro_Economic_Table[[#This Row],[Total Energy(MJ)]]*AHP!$P$3/TOPSIS!$B$4</f>
        <v>7.6375142550011979E-3</v>
      </c>
      <c r="V119">
        <f>Pro_Economic_Table[[#This Row],[Total Cost(LKR Million)]]*AHP!$P$4/TOPSIS!$C$4</f>
        <v>2.9553660398491624E-2</v>
      </c>
      <c r="W119">
        <f>Pro_Economic_Table[[#This Row],[Total Carbon (Metric T)]]*AHP!$P$5/TOPSIS!$D$4</f>
        <v>3.2795805430584496E-3</v>
      </c>
      <c r="X119">
        <f>((Pro_Economic_Table[[#This Row],[Weighted Energy]]-TOPSIS!$B$5)^2+(Pro_Economic_Table[[#This Row],[Weighted Cost]]-TOPSIS!$C$5)^2+(Pro_Economic_Table[[#This Row],[Weighted Co2]]-TOPSIS!$D$5)^2)^0.5</f>
        <v>1.7859613549258567E-3</v>
      </c>
      <c r="Y119">
        <f>((Pro_Economic_Table[[#This Row],[Weighted Energy]]-TOPSIS!$B$6)^2+(Pro_Economic_Table[[#This Row],[Weighted Cost]]-TOPSIS!$C$6)^2+(Pro_Economic_Table[[#This Row],[Weighted Co2]]-TOPSIS!$D$6)^2)^0.5</f>
        <v>5.5539659827955551E-3</v>
      </c>
      <c r="Z119">
        <f>Pro_Economic_Table[[#This Row],[S- Worst-Euclidean Distance]]/(Pro_Economic_Table[[#This Row],[S+ Best-Euclidean Distance]]+Pro_Economic_Table[[#This Row],[S- Worst-Euclidean Distance]])</f>
        <v>0.75667860555683841</v>
      </c>
      <c r="AA119">
        <v>118</v>
      </c>
    </row>
    <row r="120" spans="1:27" x14ac:dyDescent="0.3">
      <c r="A120">
        <v>438</v>
      </c>
      <c r="B120" t="s">
        <v>280</v>
      </c>
      <c r="C120" t="s">
        <v>147</v>
      </c>
      <c r="D120" t="s">
        <v>151</v>
      </c>
      <c r="E120" t="s">
        <v>152</v>
      </c>
      <c r="F120" t="s">
        <v>155</v>
      </c>
      <c r="G120" t="s">
        <v>218</v>
      </c>
      <c r="H120">
        <v>346.34754029331845</v>
      </c>
      <c r="I120">
        <v>25</v>
      </c>
      <c r="J120">
        <v>1253875.7241579569</v>
      </c>
      <c r="K120">
        <v>36911.660336363631</v>
      </c>
      <c r="L120">
        <v>225697630.34843224</v>
      </c>
      <c r="M120">
        <v>5819973.961363635</v>
      </c>
      <c r="N120">
        <v>1880813586.2369351</v>
      </c>
      <c r="O120">
        <v>93655000</v>
      </c>
      <c r="P120">
        <v>22.838012877272721</v>
      </c>
      <c r="Q120">
        <v>18745.442076161456</v>
      </c>
      <c r="R120">
        <v>225734542.00876862</v>
      </c>
      <c r="S120">
        <v>1980.2885601982987</v>
      </c>
      <c r="T120">
        <v>18768.28008903873</v>
      </c>
      <c r="U120">
        <f>Pro_Economic_Table[[#This Row],[Total Energy(MJ)]]*AHP!$P$3/TOPSIS!$B$4</f>
        <v>7.6375142550011979E-3</v>
      </c>
      <c r="V120">
        <f>Pro_Economic_Table[[#This Row],[Total Cost(LKR Million)]]*AHP!$P$4/TOPSIS!$C$4</f>
        <v>2.9560452340880946E-2</v>
      </c>
      <c r="W120">
        <f>Pro_Economic_Table[[#This Row],[Total Carbon (Metric T)]]*AHP!$P$5/TOPSIS!$D$4</f>
        <v>3.2795805430584496E-3</v>
      </c>
      <c r="X120">
        <f>((Pro_Economic_Table[[#This Row],[Weighted Energy]]-TOPSIS!$B$5)^2+(Pro_Economic_Table[[#This Row],[Weighted Cost]]-TOPSIS!$C$5)^2+(Pro_Economic_Table[[#This Row],[Weighted Co2]]-TOPSIS!$D$5)^2)^0.5</f>
        <v>1.7925096285251552E-3</v>
      </c>
      <c r="Y120">
        <f>((Pro_Economic_Table[[#This Row],[Weighted Energy]]-TOPSIS!$B$6)^2+(Pro_Economic_Table[[#This Row],[Weighted Cost]]-TOPSIS!$C$6)^2+(Pro_Economic_Table[[#This Row],[Weighted Co2]]-TOPSIS!$D$6)^2)^0.5</f>
        <v>5.5474133270403013E-3</v>
      </c>
      <c r="Z120">
        <f>Pro_Economic_Table[[#This Row],[S- Worst-Euclidean Distance]]/(Pro_Economic_Table[[#This Row],[S+ Best-Euclidean Distance]]+Pro_Economic_Table[[#This Row],[S- Worst-Euclidean Distance]])</f>
        <v>0.75578631555444398</v>
      </c>
      <c r="AA120">
        <v>119</v>
      </c>
    </row>
    <row r="121" spans="1:27" x14ac:dyDescent="0.3">
      <c r="A121">
        <v>458</v>
      </c>
      <c r="B121" t="s">
        <v>280</v>
      </c>
      <c r="C121" t="s">
        <v>147</v>
      </c>
      <c r="D121" t="s">
        <v>280</v>
      </c>
      <c r="E121" t="s">
        <v>152</v>
      </c>
      <c r="F121" t="s">
        <v>280</v>
      </c>
      <c r="G121" t="s">
        <v>220</v>
      </c>
      <c r="H121">
        <v>346.91394250472928</v>
      </c>
      <c r="I121">
        <v>25</v>
      </c>
      <c r="J121">
        <v>1251573.6352246588</v>
      </c>
      <c r="K121">
        <v>38276.293290909089</v>
      </c>
      <c r="L121">
        <v>225283254.34043857</v>
      </c>
      <c r="M121">
        <v>5786369.3136363626</v>
      </c>
      <c r="N121">
        <v>1877360452.836988</v>
      </c>
      <c r="O121">
        <v>97500000</v>
      </c>
      <c r="P121">
        <v>23.101729318181814</v>
      </c>
      <c r="Q121">
        <v>18711.025846608645</v>
      </c>
      <c r="R121">
        <v>225321530.63372949</v>
      </c>
      <c r="S121">
        <v>1980.6468221506243</v>
      </c>
      <c r="T121">
        <v>18734.127575926828</v>
      </c>
      <c r="U121">
        <f>Pro_Economic_Table[[#This Row],[Total Energy(MJ)]]*AHP!$P$3/TOPSIS!$B$4</f>
        <v>7.6235404066204021E-3</v>
      </c>
      <c r="V121">
        <f>Pro_Economic_Table[[#This Row],[Total Cost(LKR Million)]]*AHP!$P$4/TOPSIS!$C$4</f>
        <v>2.9565800240969914E-2</v>
      </c>
      <c r="W121">
        <f>Pro_Economic_Table[[#This Row],[Total Carbon (Metric T)]]*AHP!$P$5/TOPSIS!$D$4</f>
        <v>3.2736127123905901E-3</v>
      </c>
      <c r="X121">
        <f>((Pro_Economic_Table[[#This Row],[Weighted Energy]]-TOPSIS!$B$5)^2+(Pro_Economic_Table[[#This Row],[Weighted Cost]]-TOPSIS!$C$5)^2+(Pro_Economic_Table[[#This Row],[Weighted Co2]]-TOPSIS!$D$5)^2)^0.5</f>
        <v>1.793712221172594E-3</v>
      </c>
      <c r="Y121">
        <f>((Pro_Economic_Table[[#This Row],[Weighted Energy]]-TOPSIS!$B$6)^2+(Pro_Economic_Table[[#This Row],[Weighted Cost]]-TOPSIS!$C$6)^2+(Pro_Economic_Table[[#This Row],[Weighted Co2]]-TOPSIS!$D$6)^2)^0.5</f>
        <v>5.5462774265320706E-3</v>
      </c>
      <c r="Z121">
        <f>Pro_Economic_Table[[#This Row],[S- Worst-Euclidean Distance]]/(Pro_Economic_Table[[#This Row],[S+ Best-Euclidean Distance]]+Pro_Economic_Table[[#This Row],[S- Worst-Euclidean Distance]])</f>
        <v>0.75562469332180637</v>
      </c>
      <c r="AA121">
        <v>120</v>
      </c>
    </row>
    <row r="122" spans="1:27" x14ac:dyDescent="0.3">
      <c r="A122">
        <v>454</v>
      </c>
      <c r="B122" t="s">
        <v>280</v>
      </c>
      <c r="C122" t="s">
        <v>147</v>
      </c>
      <c r="D122" t="s">
        <v>280</v>
      </c>
      <c r="E122" t="s">
        <v>152</v>
      </c>
      <c r="F122" t="s">
        <v>155</v>
      </c>
      <c r="G122" t="s">
        <v>219</v>
      </c>
      <c r="H122">
        <v>346.81200263172855</v>
      </c>
      <c r="I122">
        <v>50</v>
      </c>
      <c r="J122">
        <v>1254325.3237015379</v>
      </c>
      <c r="K122">
        <v>36911.660336363631</v>
      </c>
      <c r="L122">
        <v>225778558.26627681</v>
      </c>
      <c r="M122">
        <v>5824579.0363636352</v>
      </c>
      <c r="N122">
        <v>1881487985.5523067</v>
      </c>
      <c r="O122">
        <v>93200000</v>
      </c>
      <c r="P122">
        <v>22.828802727272723</v>
      </c>
      <c r="Q122">
        <v>18752.16358933799</v>
      </c>
      <c r="R122">
        <v>225815469.92661318</v>
      </c>
      <c r="S122">
        <v>1980.5125645886703</v>
      </c>
      <c r="T122">
        <v>18774.992392065262</v>
      </c>
      <c r="U122">
        <f>Pro_Economic_Table[[#This Row],[Total Energy(MJ)]]*AHP!$P$3/TOPSIS!$B$4</f>
        <v>7.6402523743898621E-3</v>
      </c>
      <c r="V122">
        <f>Pro_Economic_Table[[#This Row],[Total Cost(LKR Million)]]*AHP!$P$4/TOPSIS!$C$4</f>
        <v>2.9563796131901517E-2</v>
      </c>
      <c r="W122">
        <f>Pro_Economic_Table[[#This Row],[Total Carbon (Metric T)]]*AHP!$P$5/TOPSIS!$D$4</f>
        <v>3.2807534549236018E-3</v>
      </c>
      <c r="X122">
        <f>((Pro_Economic_Table[[#This Row],[Weighted Energy]]-TOPSIS!$B$5)^2+(Pro_Economic_Table[[#This Row],[Weighted Cost]]-TOPSIS!$C$5)^2+(Pro_Economic_Table[[#This Row],[Weighted Co2]]-TOPSIS!$D$5)^2)^0.5</f>
        <v>1.7965242765030729E-3</v>
      </c>
      <c r="Y122">
        <f>((Pro_Economic_Table[[#This Row],[Weighted Energy]]-TOPSIS!$B$6)^2+(Pro_Economic_Table[[#This Row],[Weighted Cost]]-TOPSIS!$C$6)^2+(Pro_Economic_Table[[#This Row],[Weighted Co2]]-TOPSIS!$D$6)^2)^0.5</f>
        <v>5.5434036718168631E-3</v>
      </c>
      <c r="Z122">
        <f>Pro_Economic_Table[[#This Row],[S- Worst-Euclidean Distance]]/(Pro_Economic_Table[[#This Row],[S+ Best-Euclidean Distance]]+Pro_Economic_Table[[#This Row],[S- Worst-Euclidean Distance]])</f>
        <v>0.75523952153858864</v>
      </c>
      <c r="AA122">
        <v>121</v>
      </c>
    </row>
    <row r="123" spans="1:27" x14ac:dyDescent="0.3">
      <c r="A123">
        <v>456</v>
      </c>
      <c r="B123" t="s">
        <v>280</v>
      </c>
      <c r="C123" t="s">
        <v>147</v>
      </c>
      <c r="D123" t="s">
        <v>280</v>
      </c>
      <c r="E123" t="s">
        <v>152</v>
      </c>
      <c r="F123" t="s">
        <v>155</v>
      </c>
      <c r="G123" t="s">
        <v>218</v>
      </c>
      <c r="H123">
        <v>346.81200263172855</v>
      </c>
      <c r="I123">
        <v>25</v>
      </c>
      <c r="J123">
        <v>1254325.3237015379</v>
      </c>
      <c r="K123">
        <v>36911.660336363631</v>
      </c>
      <c r="L123">
        <v>225778558.26627681</v>
      </c>
      <c r="M123">
        <v>5824579.0363636352</v>
      </c>
      <c r="N123">
        <v>1881487985.5523067</v>
      </c>
      <c r="O123">
        <v>93655000</v>
      </c>
      <c r="P123">
        <v>22.828802727272723</v>
      </c>
      <c r="Q123">
        <v>18752.16358933799</v>
      </c>
      <c r="R123">
        <v>225815469.92661318</v>
      </c>
      <c r="S123">
        <v>1980.9675645886703</v>
      </c>
      <c r="T123">
        <v>18774.992392065262</v>
      </c>
      <c r="U123">
        <f>Pro_Economic_Table[[#This Row],[Total Energy(MJ)]]*AHP!$P$3/TOPSIS!$B$4</f>
        <v>7.6402523743898621E-3</v>
      </c>
      <c r="V123">
        <f>Pro_Economic_Table[[#This Row],[Total Cost(LKR Million)]]*AHP!$P$4/TOPSIS!$C$4</f>
        <v>2.9570588074290839E-2</v>
      </c>
      <c r="W123">
        <f>Pro_Economic_Table[[#This Row],[Total Carbon (Metric T)]]*AHP!$P$5/TOPSIS!$D$4</f>
        <v>3.2807534549236018E-3</v>
      </c>
      <c r="X123">
        <f>((Pro_Economic_Table[[#This Row],[Weighted Energy]]-TOPSIS!$B$5)^2+(Pro_Economic_Table[[#This Row],[Weighted Cost]]-TOPSIS!$C$5)^2+(Pro_Economic_Table[[#This Row],[Weighted Co2]]-TOPSIS!$D$5)^2)^0.5</f>
        <v>1.8030723684218737E-3</v>
      </c>
      <c r="Y123">
        <f>((Pro_Economic_Table[[#This Row],[Weighted Energy]]-TOPSIS!$B$6)^2+(Pro_Economic_Table[[#This Row],[Weighted Cost]]-TOPSIS!$C$6)^2+(Pro_Economic_Table[[#This Row],[Weighted Co2]]-TOPSIS!$D$6)^2)^0.5</f>
        <v>5.5368509492600224E-3</v>
      </c>
      <c r="Z123">
        <f>Pro_Economic_Table[[#This Row],[S- Worst-Euclidean Distance]]/(Pro_Economic_Table[[#This Row],[S+ Best-Euclidean Distance]]+Pro_Economic_Table[[#This Row],[S- Worst-Euclidean Distance]])</f>
        <v>0.75434724718741031</v>
      </c>
      <c r="AA123">
        <v>122</v>
      </c>
    </row>
    <row r="124" spans="1:27" x14ac:dyDescent="0.3">
      <c r="A124">
        <v>434</v>
      </c>
      <c r="B124" t="s">
        <v>280</v>
      </c>
      <c r="C124" t="s">
        <v>147</v>
      </c>
      <c r="D124" t="s">
        <v>151</v>
      </c>
      <c r="E124" t="s">
        <v>152</v>
      </c>
      <c r="F124" t="s">
        <v>154</v>
      </c>
      <c r="G124" t="s">
        <v>220</v>
      </c>
      <c r="H124">
        <v>346.38611213715666</v>
      </c>
      <c r="I124">
        <v>25</v>
      </c>
      <c r="J124">
        <v>1252834.5447342731</v>
      </c>
      <c r="K124">
        <v>36092.880563636354</v>
      </c>
      <c r="L124">
        <v>225510218.05216917</v>
      </c>
      <c r="M124">
        <v>5792681.3022727259</v>
      </c>
      <c r="N124">
        <v>1879251817.1014097</v>
      </c>
      <c r="O124">
        <v>97500000</v>
      </c>
      <c r="P124">
        <v>23.110939468181812</v>
      </c>
      <c r="Q124">
        <v>18729.876443777383</v>
      </c>
      <c r="R124">
        <v>225546310.93273282</v>
      </c>
      <c r="S124">
        <v>1982.5444984036824</v>
      </c>
      <c r="T124">
        <v>18752.987383245563</v>
      </c>
      <c r="U124">
        <f>Pro_Economic_Table[[#This Row],[Total Energy(MJ)]]*AHP!$P$3/TOPSIS!$B$4</f>
        <v>7.6311456349678411E-3</v>
      </c>
      <c r="V124">
        <f>Pro_Economic_Table[[#This Row],[Total Cost(LKR Million)]]*AHP!$P$4/TOPSIS!$C$4</f>
        <v>2.9594127510825644E-2</v>
      </c>
      <c r="W124">
        <f>Pro_Economic_Table[[#This Row],[Total Carbon (Metric T)]]*AHP!$P$5/TOPSIS!$D$4</f>
        <v>3.2769082864567765E-3</v>
      </c>
      <c r="X124">
        <f>((Pro_Economic_Table[[#This Row],[Weighted Energy]]-TOPSIS!$B$5)^2+(Pro_Economic_Table[[#This Row],[Weighted Cost]]-TOPSIS!$C$5)^2+(Pro_Economic_Table[[#This Row],[Weighted Co2]]-TOPSIS!$D$5)^2)^0.5</f>
        <v>1.8232177981918967E-3</v>
      </c>
      <c r="Y124">
        <f>((Pro_Economic_Table[[#This Row],[Weighted Energy]]-TOPSIS!$B$6)^2+(Pro_Economic_Table[[#This Row],[Weighted Cost]]-TOPSIS!$C$6)^2+(Pro_Economic_Table[[#This Row],[Weighted Co2]]-TOPSIS!$D$6)^2)^0.5</f>
        <v>5.5167659519021863E-3</v>
      </c>
      <c r="Z124">
        <f>Pro_Economic_Table[[#This Row],[S- Worst-Euclidean Distance]]/(Pro_Economic_Table[[#This Row],[S+ Best-Euclidean Distance]]+Pro_Economic_Table[[#This Row],[S- Worst-Euclidean Distance]])</f>
        <v>0.75160465468761739</v>
      </c>
      <c r="AA124">
        <v>123</v>
      </c>
    </row>
    <row r="125" spans="1:27" x14ac:dyDescent="0.3">
      <c r="A125">
        <v>452</v>
      </c>
      <c r="B125" t="s">
        <v>280</v>
      </c>
      <c r="C125" t="s">
        <v>147</v>
      </c>
      <c r="D125" t="s">
        <v>280</v>
      </c>
      <c r="E125" t="s">
        <v>152</v>
      </c>
      <c r="F125" t="s">
        <v>154</v>
      </c>
      <c r="G125" t="s">
        <v>220</v>
      </c>
      <c r="H125">
        <v>346.85057447556665</v>
      </c>
      <c r="I125">
        <v>25</v>
      </c>
      <c r="J125">
        <v>1253284.1442778539</v>
      </c>
      <c r="K125">
        <v>36092.880563636354</v>
      </c>
      <c r="L125">
        <v>225591145.97001371</v>
      </c>
      <c r="M125">
        <v>5797286.377272726</v>
      </c>
      <c r="N125">
        <v>1879926216.4167809</v>
      </c>
      <c r="O125">
        <v>97500000</v>
      </c>
      <c r="P125">
        <v>23.101729318181814</v>
      </c>
      <c r="Q125">
        <v>18736.597956953916</v>
      </c>
      <c r="R125">
        <v>225627238.85057735</v>
      </c>
      <c r="S125">
        <v>1983.2235027940537</v>
      </c>
      <c r="T125">
        <v>18759.699686272099</v>
      </c>
      <c r="U125">
        <f>Pro_Economic_Table[[#This Row],[Total Energy(MJ)]]*AHP!$P$3/TOPSIS!$B$4</f>
        <v>7.6338837543565036E-3</v>
      </c>
      <c r="V125">
        <f>Pro_Economic_Table[[#This Row],[Total Cost(LKR Million)]]*AHP!$P$4/TOPSIS!$C$4</f>
        <v>2.9604263244235533E-2</v>
      </c>
      <c r="W125">
        <f>Pro_Economic_Table[[#This Row],[Total Carbon (Metric T)]]*AHP!$P$5/TOPSIS!$D$4</f>
        <v>3.2780811983219292E-3</v>
      </c>
      <c r="X125">
        <f>((Pro_Economic_Table[[#This Row],[Weighted Energy]]-TOPSIS!$B$5)^2+(Pro_Economic_Table[[#This Row],[Weighted Cost]]-TOPSIS!$C$5)^2+(Pro_Economic_Table[[#This Row],[Weighted Co2]]-TOPSIS!$D$5)^2)^0.5</f>
        <v>1.8337785682622696E-3</v>
      </c>
      <c r="Y125">
        <f>((Pro_Economic_Table[[#This Row],[Weighted Energy]]-TOPSIS!$B$6)^2+(Pro_Economic_Table[[#This Row],[Weighted Cost]]-TOPSIS!$C$6)^2+(Pro_Economic_Table[[#This Row],[Weighted Co2]]-TOPSIS!$D$6)^2)^0.5</f>
        <v>5.5062030367330076E-3</v>
      </c>
      <c r="Z125">
        <f>Pro_Economic_Table[[#This Row],[S- Worst-Euclidean Distance]]/(Pro_Economic_Table[[#This Row],[S+ Best-Euclidean Distance]]+Pro_Economic_Table[[#This Row],[S- Worst-Euclidean Distance]])</f>
        <v>0.75016578147630808</v>
      </c>
      <c r="AA125">
        <v>124</v>
      </c>
    </row>
    <row r="126" spans="1:27" x14ac:dyDescent="0.3">
      <c r="A126">
        <v>437</v>
      </c>
      <c r="B126" t="s">
        <v>280</v>
      </c>
      <c r="C126" t="s">
        <v>147</v>
      </c>
      <c r="D126" t="s">
        <v>151</v>
      </c>
      <c r="E126" t="s">
        <v>152</v>
      </c>
      <c r="F126" t="s">
        <v>155</v>
      </c>
      <c r="G126" t="s">
        <v>220</v>
      </c>
      <c r="H126">
        <v>346.34754029331845</v>
      </c>
      <c r="I126">
        <v>25</v>
      </c>
      <c r="J126">
        <v>1253875.7241579569</v>
      </c>
      <c r="K126">
        <v>36911.660336363631</v>
      </c>
      <c r="L126">
        <v>225697630.34843224</v>
      </c>
      <c r="M126">
        <v>5819973.961363635</v>
      </c>
      <c r="N126">
        <v>1880813586.2369351</v>
      </c>
      <c r="O126">
        <v>97500000</v>
      </c>
      <c r="P126">
        <v>22.838012877272721</v>
      </c>
      <c r="Q126">
        <v>18745.442076161456</v>
      </c>
      <c r="R126">
        <v>225734542.00876862</v>
      </c>
      <c r="S126">
        <v>1984.1335601982987</v>
      </c>
      <c r="T126">
        <v>18768.28008903873</v>
      </c>
      <c r="U126">
        <f>Pro_Economic_Table[[#This Row],[Total Energy(MJ)]]*AHP!$P$3/TOPSIS!$B$4</f>
        <v>7.6375142550011979E-3</v>
      </c>
      <c r="V126">
        <f>Pro_Economic_Table[[#This Row],[Total Cost(LKR Million)]]*AHP!$P$4/TOPSIS!$C$4</f>
        <v>2.9617847985907195E-2</v>
      </c>
      <c r="W126">
        <f>Pro_Economic_Table[[#This Row],[Total Carbon (Metric T)]]*AHP!$P$5/TOPSIS!$D$4</f>
        <v>3.2795805430584496E-3</v>
      </c>
      <c r="X126">
        <f>((Pro_Economic_Table[[#This Row],[Weighted Energy]]-TOPSIS!$B$5)^2+(Pro_Economic_Table[[#This Row],[Weighted Cost]]-TOPSIS!$C$5)^2+(Pro_Economic_Table[[#This Row],[Weighted Co2]]-TOPSIS!$D$5)^2)^0.5</f>
        <v>1.8479163810142675E-3</v>
      </c>
      <c r="Y126">
        <f>((Pro_Economic_Table[[#This Row],[Weighted Energy]]-TOPSIS!$B$6)^2+(Pro_Economic_Table[[#This Row],[Weighted Cost]]-TOPSIS!$C$6)^2+(Pro_Economic_Table[[#This Row],[Weighted Co2]]-TOPSIS!$D$6)^2)^0.5</f>
        <v>5.4920630022945744E-3</v>
      </c>
      <c r="Z126">
        <f>Pro_Economic_Table[[#This Row],[S- Worst-Euclidean Distance]]/(Pro_Economic_Table[[#This Row],[S+ Best-Euclidean Distance]]+Pro_Economic_Table[[#This Row],[S- Worst-Euclidean Distance]])</f>
        <v>0.74823956791807333</v>
      </c>
      <c r="AA126">
        <v>125</v>
      </c>
    </row>
    <row r="127" spans="1:27" x14ac:dyDescent="0.3">
      <c r="A127">
        <v>455</v>
      </c>
      <c r="B127" t="s">
        <v>280</v>
      </c>
      <c r="C127" t="s">
        <v>147</v>
      </c>
      <c r="D127" t="s">
        <v>280</v>
      </c>
      <c r="E127" t="s">
        <v>152</v>
      </c>
      <c r="F127" t="s">
        <v>155</v>
      </c>
      <c r="G127" t="s">
        <v>220</v>
      </c>
      <c r="H127">
        <v>346.81200263172855</v>
      </c>
      <c r="I127">
        <v>25</v>
      </c>
      <c r="J127">
        <v>1254325.3237015379</v>
      </c>
      <c r="K127">
        <v>36911.660336363631</v>
      </c>
      <c r="L127">
        <v>225778558.26627681</v>
      </c>
      <c r="M127">
        <v>5824579.0363636352</v>
      </c>
      <c r="N127">
        <v>1881487985.5523067</v>
      </c>
      <c r="O127">
        <v>97500000</v>
      </c>
      <c r="P127">
        <v>22.828802727272723</v>
      </c>
      <c r="Q127">
        <v>18752.16358933799</v>
      </c>
      <c r="R127">
        <v>225815469.92661318</v>
      </c>
      <c r="S127">
        <v>1984.8125645886703</v>
      </c>
      <c r="T127">
        <v>18774.992392065262</v>
      </c>
      <c r="U127">
        <f>Pro_Economic_Table[[#This Row],[Total Energy(MJ)]]*AHP!$P$3/TOPSIS!$B$4</f>
        <v>7.6402523743898621E-3</v>
      </c>
      <c r="V127">
        <f>Pro_Economic_Table[[#This Row],[Total Cost(LKR Million)]]*AHP!$P$4/TOPSIS!$C$4</f>
        <v>2.9627983719317089E-2</v>
      </c>
      <c r="W127">
        <f>Pro_Economic_Table[[#This Row],[Total Carbon (Metric T)]]*AHP!$P$5/TOPSIS!$D$4</f>
        <v>3.2807534549236018E-3</v>
      </c>
      <c r="X127">
        <f>((Pro_Economic_Table[[#This Row],[Weighted Energy]]-TOPSIS!$B$5)^2+(Pro_Economic_Table[[#This Row],[Weighted Cost]]-TOPSIS!$C$5)^2+(Pro_Economic_Table[[#This Row],[Weighted Co2]]-TOPSIS!$D$5)^2)^0.5</f>
        <v>1.8584772375645853E-3</v>
      </c>
      <c r="Y127">
        <f>((Pro_Economic_Table[[#This Row],[Weighted Energy]]-TOPSIS!$B$6)^2+(Pro_Economic_Table[[#This Row],[Weighted Cost]]-TOPSIS!$C$6)^2+(Pro_Economic_Table[[#This Row],[Weighted Co2]]-TOPSIS!$D$6)^2)^0.5</f>
        <v>5.4815000983657672E-3</v>
      </c>
      <c r="Z127">
        <f>Pro_Economic_Table[[#This Row],[S- Worst-Euclidean Distance]]/(Pro_Economic_Table[[#This Row],[S+ Best-Euclidean Distance]]+Pro_Economic_Table[[#This Row],[S- Worst-Euclidean Distance]])</f>
        <v>0.74680068445619796</v>
      </c>
      <c r="AA127">
        <v>126</v>
      </c>
    </row>
    <row r="128" spans="1:27" x14ac:dyDescent="0.3">
      <c r="A128">
        <v>331</v>
      </c>
      <c r="B128" t="s">
        <v>142</v>
      </c>
      <c r="C128" t="s">
        <v>147</v>
      </c>
      <c r="D128" t="s">
        <v>151</v>
      </c>
      <c r="E128" t="s">
        <v>152</v>
      </c>
      <c r="F128" t="s">
        <v>280</v>
      </c>
      <c r="G128" t="s">
        <v>219</v>
      </c>
      <c r="H128">
        <v>357.75612896315448</v>
      </c>
      <c r="I128">
        <v>51</v>
      </c>
      <c r="J128">
        <v>1271034.2138284147</v>
      </c>
      <c r="K128">
        <v>40091.503290909081</v>
      </c>
      <c r="L128">
        <v>228786158.48911464</v>
      </c>
      <c r="M128">
        <v>5745460.0386363622</v>
      </c>
      <c r="N128">
        <v>1906551320.7426219</v>
      </c>
      <c r="O128">
        <v>95064000</v>
      </c>
      <c r="P128">
        <v>23.473981468181812</v>
      </c>
      <c r="Q128">
        <v>19001.961496734799</v>
      </c>
      <c r="R128">
        <v>228826249.99240556</v>
      </c>
      <c r="S128">
        <v>2007.3607807812584</v>
      </c>
      <c r="T128">
        <v>19025.43547820298</v>
      </c>
      <c r="U128">
        <f>Pro_Economic_Table[[#This Row],[Total Energy(MJ)]]*AHP!$P$3/TOPSIS!$B$4</f>
        <v>7.742119263996281E-3</v>
      </c>
      <c r="V128">
        <f>Pro_Economic_Table[[#This Row],[Total Cost(LKR Million)]]*AHP!$P$4/TOPSIS!$C$4</f>
        <v>2.9964568742090809E-2</v>
      </c>
      <c r="W128">
        <f>Pro_Economic_Table[[#This Row],[Total Carbon (Metric T)]]*AHP!$P$5/TOPSIS!$D$4</f>
        <v>3.3245160303191205E-3</v>
      </c>
      <c r="X128">
        <f>((Pro_Economic_Table[[#This Row],[Weighted Energy]]-TOPSIS!$B$5)^2+(Pro_Economic_Table[[#This Row],[Weighted Cost]]-TOPSIS!$C$5)^2+(Pro_Economic_Table[[#This Row],[Weighted Co2]]-TOPSIS!$D$5)^2)^0.5</f>
        <v>2.2123495474224118E-3</v>
      </c>
      <c r="Y128">
        <f>((Pro_Economic_Table[[#This Row],[Weighted Energy]]-TOPSIS!$B$6)^2+(Pro_Economic_Table[[#This Row],[Weighted Cost]]-TOPSIS!$C$6)^2+(Pro_Economic_Table[[#This Row],[Weighted Co2]]-TOPSIS!$D$6)^2)^0.5</f>
        <v>5.1275816762787734E-3</v>
      </c>
      <c r="Z128">
        <f>Pro_Economic_Table[[#This Row],[S- Worst-Euclidean Distance]]/(Pro_Economic_Table[[#This Row],[S+ Best-Euclidean Distance]]+Pro_Economic_Table[[#This Row],[S- Worst-Euclidean Distance]])</f>
        <v>0.69858715565636775</v>
      </c>
      <c r="AA128">
        <v>127</v>
      </c>
    </row>
    <row r="129" spans="1:27" x14ac:dyDescent="0.3">
      <c r="A129">
        <v>349</v>
      </c>
      <c r="B129" t="s">
        <v>142</v>
      </c>
      <c r="C129" t="s">
        <v>147</v>
      </c>
      <c r="D129" t="s">
        <v>280</v>
      </c>
      <c r="E129" t="s">
        <v>152</v>
      </c>
      <c r="F129" t="s">
        <v>280</v>
      </c>
      <c r="G129" t="s">
        <v>219</v>
      </c>
      <c r="H129">
        <v>358.22059130156447</v>
      </c>
      <c r="I129">
        <v>51</v>
      </c>
      <c r="J129">
        <v>1271483.8133719957</v>
      </c>
      <c r="K129">
        <v>40091.503290909081</v>
      </c>
      <c r="L129">
        <v>228867086.40695924</v>
      </c>
      <c r="M129">
        <v>5750065.1136363624</v>
      </c>
      <c r="N129">
        <v>1907225720.0579934</v>
      </c>
      <c r="O129">
        <v>95064000</v>
      </c>
      <c r="P129">
        <v>23.46477131818181</v>
      </c>
      <c r="Q129">
        <v>19008.683009911336</v>
      </c>
      <c r="R129">
        <v>228907177.91025016</v>
      </c>
      <c r="S129">
        <v>2008.0397851716298</v>
      </c>
      <c r="T129">
        <v>19032.147781229516</v>
      </c>
      <c r="U129">
        <f>Pro_Economic_Table[[#This Row],[Total Energy(MJ)]]*AHP!$P$3/TOPSIS!$B$4</f>
        <v>7.7448573833849461E-3</v>
      </c>
      <c r="V129">
        <f>Pro_Economic_Table[[#This Row],[Total Cost(LKR Million)]]*AHP!$P$4/TOPSIS!$C$4</f>
        <v>2.9974704475500696E-2</v>
      </c>
      <c r="W129">
        <f>Pro_Economic_Table[[#This Row],[Total Carbon (Metric T)]]*AHP!$P$5/TOPSIS!$D$4</f>
        <v>3.3256889421842731E-3</v>
      </c>
      <c r="X129">
        <f>((Pro_Economic_Table[[#This Row],[Weighted Energy]]-TOPSIS!$B$5)^2+(Pro_Economic_Table[[#This Row],[Weighted Cost]]-TOPSIS!$C$5)^2+(Pro_Economic_Table[[#This Row],[Weighted Co2]]-TOPSIS!$D$5)^2)^0.5</f>
        <v>2.2229125044293946E-3</v>
      </c>
      <c r="Y129">
        <f>((Pro_Economic_Table[[#This Row],[Weighted Energy]]-TOPSIS!$B$6)^2+(Pro_Economic_Table[[#This Row],[Weighted Cost]]-TOPSIS!$C$6)^2+(Pro_Economic_Table[[#This Row],[Weighted Co2]]-TOPSIS!$D$6)^2)^0.5</f>
        <v>5.1170194395922059E-3</v>
      </c>
      <c r="Z129">
        <f>Pro_Economic_Table[[#This Row],[S- Worst-Euclidean Distance]]/(Pro_Economic_Table[[#This Row],[S+ Best-Euclidean Distance]]+Pro_Economic_Table[[#This Row],[S- Worst-Euclidean Distance]])</f>
        <v>0.69714807693278891</v>
      </c>
      <c r="AA129">
        <v>128</v>
      </c>
    </row>
    <row r="130" spans="1:27" x14ac:dyDescent="0.3">
      <c r="A130">
        <v>333</v>
      </c>
      <c r="B130" t="s">
        <v>142</v>
      </c>
      <c r="C130" t="s">
        <v>147</v>
      </c>
      <c r="D130" t="s">
        <v>151</v>
      </c>
      <c r="E130" t="s">
        <v>152</v>
      </c>
      <c r="F130" t="s">
        <v>280</v>
      </c>
      <c r="G130" t="s">
        <v>218</v>
      </c>
      <c r="H130">
        <v>357.75612896315448</v>
      </c>
      <c r="I130">
        <v>26</v>
      </c>
      <c r="J130">
        <v>1271034.2138284147</v>
      </c>
      <c r="K130">
        <v>40091.503290909081</v>
      </c>
      <c r="L130">
        <v>228786158.48911464</v>
      </c>
      <c r="M130">
        <v>5745460.0386363622</v>
      </c>
      <c r="N130">
        <v>1906551320.7426219</v>
      </c>
      <c r="O130">
        <v>97401200</v>
      </c>
      <c r="P130">
        <v>23.473981468181812</v>
      </c>
      <c r="Q130">
        <v>19001.961496734799</v>
      </c>
      <c r="R130">
        <v>228826249.99240556</v>
      </c>
      <c r="S130">
        <v>2009.6979807812584</v>
      </c>
      <c r="T130">
        <v>19025.43547820298</v>
      </c>
      <c r="U130">
        <f>Pro_Economic_Table[[#This Row],[Total Energy(MJ)]]*AHP!$P$3/TOPSIS!$B$4</f>
        <v>7.742119263996281E-3</v>
      </c>
      <c r="V130">
        <f>Pro_Economic_Table[[#This Row],[Total Cost(LKR Million)]]*AHP!$P$4/TOPSIS!$C$4</f>
        <v>2.9999456934953057E-2</v>
      </c>
      <c r="W130">
        <f>Pro_Economic_Table[[#This Row],[Total Carbon (Metric T)]]*AHP!$P$5/TOPSIS!$D$4</f>
        <v>3.3245160303191205E-3</v>
      </c>
      <c r="X130">
        <f>((Pro_Economic_Table[[#This Row],[Weighted Energy]]-TOPSIS!$B$5)^2+(Pro_Economic_Table[[#This Row],[Weighted Cost]]-TOPSIS!$C$5)^2+(Pro_Economic_Table[[#This Row],[Weighted Co2]]-TOPSIS!$D$5)^2)^0.5</f>
        <v>2.2459986250611824E-3</v>
      </c>
      <c r="Y130">
        <f>((Pro_Economic_Table[[#This Row],[Weighted Energy]]-TOPSIS!$B$6)^2+(Pro_Economic_Table[[#This Row],[Weighted Cost]]-TOPSIS!$C$6)^2+(Pro_Economic_Table[[#This Row],[Weighted Co2]]-TOPSIS!$D$6)^2)^0.5</f>
        <v>5.0939261782710363E-3</v>
      </c>
      <c r="Z130">
        <f>Pro_Economic_Table[[#This Row],[S- Worst-Euclidean Distance]]/(Pro_Economic_Table[[#This Row],[S+ Best-Euclidean Distance]]+Pro_Economic_Table[[#This Row],[S- Worst-Euclidean Distance]])</f>
        <v>0.69400250203632441</v>
      </c>
      <c r="AA130">
        <v>129</v>
      </c>
    </row>
    <row r="131" spans="1:27" x14ac:dyDescent="0.3">
      <c r="A131">
        <v>325</v>
      </c>
      <c r="B131" t="s">
        <v>142</v>
      </c>
      <c r="C131" t="s">
        <v>147</v>
      </c>
      <c r="D131" t="s">
        <v>151</v>
      </c>
      <c r="E131" t="s">
        <v>152</v>
      </c>
      <c r="F131" t="s">
        <v>154</v>
      </c>
      <c r="G131" t="s">
        <v>219</v>
      </c>
      <c r="H131">
        <v>357.69276093399179</v>
      </c>
      <c r="I131">
        <v>51</v>
      </c>
      <c r="J131">
        <v>1272744.7228816096</v>
      </c>
      <c r="K131">
        <v>37908.09056363636</v>
      </c>
      <c r="L131">
        <v>229094050.11868972</v>
      </c>
      <c r="M131">
        <v>5756377.1022727257</v>
      </c>
      <c r="N131">
        <v>1909117084.3224142</v>
      </c>
      <c r="O131">
        <v>95064000</v>
      </c>
      <c r="P131">
        <v>23.473981468181812</v>
      </c>
      <c r="Q131">
        <v>19027.533607080062</v>
      </c>
      <c r="R131">
        <v>229131958.20925334</v>
      </c>
      <c r="S131">
        <v>2009.9374614246869</v>
      </c>
      <c r="T131">
        <v>19051.007588548244</v>
      </c>
      <c r="U131">
        <f>Pro_Economic_Table[[#This Row],[Total Energy(MJ)]]*AHP!$P$3/TOPSIS!$B$4</f>
        <v>7.7524626117323799E-3</v>
      </c>
      <c r="V131">
        <f>Pro_Economic_Table[[#This Row],[Total Cost(LKR Million)]]*AHP!$P$4/TOPSIS!$C$4</f>
        <v>3.0003031745356408E-2</v>
      </c>
      <c r="W131">
        <f>Pro_Economic_Table[[#This Row],[Total Carbon (Metric T)]]*AHP!$P$5/TOPSIS!$D$4</f>
        <v>3.3289845162504579E-3</v>
      </c>
      <c r="X131">
        <f>((Pro_Economic_Table[[#This Row],[Weighted Energy]]-TOPSIS!$B$5)^2+(Pro_Economic_Table[[#This Row],[Weighted Cost]]-TOPSIS!$C$5)^2+(Pro_Economic_Table[[#This Row],[Weighted Co2]]-TOPSIS!$D$5)^2)^0.5</f>
        <v>2.2524241207125834E-3</v>
      </c>
      <c r="Y131">
        <f>((Pro_Economic_Table[[#This Row],[Weighted Energy]]-TOPSIS!$B$6)^2+(Pro_Economic_Table[[#This Row],[Weighted Cost]]-TOPSIS!$C$6)^2+(Pro_Economic_Table[[#This Row],[Weighted Co2]]-TOPSIS!$D$6)^2)^0.5</f>
        <v>5.087509806490041E-3</v>
      </c>
      <c r="Z131">
        <f>Pro_Economic_Table[[#This Row],[S- Worst-Euclidean Distance]]/(Pro_Economic_Table[[#This Row],[S+ Best-Euclidean Distance]]+Pro_Economic_Table[[#This Row],[S- Worst-Euclidean Distance]])</f>
        <v>0.69312746639791334</v>
      </c>
      <c r="AA131">
        <v>130</v>
      </c>
    </row>
    <row r="132" spans="1:27" x14ac:dyDescent="0.3">
      <c r="A132">
        <v>351</v>
      </c>
      <c r="B132" t="s">
        <v>142</v>
      </c>
      <c r="C132" t="s">
        <v>147</v>
      </c>
      <c r="D132" t="s">
        <v>280</v>
      </c>
      <c r="E132" t="s">
        <v>152</v>
      </c>
      <c r="F132" t="s">
        <v>280</v>
      </c>
      <c r="G132" t="s">
        <v>218</v>
      </c>
      <c r="H132">
        <v>358.22059130156447</v>
      </c>
      <c r="I132">
        <v>26</v>
      </c>
      <c r="J132">
        <v>1271483.8133719957</v>
      </c>
      <c r="K132">
        <v>40091.503290909081</v>
      </c>
      <c r="L132">
        <v>228867086.40695924</v>
      </c>
      <c r="M132">
        <v>5750065.1136363624</v>
      </c>
      <c r="N132">
        <v>1907225720.0579934</v>
      </c>
      <c r="O132">
        <v>97401200</v>
      </c>
      <c r="P132">
        <v>23.46477131818181</v>
      </c>
      <c r="Q132">
        <v>19008.683009911336</v>
      </c>
      <c r="R132">
        <v>228907177.91025016</v>
      </c>
      <c r="S132">
        <v>2010.3769851716297</v>
      </c>
      <c r="T132">
        <v>19032.147781229516</v>
      </c>
      <c r="U132">
        <f>Pro_Economic_Table[[#This Row],[Total Energy(MJ)]]*AHP!$P$3/TOPSIS!$B$4</f>
        <v>7.7448573833849461E-3</v>
      </c>
      <c r="V132">
        <f>Pro_Economic_Table[[#This Row],[Total Cost(LKR Million)]]*AHP!$P$4/TOPSIS!$C$4</f>
        <v>3.0009592668362943E-2</v>
      </c>
      <c r="W132">
        <f>Pro_Economic_Table[[#This Row],[Total Carbon (Metric T)]]*AHP!$P$5/TOPSIS!$D$4</f>
        <v>3.3256889421842731E-3</v>
      </c>
      <c r="X132">
        <f>((Pro_Economic_Table[[#This Row],[Weighted Energy]]-TOPSIS!$B$5)^2+(Pro_Economic_Table[[#This Row],[Weighted Cost]]-TOPSIS!$C$5)^2+(Pro_Economic_Table[[#This Row],[Weighted Co2]]-TOPSIS!$D$5)^2)^0.5</f>
        <v>2.2565607771538407E-3</v>
      </c>
      <c r="Y132">
        <f>((Pro_Economic_Table[[#This Row],[Weighted Energy]]-TOPSIS!$B$6)^2+(Pro_Economic_Table[[#This Row],[Weighted Cost]]-TOPSIS!$C$6)^2+(Pro_Economic_Table[[#This Row],[Weighted Co2]]-TOPSIS!$D$6)^2)^0.5</f>
        <v>5.0833635757019857E-3</v>
      </c>
      <c r="Z132">
        <f>Pro_Economic_Table[[#This Row],[S- Worst-Euclidean Distance]]/(Pro_Economic_Table[[#This Row],[S+ Best-Euclidean Distance]]+Pro_Economic_Table[[#This Row],[S- Worst-Euclidean Distance]])</f>
        <v>0.69256348312692684</v>
      </c>
      <c r="AA132">
        <v>131</v>
      </c>
    </row>
    <row r="133" spans="1:27" x14ac:dyDescent="0.3">
      <c r="A133">
        <v>343</v>
      </c>
      <c r="B133" t="s">
        <v>142</v>
      </c>
      <c r="C133" t="s">
        <v>147</v>
      </c>
      <c r="D133" t="s">
        <v>280</v>
      </c>
      <c r="E133" t="s">
        <v>152</v>
      </c>
      <c r="F133" t="s">
        <v>154</v>
      </c>
      <c r="G133" t="s">
        <v>219</v>
      </c>
      <c r="H133">
        <v>358.15722327240184</v>
      </c>
      <c r="I133">
        <v>51</v>
      </c>
      <c r="J133">
        <v>1273194.3224251906</v>
      </c>
      <c r="K133">
        <v>37908.09056363636</v>
      </c>
      <c r="L133">
        <v>229174978.03653431</v>
      </c>
      <c r="M133">
        <v>5760982.1772727259</v>
      </c>
      <c r="N133">
        <v>1909791483.6377859</v>
      </c>
      <c r="O133">
        <v>95064000</v>
      </c>
      <c r="P133">
        <v>23.46477131818181</v>
      </c>
      <c r="Q133">
        <v>19034.255120256599</v>
      </c>
      <c r="R133">
        <v>229212886.12709793</v>
      </c>
      <c r="S133">
        <v>2010.6164658150587</v>
      </c>
      <c r="T133">
        <v>19057.719891574779</v>
      </c>
      <c r="U133">
        <f>Pro_Economic_Table[[#This Row],[Total Energy(MJ)]]*AHP!$P$3/TOPSIS!$B$4</f>
        <v>7.7552007311210451E-3</v>
      </c>
      <c r="V133">
        <f>Pro_Economic_Table[[#This Row],[Total Cost(LKR Million)]]*AHP!$P$4/TOPSIS!$C$4</f>
        <v>3.0013167478766301E-2</v>
      </c>
      <c r="W133">
        <f>Pro_Economic_Table[[#This Row],[Total Carbon (Metric T)]]*AHP!$P$5/TOPSIS!$D$4</f>
        <v>3.3301574281156105E-3</v>
      </c>
      <c r="X133">
        <f>((Pro_Economic_Table[[#This Row],[Weighted Energy]]-TOPSIS!$B$5)^2+(Pro_Economic_Table[[#This Row],[Weighted Cost]]-TOPSIS!$C$5)^2+(Pro_Economic_Table[[#This Row],[Weighted Co2]]-TOPSIS!$D$5)^2)^0.5</f>
        <v>2.2629871250966233E-3</v>
      </c>
      <c r="Y133">
        <f>((Pro_Economic_Table[[#This Row],[Weighted Energy]]-TOPSIS!$B$6)^2+(Pro_Economic_Table[[#This Row],[Weighted Cost]]-TOPSIS!$C$6)^2+(Pro_Economic_Table[[#This Row],[Weighted Co2]]-TOPSIS!$D$6)^2)^0.5</f>
        <v>5.0769476022314583E-3</v>
      </c>
      <c r="Z133">
        <f>Pro_Economic_Table[[#This Row],[S- Worst-Euclidean Distance]]/(Pro_Economic_Table[[#This Row],[S+ Best-Euclidean Distance]]+Pro_Economic_Table[[#This Row],[S- Worst-Euclidean Distance]])</f>
        <v>0.69168838563767354</v>
      </c>
      <c r="AA133">
        <v>132</v>
      </c>
    </row>
    <row r="134" spans="1:27" x14ac:dyDescent="0.3">
      <c r="A134">
        <v>328</v>
      </c>
      <c r="B134" t="s">
        <v>142</v>
      </c>
      <c r="C134" t="s">
        <v>147</v>
      </c>
      <c r="D134" t="s">
        <v>151</v>
      </c>
      <c r="E134" t="s">
        <v>152</v>
      </c>
      <c r="F134" t="s">
        <v>155</v>
      </c>
      <c r="G134" t="s">
        <v>219</v>
      </c>
      <c r="H134">
        <v>357.65418909015369</v>
      </c>
      <c r="I134">
        <v>51</v>
      </c>
      <c r="J134">
        <v>1273785.9023052936</v>
      </c>
      <c r="K134">
        <v>38726.87033636363</v>
      </c>
      <c r="L134">
        <v>229281462.41495284</v>
      </c>
      <c r="M134">
        <v>5783669.7613636348</v>
      </c>
      <c r="N134">
        <v>1910678853.4579403</v>
      </c>
      <c r="O134">
        <v>95064000</v>
      </c>
      <c r="P134">
        <v>23.201054877272725</v>
      </c>
      <c r="Q134">
        <v>19043.099239464136</v>
      </c>
      <c r="R134">
        <v>229320189.2852892</v>
      </c>
      <c r="S134">
        <v>2011.5265232193042</v>
      </c>
      <c r="T134">
        <v>19066.30029434141</v>
      </c>
      <c r="U134">
        <f>Pro_Economic_Table[[#This Row],[Total Energy(MJ)]]*AHP!$P$3/TOPSIS!$B$4</f>
        <v>7.7588312317657384E-3</v>
      </c>
      <c r="V134">
        <f>Pro_Economic_Table[[#This Row],[Total Cost(LKR Million)]]*AHP!$P$4/TOPSIS!$C$4</f>
        <v>3.0026752220437977E-2</v>
      </c>
      <c r="W134">
        <f>Pro_Economic_Table[[#This Row],[Total Carbon (Metric T)]]*AHP!$P$5/TOPSIS!$D$4</f>
        <v>3.3316567728521309E-3</v>
      </c>
      <c r="X134">
        <f>((Pro_Economic_Table[[#This Row],[Weighted Energy]]-TOPSIS!$B$5)^2+(Pro_Economic_Table[[#This Row],[Weighted Cost]]-TOPSIS!$C$5)^2+(Pro_Economic_Table[[#This Row],[Weighted Co2]]-TOPSIS!$D$5)^2)^0.5</f>
        <v>2.2771272696342376E-3</v>
      </c>
      <c r="Y134">
        <f>((Pro_Economic_Table[[#This Row],[Weighted Energy]]-TOPSIS!$B$6)^2+(Pro_Economic_Table[[#This Row],[Weighted Cost]]-TOPSIS!$C$6)^2+(Pro_Economic_Table[[#This Row],[Weighted Co2]]-TOPSIS!$D$6)^2)^0.5</f>
        <v>5.0628082972994952E-3</v>
      </c>
      <c r="Z134">
        <f>Pro_Economic_Table[[#This Row],[S- Worst-Euclidean Distance]]/(Pro_Economic_Table[[#This Row],[S+ Best-Euclidean Distance]]+Pro_Economic_Table[[#This Row],[S- Worst-Euclidean Distance]])</f>
        <v>0.68976195378435579</v>
      </c>
      <c r="AA134">
        <v>133</v>
      </c>
    </row>
    <row r="135" spans="1:27" x14ac:dyDescent="0.3">
      <c r="A135">
        <v>327</v>
      </c>
      <c r="B135" t="s">
        <v>142</v>
      </c>
      <c r="C135" t="s">
        <v>147</v>
      </c>
      <c r="D135" t="s">
        <v>151</v>
      </c>
      <c r="E135" t="s">
        <v>152</v>
      </c>
      <c r="F135" t="s">
        <v>154</v>
      </c>
      <c r="G135" t="s">
        <v>218</v>
      </c>
      <c r="H135">
        <v>357.69276093399179</v>
      </c>
      <c r="I135">
        <v>26</v>
      </c>
      <c r="J135">
        <v>1272744.7228816096</v>
      </c>
      <c r="K135">
        <v>37908.09056363636</v>
      </c>
      <c r="L135">
        <v>229094050.11868972</v>
      </c>
      <c r="M135">
        <v>5756377.1022727257</v>
      </c>
      <c r="N135">
        <v>1909117084.3224142</v>
      </c>
      <c r="O135">
        <v>97401200</v>
      </c>
      <c r="P135">
        <v>23.473981468181812</v>
      </c>
      <c r="Q135">
        <v>19027.533607080062</v>
      </c>
      <c r="R135">
        <v>229131958.20925334</v>
      </c>
      <c r="S135">
        <v>2012.2746614246869</v>
      </c>
      <c r="T135">
        <v>19051.007588548244</v>
      </c>
      <c r="U135">
        <f>Pro_Economic_Table[[#This Row],[Total Energy(MJ)]]*AHP!$P$3/TOPSIS!$B$4</f>
        <v>7.7524626117323799E-3</v>
      </c>
      <c r="V135">
        <f>Pro_Economic_Table[[#This Row],[Total Cost(LKR Million)]]*AHP!$P$4/TOPSIS!$C$4</f>
        <v>3.0037919938218659E-2</v>
      </c>
      <c r="W135">
        <f>Pro_Economic_Table[[#This Row],[Total Carbon (Metric T)]]*AHP!$P$5/TOPSIS!$D$4</f>
        <v>3.3289845162504579E-3</v>
      </c>
      <c r="X135">
        <f>((Pro_Economic_Table[[#This Row],[Weighted Energy]]-TOPSIS!$B$5)^2+(Pro_Economic_Table[[#This Row],[Weighted Cost]]-TOPSIS!$C$5)^2+(Pro_Economic_Table[[#This Row],[Weighted Co2]]-TOPSIS!$D$5)^2)^0.5</f>
        <v>2.2860703254091778E-3</v>
      </c>
      <c r="Y135">
        <f>((Pro_Economic_Table[[#This Row],[Weighted Energy]]-TOPSIS!$B$6)^2+(Pro_Economic_Table[[#This Row],[Weighted Cost]]-TOPSIS!$C$6)^2+(Pro_Economic_Table[[#This Row],[Weighted Co2]]-TOPSIS!$D$6)^2)^0.5</f>
        <v>5.053852976022297E-3</v>
      </c>
      <c r="Z135">
        <f>Pro_Economic_Table[[#This Row],[S- Worst-Euclidean Distance]]/(Pro_Economic_Table[[#This Row],[S+ Best-Euclidean Distance]]+Pro_Economic_Table[[#This Row],[S- Worst-Euclidean Distance]])</f>
        <v>0.6885430226548368</v>
      </c>
      <c r="AA135">
        <v>134</v>
      </c>
    </row>
    <row r="136" spans="1:27" x14ac:dyDescent="0.3">
      <c r="A136">
        <v>346</v>
      </c>
      <c r="B136" t="s">
        <v>142</v>
      </c>
      <c r="C136" t="s">
        <v>147</v>
      </c>
      <c r="D136" t="s">
        <v>280</v>
      </c>
      <c r="E136" t="s">
        <v>152</v>
      </c>
      <c r="F136" t="s">
        <v>155</v>
      </c>
      <c r="G136" t="s">
        <v>219</v>
      </c>
      <c r="H136">
        <v>358.11865142856362</v>
      </c>
      <c r="I136">
        <v>51</v>
      </c>
      <c r="J136">
        <v>1274235.5018488744</v>
      </c>
      <c r="K136">
        <v>38726.87033636363</v>
      </c>
      <c r="L136">
        <v>229362390.33279741</v>
      </c>
      <c r="M136">
        <v>5788274.836363635</v>
      </c>
      <c r="N136">
        <v>1911353252.7733116</v>
      </c>
      <c r="O136">
        <v>95064000</v>
      </c>
      <c r="P136">
        <v>23.19184472727272</v>
      </c>
      <c r="Q136">
        <v>19049.820752640673</v>
      </c>
      <c r="R136">
        <v>229401117.20313376</v>
      </c>
      <c r="S136">
        <v>2012.2055276096751</v>
      </c>
      <c r="T136">
        <v>19073.012597367946</v>
      </c>
      <c r="U136">
        <f>Pro_Economic_Table[[#This Row],[Total Energy(MJ)]]*AHP!$P$3/TOPSIS!$B$4</f>
        <v>7.7615693511544036E-3</v>
      </c>
      <c r="V136">
        <f>Pro_Economic_Table[[#This Row],[Total Cost(LKR Million)]]*AHP!$P$4/TOPSIS!$C$4</f>
        <v>3.003688795384786E-2</v>
      </c>
      <c r="W136">
        <f>Pro_Economic_Table[[#This Row],[Total Carbon (Metric T)]]*AHP!$P$5/TOPSIS!$D$4</f>
        <v>3.3328296847172836E-3</v>
      </c>
      <c r="X136">
        <f>((Pro_Economic_Table[[#This Row],[Weighted Energy]]-TOPSIS!$B$5)^2+(Pro_Economic_Table[[#This Row],[Weighted Cost]]-TOPSIS!$C$5)^2+(Pro_Economic_Table[[#This Row],[Weighted Co2]]-TOPSIS!$D$5)^2)^0.5</f>
        <v>2.2876902990675023E-3</v>
      </c>
      <c r="Y136">
        <f>((Pro_Economic_Table[[#This Row],[Weighted Energy]]-TOPSIS!$B$6)^2+(Pro_Economic_Table[[#This Row],[Weighted Cost]]-TOPSIS!$C$6)^2+(Pro_Economic_Table[[#This Row],[Weighted Co2]]-TOPSIS!$D$6)^2)^0.5</f>
        <v>5.0522461117236388E-3</v>
      </c>
      <c r="Z136">
        <f>Pro_Economic_Table[[#This Row],[S- Worst-Euclidean Distance]]/(Pro_Economic_Table[[#This Row],[S+ Best-Euclidean Distance]]+Pro_Economic_Table[[#This Row],[S- Worst-Euclidean Distance]])</f>
        <v>0.68832287215674648</v>
      </c>
      <c r="AA136">
        <v>135</v>
      </c>
    </row>
    <row r="137" spans="1:27" x14ac:dyDescent="0.3">
      <c r="A137">
        <v>345</v>
      </c>
      <c r="B137" t="s">
        <v>142</v>
      </c>
      <c r="C137" t="s">
        <v>147</v>
      </c>
      <c r="D137" t="s">
        <v>280</v>
      </c>
      <c r="E137" t="s">
        <v>152</v>
      </c>
      <c r="F137" t="s">
        <v>154</v>
      </c>
      <c r="G137" t="s">
        <v>218</v>
      </c>
      <c r="H137">
        <v>358.15722327240184</v>
      </c>
      <c r="I137">
        <v>26</v>
      </c>
      <c r="J137">
        <v>1273194.3224251906</v>
      </c>
      <c r="K137">
        <v>37908.09056363636</v>
      </c>
      <c r="L137">
        <v>229174978.03653431</v>
      </c>
      <c r="M137">
        <v>5760982.1772727259</v>
      </c>
      <c r="N137">
        <v>1909791483.6377859</v>
      </c>
      <c r="O137">
        <v>97401200</v>
      </c>
      <c r="P137">
        <v>23.46477131818181</v>
      </c>
      <c r="Q137">
        <v>19034.255120256599</v>
      </c>
      <c r="R137">
        <v>229212886.12709793</v>
      </c>
      <c r="S137">
        <v>2012.9536658150587</v>
      </c>
      <c r="T137">
        <v>19057.719891574779</v>
      </c>
      <c r="U137">
        <f>Pro_Economic_Table[[#This Row],[Total Energy(MJ)]]*AHP!$P$3/TOPSIS!$B$4</f>
        <v>7.7552007311210451E-3</v>
      </c>
      <c r="V137">
        <f>Pro_Economic_Table[[#This Row],[Total Cost(LKR Million)]]*AHP!$P$4/TOPSIS!$C$4</f>
        <v>3.0048055671628552E-2</v>
      </c>
      <c r="W137">
        <f>Pro_Economic_Table[[#This Row],[Total Carbon (Metric T)]]*AHP!$P$5/TOPSIS!$D$4</f>
        <v>3.3301574281156105E-3</v>
      </c>
      <c r="X137">
        <f>((Pro_Economic_Table[[#This Row],[Weighted Energy]]-TOPSIS!$B$5)^2+(Pro_Economic_Table[[#This Row],[Weighted Cost]]-TOPSIS!$C$5)^2+(Pro_Economic_Table[[#This Row],[Weighted Co2]]-TOPSIS!$D$5)^2)^0.5</f>
        <v>2.2966325514425815E-3</v>
      </c>
      <c r="Y137">
        <f>((Pro_Economic_Table[[#This Row],[Weighted Energy]]-TOPSIS!$B$6)^2+(Pro_Economic_Table[[#This Row],[Weighted Cost]]-TOPSIS!$C$6)^2+(Pro_Economic_Table[[#This Row],[Weighted Co2]]-TOPSIS!$D$6)^2)^0.5</f>
        <v>5.0432904003998077E-3</v>
      </c>
      <c r="Z137">
        <f>Pro_Economic_Table[[#This Row],[S- Worst-Euclidean Distance]]/(Pro_Economic_Table[[#This Row],[S+ Best-Euclidean Distance]]+Pro_Economic_Table[[#This Row],[S- Worst-Euclidean Distance]])</f>
        <v>0.68710399734290051</v>
      </c>
      <c r="AA137">
        <v>136</v>
      </c>
    </row>
    <row r="138" spans="1:27" x14ac:dyDescent="0.3">
      <c r="A138">
        <v>332</v>
      </c>
      <c r="B138" t="s">
        <v>142</v>
      </c>
      <c r="C138" t="s">
        <v>147</v>
      </c>
      <c r="D138" t="s">
        <v>151</v>
      </c>
      <c r="E138" t="s">
        <v>152</v>
      </c>
      <c r="F138" t="s">
        <v>280</v>
      </c>
      <c r="G138" t="s">
        <v>220</v>
      </c>
      <c r="H138">
        <v>357.75612896315448</v>
      </c>
      <c r="I138">
        <v>26</v>
      </c>
      <c r="J138">
        <v>1271034.2138284147</v>
      </c>
      <c r="K138">
        <v>40091.503290909081</v>
      </c>
      <c r="L138">
        <v>228786158.48911464</v>
      </c>
      <c r="M138">
        <v>5745460.0386363622</v>
      </c>
      <c r="N138">
        <v>1906551320.7426219</v>
      </c>
      <c r="O138">
        <v>101400000</v>
      </c>
      <c r="P138">
        <v>23.473981468181812</v>
      </c>
      <c r="Q138">
        <v>19001.961496734799</v>
      </c>
      <c r="R138">
        <v>228826249.99240556</v>
      </c>
      <c r="S138">
        <v>2013.6967807812584</v>
      </c>
      <c r="T138">
        <v>19025.43547820298</v>
      </c>
      <c r="U138">
        <f>Pro_Economic_Table[[#This Row],[Total Energy(MJ)]]*AHP!$P$3/TOPSIS!$B$4</f>
        <v>7.742119263996281E-3</v>
      </c>
      <c r="V138">
        <f>Pro_Economic_Table[[#This Row],[Total Cost(LKR Million)]]*AHP!$P$4/TOPSIS!$C$4</f>
        <v>3.0059148405780362E-2</v>
      </c>
      <c r="W138">
        <f>Pro_Economic_Table[[#This Row],[Total Carbon (Metric T)]]*AHP!$P$5/TOPSIS!$D$4</f>
        <v>3.3245160303191205E-3</v>
      </c>
      <c r="X138">
        <f>((Pro_Economic_Table[[#This Row],[Weighted Energy]]-TOPSIS!$B$5)^2+(Pro_Economic_Table[[#This Row],[Weighted Cost]]-TOPSIS!$C$5)^2+(Pro_Economic_Table[[#This Row],[Weighted Co2]]-TOPSIS!$D$5)^2)^0.5</f>
        <v>2.3036555460866719E-3</v>
      </c>
      <c r="Y138">
        <f>((Pro_Economic_Table[[#This Row],[Weighted Energy]]-TOPSIS!$B$6)^2+(Pro_Economic_Table[[#This Row],[Weighted Cost]]-TOPSIS!$C$6)^2+(Pro_Economic_Table[[#This Row],[Weighted Co2]]-TOPSIS!$D$6)^2)^0.5</f>
        <v>5.0363826767719361E-3</v>
      </c>
      <c r="Z138">
        <f>Pro_Economic_Table[[#This Row],[S- Worst-Euclidean Distance]]/(Pro_Economic_Table[[#This Row],[S+ Best-Euclidean Distance]]+Pro_Economic_Table[[#This Row],[S- Worst-Euclidean Distance]])</f>
        <v>0.6861521049151289</v>
      </c>
      <c r="AA138">
        <v>137</v>
      </c>
    </row>
    <row r="139" spans="1:27" x14ac:dyDescent="0.3">
      <c r="A139">
        <v>330</v>
      </c>
      <c r="B139" t="s">
        <v>142</v>
      </c>
      <c r="C139" t="s">
        <v>147</v>
      </c>
      <c r="D139" t="s">
        <v>151</v>
      </c>
      <c r="E139" t="s">
        <v>152</v>
      </c>
      <c r="F139" t="s">
        <v>155</v>
      </c>
      <c r="G139" t="s">
        <v>218</v>
      </c>
      <c r="H139">
        <v>357.65418909015369</v>
      </c>
      <c r="I139">
        <v>26</v>
      </c>
      <c r="J139">
        <v>1273785.9023052936</v>
      </c>
      <c r="K139">
        <v>38726.87033636363</v>
      </c>
      <c r="L139">
        <v>229281462.41495284</v>
      </c>
      <c r="M139">
        <v>5783669.7613636348</v>
      </c>
      <c r="N139">
        <v>1910678853.4579403</v>
      </c>
      <c r="O139">
        <v>97401200</v>
      </c>
      <c r="P139">
        <v>23.201054877272725</v>
      </c>
      <c r="Q139">
        <v>19043.099239464136</v>
      </c>
      <c r="R139">
        <v>229320189.2852892</v>
      </c>
      <c r="S139">
        <v>2013.8637232193041</v>
      </c>
      <c r="T139">
        <v>19066.30029434141</v>
      </c>
      <c r="U139">
        <f>Pro_Economic_Table[[#This Row],[Total Energy(MJ)]]*AHP!$P$3/TOPSIS!$B$4</f>
        <v>7.7588312317657384E-3</v>
      </c>
      <c r="V139">
        <f>Pro_Economic_Table[[#This Row],[Total Cost(LKR Million)]]*AHP!$P$4/TOPSIS!$C$4</f>
        <v>3.0061640413300224E-2</v>
      </c>
      <c r="W139">
        <f>Pro_Economic_Table[[#This Row],[Total Carbon (Metric T)]]*AHP!$P$5/TOPSIS!$D$4</f>
        <v>3.3316567728521309E-3</v>
      </c>
      <c r="X139">
        <f>((Pro_Economic_Table[[#This Row],[Weighted Energy]]-TOPSIS!$B$5)^2+(Pro_Economic_Table[[#This Row],[Weighted Cost]]-TOPSIS!$C$5)^2+(Pro_Economic_Table[[#This Row],[Weighted Co2]]-TOPSIS!$D$5)^2)^0.5</f>
        <v>2.310771915243755E-3</v>
      </c>
      <c r="Y139">
        <f>((Pro_Economic_Table[[#This Row],[Weighted Energy]]-TOPSIS!$B$6)^2+(Pro_Economic_Table[[#This Row],[Weighted Cost]]-TOPSIS!$C$6)^2+(Pro_Economic_Table[[#This Row],[Weighted Co2]]-TOPSIS!$D$6)^2)^0.5</f>
        <v>5.029150709249087E-3</v>
      </c>
      <c r="Z139">
        <f>Pro_Economic_Table[[#This Row],[S- Worst-Euclidean Distance]]/(Pro_Economic_Table[[#This Row],[S+ Best-Euclidean Distance]]+Pro_Economic_Table[[#This Row],[S- Worst-Euclidean Distance]])</f>
        <v>0.68517761923908305</v>
      </c>
      <c r="AA139">
        <v>138</v>
      </c>
    </row>
    <row r="140" spans="1:27" x14ac:dyDescent="0.3">
      <c r="A140">
        <v>448</v>
      </c>
      <c r="B140" t="s">
        <v>280</v>
      </c>
      <c r="C140" t="s">
        <v>147</v>
      </c>
      <c r="D140" t="s">
        <v>151</v>
      </c>
      <c r="E140" t="s">
        <v>280</v>
      </c>
      <c r="F140" t="s">
        <v>280</v>
      </c>
      <c r="G140" t="s">
        <v>219</v>
      </c>
      <c r="H140">
        <v>368.29168606613752</v>
      </c>
      <c r="I140">
        <v>53</v>
      </c>
      <c r="J140">
        <v>1272267.2909921019</v>
      </c>
      <c r="K140">
        <v>49193.356927272718</v>
      </c>
      <c r="L140">
        <v>229008112.37857834</v>
      </c>
      <c r="M140">
        <v>6938972.9840909084</v>
      </c>
      <c r="N140">
        <v>1908400936.4881527</v>
      </c>
      <c r="O140">
        <v>98792000</v>
      </c>
      <c r="P140">
        <v>29.661177649999999</v>
      </c>
      <c r="Q140">
        <v>19020.396000331923</v>
      </c>
      <c r="R140">
        <v>229057305.73550561</v>
      </c>
      <c r="S140">
        <v>2014.1319094722435</v>
      </c>
      <c r="T140">
        <v>19050.057177981922</v>
      </c>
      <c r="U140">
        <f>Pro_Economic_Table[[#This Row],[Total Energy(MJ)]]*AHP!$P$3/TOPSIS!$B$4</f>
        <v>7.7499368160462365E-3</v>
      </c>
      <c r="V140">
        <f>Pro_Economic_Table[[#This Row],[Total Cost(LKR Million)]]*AHP!$P$4/TOPSIS!$C$4</f>
        <v>3.0065643722266319E-2</v>
      </c>
      <c r="W140">
        <f>Pro_Economic_Table[[#This Row],[Total Carbon (Metric T)]]*AHP!$P$5/TOPSIS!$D$4</f>
        <v>3.3288184409368733E-3</v>
      </c>
      <c r="X140">
        <f>((Pro_Economic_Table[[#This Row],[Weighted Energy]]-TOPSIS!$B$5)^2+(Pro_Economic_Table[[#This Row],[Weighted Cost]]-TOPSIS!$C$5)^2+(Pro_Economic_Table[[#This Row],[Weighted Co2]]-TOPSIS!$D$5)^2)^0.5</f>
        <v>2.3122155124384886E-3</v>
      </c>
      <c r="Y140">
        <f>((Pro_Economic_Table[[#This Row],[Weighted Energy]]-TOPSIS!$B$6)^2+(Pro_Economic_Table[[#This Row],[Weighted Cost]]-TOPSIS!$C$6)^2+(Pro_Economic_Table[[#This Row],[Weighted Co2]]-TOPSIS!$D$6)^2)^0.5</f>
        <v>5.0277540876428198E-3</v>
      </c>
      <c r="Z140">
        <f>Pro_Economic_Table[[#This Row],[S- Worst-Euclidean Distance]]/(Pro_Economic_Table[[#This Row],[S+ Best-Euclidean Distance]]+Pro_Economic_Table[[#This Row],[S- Worst-Euclidean Distance]])</f>
        <v>0.68498295791131414</v>
      </c>
      <c r="AA140">
        <v>139</v>
      </c>
    </row>
    <row r="141" spans="1:27" x14ac:dyDescent="0.3">
      <c r="A141">
        <v>350</v>
      </c>
      <c r="B141" t="s">
        <v>142</v>
      </c>
      <c r="C141" t="s">
        <v>147</v>
      </c>
      <c r="D141" t="s">
        <v>280</v>
      </c>
      <c r="E141" t="s">
        <v>152</v>
      </c>
      <c r="F141" t="s">
        <v>280</v>
      </c>
      <c r="G141" t="s">
        <v>220</v>
      </c>
      <c r="H141">
        <v>358.22059130156447</v>
      </c>
      <c r="I141">
        <v>26</v>
      </c>
      <c r="J141">
        <v>1271483.8133719957</v>
      </c>
      <c r="K141">
        <v>40091.503290909081</v>
      </c>
      <c r="L141">
        <v>228867086.40695924</v>
      </c>
      <c r="M141">
        <v>5750065.1136363624</v>
      </c>
      <c r="N141">
        <v>1907225720.0579934</v>
      </c>
      <c r="O141">
        <v>101400000</v>
      </c>
      <c r="P141">
        <v>23.46477131818181</v>
      </c>
      <c r="Q141">
        <v>19008.683009911336</v>
      </c>
      <c r="R141">
        <v>228907177.91025016</v>
      </c>
      <c r="S141">
        <v>2014.3757851716296</v>
      </c>
      <c r="T141">
        <v>19032.147781229516</v>
      </c>
      <c r="U141">
        <f>Pro_Economic_Table[[#This Row],[Total Energy(MJ)]]*AHP!$P$3/TOPSIS!$B$4</f>
        <v>7.7448573833849461E-3</v>
      </c>
      <c r="V141">
        <f>Pro_Economic_Table[[#This Row],[Total Cost(LKR Million)]]*AHP!$P$4/TOPSIS!$C$4</f>
        <v>3.0069284139190244E-2</v>
      </c>
      <c r="W141">
        <f>Pro_Economic_Table[[#This Row],[Total Carbon (Metric T)]]*AHP!$P$5/TOPSIS!$D$4</f>
        <v>3.3256889421842731E-3</v>
      </c>
      <c r="X141">
        <f>((Pro_Economic_Table[[#This Row],[Weighted Energy]]-TOPSIS!$B$5)^2+(Pro_Economic_Table[[#This Row],[Weighted Cost]]-TOPSIS!$C$5)^2+(Pro_Economic_Table[[#This Row],[Weighted Co2]]-TOPSIS!$D$5)^2)^0.5</f>
        <v>2.3142159851445563E-3</v>
      </c>
      <c r="Y141">
        <f>((Pro_Economic_Table[[#This Row],[Weighted Energy]]-TOPSIS!$B$6)^2+(Pro_Economic_Table[[#This Row],[Weighted Cost]]-TOPSIS!$C$6)^2+(Pro_Economic_Table[[#This Row],[Weighted Co2]]-TOPSIS!$D$6)^2)^0.5</f>
        <v>5.0258195186116154E-3</v>
      </c>
      <c r="Z141">
        <f>Pro_Economic_Table[[#This Row],[S- Worst-Euclidean Distance]]/(Pro_Economic_Table[[#This Row],[S+ Best-Euclidean Distance]]+Pro_Economic_Table[[#This Row],[S- Worst-Euclidean Distance]])</f>
        <v>0.68471324369476338</v>
      </c>
      <c r="AA141">
        <v>140</v>
      </c>
    </row>
    <row r="142" spans="1:27" x14ac:dyDescent="0.3">
      <c r="A142">
        <v>348</v>
      </c>
      <c r="B142" t="s">
        <v>142</v>
      </c>
      <c r="C142" t="s">
        <v>147</v>
      </c>
      <c r="D142" t="s">
        <v>280</v>
      </c>
      <c r="E142" t="s">
        <v>152</v>
      </c>
      <c r="F142" t="s">
        <v>155</v>
      </c>
      <c r="G142" t="s">
        <v>218</v>
      </c>
      <c r="H142">
        <v>358.11865142856362</v>
      </c>
      <c r="I142">
        <v>26</v>
      </c>
      <c r="J142">
        <v>1274235.5018488744</v>
      </c>
      <c r="K142">
        <v>38726.87033636363</v>
      </c>
      <c r="L142">
        <v>229362390.33279741</v>
      </c>
      <c r="M142">
        <v>5788274.836363635</v>
      </c>
      <c r="N142">
        <v>1911353252.7733116</v>
      </c>
      <c r="O142">
        <v>97401200</v>
      </c>
      <c r="P142">
        <v>23.19184472727272</v>
      </c>
      <c r="Q142">
        <v>19049.820752640673</v>
      </c>
      <c r="R142">
        <v>229401117.20313376</v>
      </c>
      <c r="S142">
        <v>2014.5427276096752</v>
      </c>
      <c r="T142">
        <v>19073.012597367946</v>
      </c>
      <c r="U142">
        <f>Pro_Economic_Table[[#This Row],[Total Energy(MJ)]]*AHP!$P$3/TOPSIS!$B$4</f>
        <v>7.7615693511544036E-3</v>
      </c>
      <c r="V142">
        <f>Pro_Economic_Table[[#This Row],[Total Cost(LKR Million)]]*AHP!$P$4/TOPSIS!$C$4</f>
        <v>3.0071776146710111E-2</v>
      </c>
      <c r="W142">
        <f>Pro_Economic_Table[[#This Row],[Total Carbon (Metric T)]]*AHP!$P$5/TOPSIS!$D$4</f>
        <v>3.3328296847172836E-3</v>
      </c>
      <c r="X142">
        <f>((Pro_Economic_Table[[#This Row],[Weighted Energy]]-TOPSIS!$B$5)^2+(Pro_Economic_Table[[#This Row],[Weighted Cost]]-TOPSIS!$C$5)^2+(Pro_Economic_Table[[#This Row],[Weighted Co2]]-TOPSIS!$D$5)^2)^0.5</f>
        <v>2.3213341813403338E-3</v>
      </c>
      <c r="Y142">
        <f>((Pro_Economic_Table[[#This Row],[Weighted Energy]]-TOPSIS!$B$6)^2+(Pro_Economic_Table[[#This Row],[Weighted Cost]]-TOPSIS!$C$6)^2+(Pro_Economic_Table[[#This Row],[Weighted Co2]]-TOPSIS!$D$6)^2)^0.5</f>
        <v>5.0185881490122887E-3</v>
      </c>
      <c r="Z142">
        <f>Pro_Economic_Table[[#This Row],[S- Worst-Euclidean Distance]]/(Pro_Economic_Table[[#This Row],[S+ Best-Euclidean Distance]]+Pro_Economic_Table[[#This Row],[S- Worst-Euclidean Distance]])</f>
        <v>0.6837385905650567</v>
      </c>
      <c r="AA142">
        <v>141</v>
      </c>
    </row>
    <row r="143" spans="1:27" x14ac:dyDescent="0.3">
      <c r="A143">
        <v>466</v>
      </c>
      <c r="B143" t="s">
        <v>280</v>
      </c>
      <c r="C143" t="s">
        <v>147</v>
      </c>
      <c r="D143" t="s">
        <v>280</v>
      </c>
      <c r="E143" t="s">
        <v>280</v>
      </c>
      <c r="F143" t="s">
        <v>280</v>
      </c>
      <c r="G143" t="s">
        <v>219</v>
      </c>
      <c r="H143">
        <v>368.7561484045475</v>
      </c>
      <c r="I143">
        <v>53</v>
      </c>
      <c r="J143">
        <v>1272716.8905356829</v>
      </c>
      <c r="K143">
        <v>49193.356927272718</v>
      </c>
      <c r="L143">
        <v>229089040.29642293</v>
      </c>
      <c r="M143">
        <v>6943578.0590909086</v>
      </c>
      <c r="N143">
        <v>1909075335.8035243</v>
      </c>
      <c r="O143">
        <v>98792000</v>
      </c>
      <c r="P143">
        <v>29.651967499999998</v>
      </c>
      <c r="Q143">
        <v>19027.117513508456</v>
      </c>
      <c r="R143">
        <v>229138233.6533502</v>
      </c>
      <c r="S143">
        <v>2014.8109138626151</v>
      </c>
      <c r="T143">
        <v>19056.769481008458</v>
      </c>
      <c r="U143">
        <f>Pro_Economic_Table[[#This Row],[Total Energy(MJ)]]*AHP!$P$3/TOPSIS!$B$4</f>
        <v>7.7526749354349016E-3</v>
      </c>
      <c r="V143">
        <f>Pro_Economic_Table[[#This Row],[Total Cost(LKR Million)]]*AHP!$P$4/TOPSIS!$C$4</f>
        <v>3.0075779455676212E-2</v>
      </c>
      <c r="W143">
        <f>Pro_Economic_Table[[#This Row],[Total Carbon (Metric T)]]*AHP!$P$5/TOPSIS!$D$4</f>
        <v>3.3299913528020259E-3</v>
      </c>
      <c r="X143">
        <f>((Pro_Economic_Table[[#This Row],[Weighted Energy]]-TOPSIS!$B$5)^2+(Pro_Economic_Table[[#This Row],[Weighted Cost]]-TOPSIS!$C$5)^2+(Pro_Economic_Table[[#This Row],[Weighted Co2]]-TOPSIS!$D$5)^2)^0.5</f>
        <v>2.3227767649766019E-3</v>
      </c>
      <c r="Y143">
        <f>((Pro_Economic_Table[[#This Row],[Weighted Energy]]-TOPSIS!$B$6)^2+(Pro_Economic_Table[[#This Row],[Weighted Cost]]-TOPSIS!$C$6)^2+(Pro_Economic_Table[[#This Row],[Weighted Co2]]-TOPSIS!$D$6)^2)^0.5</f>
        <v>5.0171911569771056E-3</v>
      </c>
      <c r="Z143">
        <f>Pro_Economic_Table[[#This Row],[S- Worst-Euclidean Distance]]/(Pro_Economic_Table[[#This Row],[S+ Best-Euclidean Distance]]+Pro_Economic_Table[[#This Row],[S- Worst-Euclidean Distance]])</f>
        <v>0.68354401685745525</v>
      </c>
      <c r="AA143">
        <v>142</v>
      </c>
    </row>
    <row r="144" spans="1:27" x14ac:dyDescent="0.3">
      <c r="A144">
        <v>79</v>
      </c>
      <c r="B144" t="s">
        <v>139</v>
      </c>
      <c r="C144" t="s">
        <v>280</v>
      </c>
      <c r="D144" t="s">
        <v>151</v>
      </c>
      <c r="E144" t="s">
        <v>152</v>
      </c>
      <c r="F144" t="s">
        <v>280</v>
      </c>
      <c r="G144" t="s">
        <v>219</v>
      </c>
      <c r="H144">
        <v>365.39029162586002</v>
      </c>
      <c r="I144">
        <v>52</v>
      </c>
      <c r="J144">
        <v>1275510.6454566277</v>
      </c>
      <c r="K144">
        <v>49149.042090909075</v>
      </c>
      <c r="L144">
        <v>229591916.18219301</v>
      </c>
      <c r="M144">
        <v>4952698.6386363627</v>
      </c>
      <c r="N144">
        <v>1913265968.1849415</v>
      </c>
      <c r="O144">
        <v>96928000</v>
      </c>
      <c r="P144">
        <v>20.169581068181813</v>
      </c>
      <c r="Q144">
        <v>19068.884149576585</v>
      </c>
      <c r="R144">
        <v>229641065.22428393</v>
      </c>
      <c r="S144">
        <v>2015.1466668235778</v>
      </c>
      <c r="T144">
        <v>19089.053730644766</v>
      </c>
      <c r="U144">
        <f>Pro_Economic_Table[[#This Row],[Total Energy(MJ)]]*AHP!$P$3/TOPSIS!$B$4</f>
        <v>7.7696877650031901E-3</v>
      </c>
      <c r="V144">
        <f>Pro_Economic_Table[[#This Row],[Total Cost(LKR Million)]]*AHP!$P$4/TOPSIS!$C$4</f>
        <v>3.008079135626501E-2</v>
      </c>
      <c r="W144">
        <f>Pro_Economic_Table[[#This Row],[Total Carbon (Metric T)]]*AHP!$P$5/TOPSIS!$D$4</f>
        <v>3.335632721987278E-3</v>
      </c>
      <c r="X144">
        <f>((Pro_Economic_Table[[#This Row],[Weighted Energy]]-TOPSIS!$B$5)^2+(Pro_Economic_Table[[#This Row],[Weighted Cost]]-TOPSIS!$C$5)^2+(Pro_Economic_Table[[#This Row],[Weighted Co2]]-TOPSIS!$D$5)^2)^0.5</f>
        <v>2.3322909314369353E-3</v>
      </c>
      <c r="Y144">
        <f>((Pro_Economic_Table[[#This Row],[Weighted Energy]]-TOPSIS!$B$6)^2+(Pro_Economic_Table[[#This Row],[Weighted Cost]]-TOPSIS!$C$6)^2+(Pro_Economic_Table[[#This Row],[Weighted Co2]]-TOPSIS!$D$6)^2)^0.5</f>
        <v>5.0076343724384234E-3</v>
      </c>
      <c r="Z144">
        <f>Pro_Economic_Table[[#This Row],[S- Worst-Euclidean Distance]]/(Pro_Economic_Table[[#This Row],[S+ Best-Euclidean Distance]]+Pro_Economic_Table[[#This Row],[S- Worst-Euclidean Distance]])</f>
        <v>0.68224595825171075</v>
      </c>
      <c r="AA144">
        <v>143</v>
      </c>
    </row>
    <row r="145" spans="1:27" x14ac:dyDescent="0.3">
      <c r="A145">
        <v>81</v>
      </c>
      <c r="B145" t="s">
        <v>139</v>
      </c>
      <c r="C145" t="s">
        <v>280</v>
      </c>
      <c r="D145" t="s">
        <v>151</v>
      </c>
      <c r="E145" t="s">
        <v>152</v>
      </c>
      <c r="F145" t="s">
        <v>280</v>
      </c>
      <c r="G145" t="s">
        <v>218</v>
      </c>
      <c r="H145">
        <v>365.39029162586002</v>
      </c>
      <c r="I145">
        <v>26</v>
      </c>
      <c r="J145">
        <v>1275510.6454566277</v>
      </c>
      <c r="K145">
        <v>49149.042090909075</v>
      </c>
      <c r="L145">
        <v>229591916.18219301</v>
      </c>
      <c r="M145">
        <v>4952698.6386363627</v>
      </c>
      <c r="N145">
        <v>1913265968.1849415</v>
      </c>
      <c r="O145">
        <v>97401200</v>
      </c>
      <c r="P145">
        <v>20.169581068181813</v>
      </c>
      <c r="Q145">
        <v>19068.884149576585</v>
      </c>
      <c r="R145">
        <v>229641065.22428393</v>
      </c>
      <c r="S145">
        <v>2015.6198668235779</v>
      </c>
      <c r="T145">
        <v>19089.053730644766</v>
      </c>
      <c r="U145">
        <f>Pro_Economic_Table[[#This Row],[Total Energy(MJ)]]*AHP!$P$3/TOPSIS!$B$4</f>
        <v>7.7696877650031901E-3</v>
      </c>
      <c r="V145">
        <f>Pro_Economic_Table[[#This Row],[Total Cost(LKR Million)]]*AHP!$P$4/TOPSIS!$C$4</f>
        <v>3.0087854976349904E-2</v>
      </c>
      <c r="W145">
        <f>Pro_Economic_Table[[#This Row],[Total Carbon (Metric T)]]*AHP!$P$5/TOPSIS!$D$4</f>
        <v>3.335632721987278E-3</v>
      </c>
      <c r="X145">
        <f>((Pro_Economic_Table[[#This Row],[Weighted Energy]]-TOPSIS!$B$5)^2+(Pro_Economic_Table[[#This Row],[Weighted Cost]]-TOPSIS!$C$5)^2+(Pro_Economic_Table[[#This Row],[Weighted Co2]]-TOPSIS!$D$5)^2)^0.5</f>
        <v>2.3391023775974087E-3</v>
      </c>
      <c r="Y145">
        <f>((Pro_Economic_Table[[#This Row],[Weighted Energy]]-TOPSIS!$B$6)^2+(Pro_Economic_Table[[#This Row],[Weighted Cost]]-TOPSIS!$C$6)^2+(Pro_Economic_Table[[#This Row],[Weighted Co2]]-TOPSIS!$D$6)^2)^0.5</f>
        <v>5.0008196903097097E-3</v>
      </c>
      <c r="Z145">
        <f>Pro_Economic_Table[[#This Row],[S- Worst-Euclidean Distance]]/(Pro_Economic_Table[[#This Row],[S+ Best-Euclidean Distance]]+Pro_Economic_Table[[#This Row],[S- Worst-Euclidean Distance]])</f>
        <v>0.68131781836964755</v>
      </c>
      <c r="AA145">
        <v>144</v>
      </c>
    </row>
    <row r="146" spans="1:27" x14ac:dyDescent="0.3">
      <c r="A146">
        <v>326</v>
      </c>
      <c r="B146" t="s">
        <v>142</v>
      </c>
      <c r="C146" t="s">
        <v>147</v>
      </c>
      <c r="D146" t="s">
        <v>151</v>
      </c>
      <c r="E146" t="s">
        <v>152</v>
      </c>
      <c r="F146" t="s">
        <v>154</v>
      </c>
      <c r="G146" t="s">
        <v>220</v>
      </c>
      <c r="H146">
        <v>357.69276093399179</v>
      </c>
      <c r="I146">
        <v>26</v>
      </c>
      <c r="J146">
        <v>1272744.7228816096</v>
      </c>
      <c r="K146">
        <v>37908.09056363636</v>
      </c>
      <c r="L146">
        <v>229094050.11868972</v>
      </c>
      <c r="M146">
        <v>5756377.1022727257</v>
      </c>
      <c r="N146">
        <v>1909117084.3224142</v>
      </c>
      <c r="O146">
        <v>101400000</v>
      </c>
      <c r="P146">
        <v>23.473981468181812</v>
      </c>
      <c r="Q146">
        <v>19027.533607080062</v>
      </c>
      <c r="R146">
        <v>229131958.20925334</v>
      </c>
      <c r="S146">
        <v>2016.273461424687</v>
      </c>
      <c r="T146">
        <v>19051.007588548244</v>
      </c>
      <c r="U146">
        <f>Pro_Economic_Table[[#This Row],[Total Energy(MJ)]]*AHP!$P$3/TOPSIS!$B$4</f>
        <v>7.7524626117323799E-3</v>
      </c>
      <c r="V146">
        <f>Pro_Economic_Table[[#This Row],[Total Cost(LKR Million)]]*AHP!$P$4/TOPSIS!$C$4</f>
        <v>3.009761140904596E-2</v>
      </c>
      <c r="W146">
        <f>Pro_Economic_Table[[#This Row],[Total Carbon (Metric T)]]*AHP!$P$5/TOPSIS!$D$4</f>
        <v>3.3289845162504579E-3</v>
      </c>
      <c r="X146">
        <f>((Pro_Economic_Table[[#This Row],[Weighted Energy]]-TOPSIS!$B$5)^2+(Pro_Economic_Table[[#This Row],[Weighted Cost]]-TOPSIS!$C$5)^2+(Pro_Economic_Table[[#This Row],[Weighted Co2]]-TOPSIS!$D$5)^2)^0.5</f>
        <v>2.3437210607131316E-3</v>
      </c>
      <c r="Y146">
        <f>((Pro_Economic_Table[[#This Row],[Weighted Energy]]-TOPSIS!$B$6)^2+(Pro_Economic_Table[[#This Row],[Weighted Cost]]-TOPSIS!$C$6)^2+(Pro_Economic_Table[[#This Row],[Weighted Co2]]-TOPSIS!$D$6)^2)^0.5</f>
        <v>4.9963074652124503E-3</v>
      </c>
      <c r="Z146">
        <f>Pro_Economic_Table[[#This Row],[S- Worst-Euclidean Distance]]/(Pro_Economic_Table[[#This Row],[S+ Best-Euclidean Distance]]+Pro_Economic_Table[[#This Row],[S- Worst-Euclidean Distance]])</f>
        <v>0.68069319452439225</v>
      </c>
      <c r="AA146">
        <v>145</v>
      </c>
    </row>
    <row r="147" spans="1:27" x14ac:dyDescent="0.3">
      <c r="A147">
        <v>450</v>
      </c>
      <c r="B147" t="s">
        <v>280</v>
      </c>
      <c r="C147" t="s">
        <v>147</v>
      </c>
      <c r="D147" t="s">
        <v>151</v>
      </c>
      <c r="E147" t="s">
        <v>280</v>
      </c>
      <c r="F147" t="s">
        <v>280</v>
      </c>
      <c r="G147" t="s">
        <v>218</v>
      </c>
      <c r="H147">
        <v>368.29168606613752</v>
      </c>
      <c r="I147">
        <v>27</v>
      </c>
      <c r="J147">
        <v>1272267.2909921019</v>
      </c>
      <c r="K147">
        <v>49193.356927272718</v>
      </c>
      <c r="L147">
        <v>229008112.37857834</v>
      </c>
      <c r="M147">
        <v>6938972.9840909084</v>
      </c>
      <c r="N147">
        <v>1908400936.4881527</v>
      </c>
      <c r="O147">
        <v>101147400</v>
      </c>
      <c r="P147">
        <v>29.661177649999999</v>
      </c>
      <c r="Q147">
        <v>19020.396000331923</v>
      </c>
      <c r="R147">
        <v>229057305.73550561</v>
      </c>
      <c r="S147">
        <v>2016.4873094722436</v>
      </c>
      <c r="T147">
        <v>19050.057177981922</v>
      </c>
      <c r="U147">
        <f>Pro_Economic_Table[[#This Row],[Total Energy(MJ)]]*AHP!$P$3/TOPSIS!$B$4</f>
        <v>7.7499368160462365E-3</v>
      </c>
      <c r="V147">
        <f>Pro_Economic_Table[[#This Row],[Total Cost(LKR Million)]]*AHP!$P$4/TOPSIS!$C$4</f>
        <v>3.0100803592824146E-2</v>
      </c>
      <c r="W147">
        <f>Pro_Economic_Table[[#This Row],[Total Carbon (Metric T)]]*AHP!$P$5/TOPSIS!$D$4</f>
        <v>3.3288184409368733E-3</v>
      </c>
      <c r="X147">
        <f>((Pro_Economic_Table[[#This Row],[Weighted Energy]]-TOPSIS!$B$5)^2+(Pro_Economic_Table[[#This Row],[Weighted Cost]]-TOPSIS!$C$5)^2+(Pro_Economic_Table[[#This Row],[Weighted Co2]]-TOPSIS!$D$5)^2)^0.5</f>
        <v>2.346198033632417E-3</v>
      </c>
      <c r="Y147">
        <f>((Pro_Economic_Table[[#This Row],[Weighted Energy]]-TOPSIS!$B$6)^2+(Pro_Economic_Table[[#This Row],[Weighted Cost]]-TOPSIS!$C$6)^2+(Pro_Economic_Table[[#This Row],[Weighted Co2]]-TOPSIS!$D$6)^2)^0.5</f>
        <v>4.993870193434476E-3</v>
      </c>
      <c r="Z147">
        <f>Pro_Economic_Table[[#This Row],[S- Worst-Euclidean Distance]]/(Pro_Economic_Table[[#This Row],[S+ Best-Euclidean Distance]]+Pro_Economic_Table[[#This Row],[S- Worst-Euclidean Distance]])</f>
        <v>0.68035746248506423</v>
      </c>
      <c r="AA147">
        <v>146</v>
      </c>
    </row>
    <row r="148" spans="1:27" x14ac:dyDescent="0.3">
      <c r="A148">
        <v>442</v>
      </c>
      <c r="B148" t="s">
        <v>280</v>
      </c>
      <c r="C148" t="s">
        <v>147</v>
      </c>
      <c r="D148" t="s">
        <v>151</v>
      </c>
      <c r="E148" t="s">
        <v>280</v>
      </c>
      <c r="F148" t="s">
        <v>154</v>
      </c>
      <c r="G148" t="s">
        <v>219</v>
      </c>
      <c r="H148">
        <v>368.22831803697477</v>
      </c>
      <c r="I148">
        <v>53</v>
      </c>
      <c r="J148">
        <v>1273977.800045297</v>
      </c>
      <c r="K148">
        <v>47009.944199999998</v>
      </c>
      <c r="L148">
        <v>229316004.00815347</v>
      </c>
      <c r="M148">
        <v>6949890.0477272719</v>
      </c>
      <c r="N148">
        <v>1910966700.0679455</v>
      </c>
      <c r="O148">
        <v>98792000</v>
      </c>
      <c r="P148">
        <v>29.661177649999999</v>
      </c>
      <c r="Q148">
        <v>19045.96811067719</v>
      </c>
      <c r="R148">
        <v>229363013.95235348</v>
      </c>
      <c r="S148">
        <v>2016.7085901156729</v>
      </c>
      <c r="T148">
        <v>19075.629288327189</v>
      </c>
      <c r="U148">
        <f>Pro_Economic_Table[[#This Row],[Total Energy(MJ)]]*AHP!$P$3/TOPSIS!$B$4</f>
        <v>7.7602801637823389E-3</v>
      </c>
      <c r="V148">
        <f>Pro_Economic_Table[[#This Row],[Total Cost(LKR Million)]]*AHP!$P$4/TOPSIS!$C$4</f>
        <v>3.0104106725531935E-2</v>
      </c>
      <c r="W148">
        <f>Pro_Economic_Table[[#This Row],[Total Carbon (Metric T)]]*AHP!$P$5/TOPSIS!$D$4</f>
        <v>3.3332869268682111E-3</v>
      </c>
      <c r="X148">
        <f>((Pro_Economic_Table[[#This Row],[Weighted Energy]]-TOPSIS!$B$5)^2+(Pro_Economic_Table[[#This Row],[Weighted Cost]]-TOPSIS!$C$5)^2+(Pro_Economic_Table[[#This Row],[Weighted Co2]]-TOPSIS!$D$5)^2)^0.5</f>
        <v>2.3522839837008028E-3</v>
      </c>
      <c r="Y148">
        <f>((Pro_Economic_Table[[#This Row],[Weighted Energy]]-TOPSIS!$B$6)^2+(Pro_Economic_Table[[#This Row],[Weighted Cost]]-TOPSIS!$C$6)^2+(Pro_Economic_Table[[#This Row],[Weighted Co2]]-TOPSIS!$D$6)^2)^0.5</f>
        <v>4.9876797024726608E-3</v>
      </c>
      <c r="Z148">
        <f>Pro_Economic_Table[[#This Row],[S- Worst-Euclidean Distance]]/(Pro_Economic_Table[[#This Row],[S+ Best-Euclidean Distance]]+Pro_Economic_Table[[#This Row],[S- Worst-Euclidean Distance]])</f>
        <v>0.67952375729979719</v>
      </c>
      <c r="AA148">
        <v>147</v>
      </c>
    </row>
    <row r="149" spans="1:27" x14ac:dyDescent="0.3">
      <c r="A149">
        <v>344</v>
      </c>
      <c r="B149" t="s">
        <v>142</v>
      </c>
      <c r="C149" t="s">
        <v>147</v>
      </c>
      <c r="D149" t="s">
        <v>280</v>
      </c>
      <c r="E149" t="s">
        <v>152</v>
      </c>
      <c r="F149" t="s">
        <v>154</v>
      </c>
      <c r="G149" t="s">
        <v>220</v>
      </c>
      <c r="H149">
        <v>358.15722327240184</v>
      </c>
      <c r="I149">
        <v>26</v>
      </c>
      <c r="J149">
        <v>1273194.3224251906</v>
      </c>
      <c r="K149">
        <v>37908.09056363636</v>
      </c>
      <c r="L149">
        <v>229174978.03653431</v>
      </c>
      <c r="M149">
        <v>5760982.1772727259</v>
      </c>
      <c r="N149">
        <v>1909791483.6377859</v>
      </c>
      <c r="O149">
        <v>101400000</v>
      </c>
      <c r="P149">
        <v>23.46477131818181</v>
      </c>
      <c r="Q149">
        <v>19034.255120256599</v>
      </c>
      <c r="R149">
        <v>229212886.12709793</v>
      </c>
      <c r="S149">
        <v>2016.9524658150588</v>
      </c>
      <c r="T149">
        <v>19057.719891574779</v>
      </c>
      <c r="U149">
        <f>Pro_Economic_Table[[#This Row],[Total Energy(MJ)]]*AHP!$P$3/TOPSIS!$B$4</f>
        <v>7.7552007311210451E-3</v>
      </c>
      <c r="V149">
        <f>Pro_Economic_Table[[#This Row],[Total Cost(LKR Million)]]*AHP!$P$4/TOPSIS!$C$4</f>
        <v>3.0107747142455857E-2</v>
      </c>
      <c r="W149">
        <f>Pro_Economic_Table[[#This Row],[Total Carbon (Metric T)]]*AHP!$P$5/TOPSIS!$D$4</f>
        <v>3.3301574281156105E-3</v>
      </c>
      <c r="X149">
        <f>((Pro_Economic_Table[[#This Row],[Weighted Energy]]-TOPSIS!$B$5)^2+(Pro_Economic_Table[[#This Row],[Weighted Cost]]-TOPSIS!$C$5)^2+(Pro_Economic_Table[[#This Row],[Weighted Co2]]-TOPSIS!$D$5)^2)^0.5</f>
        <v>2.3542816288052372E-3</v>
      </c>
      <c r="Y149">
        <f>((Pro_Economic_Table[[#This Row],[Weighted Energy]]-TOPSIS!$B$6)^2+(Pro_Economic_Table[[#This Row],[Weighted Cost]]-TOPSIS!$C$6)^2+(Pro_Economic_Table[[#This Row],[Weighted Co2]]-TOPSIS!$D$6)^2)^0.5</f>
        <v>4.9857443255870385E-3</v>
      </c>
      <c r="Z149">
        <f>Pro_Economic_Table[[#This Row],[S- Worst-Euclidean Distance]]/(Pro_Economic_Table[[#This Row],[S+ Best-Euclidean Distance]]+Pro_Economic_Table[[#This Row],[S- Worst-Euclidean Distance]])</f>
        <v>0.67925431824986482</v>
      </c>
      <c r="AA149">
        <v>148</v>
      </c>
    </row>
    <row r="150" spans="1:27" x14ac:dyDescent="0.3">
      <c r="A150">
        <v>468</v>
      </c>
      <c r="B150" t="s">
        <v>280</v>
      </c>
      <c r="C150" t="s">
        <v>147</v>
      </c>
      <c r="D150" t="s">
        <v>280</v>
      </c>
      <c r="E150" t="s">
        <v>280</v>
      </c>
      <c r="F150" t="s">
        <v>280</v>
      </c>
      <c r="G150" t="s">
        <v>218</v>
      </c>
      <c r="H150">
        <v>368.7561484045475</v>
      </c>
      <c r="I150">
        <v>27</v>
      </c>
      <c r="J150">
        <v>1272716.8905356829</v>
      </c>
      <c r="K150">
        <v>49193.356927272718</v>
      </c>
      <c r="L150">
        <v>229089040.29642293</v>
      </c>
      <c r="M150">
        <v>6943578.0590909086</v>
      </c>
      <c r="N150">
        <v>1909075335.8035243</v>
      </c>
      <c r="O150">
        <v>101147400</v>
      </c>
      <c r="P150">
        <v>29.651967499999998</v>
      </c>
      <c r="Q150">
        <v>19027.117513508456</v>
      </c>
      <c r="R150">
        <v>229138233.6533502</v>
      </c>
      <c r="S150">
        <v>2017.1663138626152</v>
      </c>
      <c r="T150">
        <v>19056.769481008458</v>
      </c>
      <c r="U150">
        <f>Pro_Economic_Table[[#This Row],[Total Energy(MJ)]]*AHP!$P$3/TOPSIS!$B$4</f>
        <v>7.7526749354349016E-3</v>
      </c>
      <c r="V150">
        <f>Pro_Economic_Table[[#This Row],[Total Cost(LKR Million)]]*AHP!$P$4/TOPSIS!$C$4</f>
        <v>3.011093932623404E-2</v>
      </c>
      <c r="W150">
        <f>Pro_Economic_Table[[#This Row],[Total Carbon (Metric T)]]*AHP!$P$5/TOPSIS!$D$4</f>
        <v>3.3299913528020259E-3</v>
      </c>
      <c r="X150">
        <f>((Pro_Economic_Table[[#This Row],[Weighted Energy]]-TOPSIS!$B$5)^2+(Pro_Economic_Table[[#This Row],[Weighted Cost]]-TOPSIS!$C$5)^2+(Pro_Economic_Table[[#This Row],[Weighted Co2]]-TOPSIS!$D$5)^2)^0.5</f>
        <v>2.3567582139718975E-3</v>
      </c>
      <c r="Y150">
        <f>((Pro_Economic_Table[[#This Row],[Weighted Energy]]-TOPSIS!$B$6)^2+(Pro_Economic_Table[[#This Row],[Weighted Cost]]-TOPSIS!$C$6)^2+(Pro_Economic_Table[[#This Row],[Weighted Co2]]-TOPSIS!$D$6)^2)^0.5</f>
        <v>4.9833069533054926E-3</v>
      </c>
      <c r="Z150">
        <f>Pro_Economic_Table[[#This Row],[S- Worst-Euclidean Distance]]/(Pro_Economic_Table[[#This Row],[S+ Best-Euclidean Distance]]+Pro_Economic_Table[[#This Row],[S- Worst-Euclidean Distance]])</f>
        <v>0.67891862534429293</v>
      </c>
      <c r="AA150">
        <v>149</v>
      </c>
    </row>
    <row r="151" spans="1:27" x14ac:dyDescent="0.3">
      <c r="A151">
        <v>460</v>
      </c>
      <c r="B151" t="s">
        <v>280</v>
      </c>
      <c r="C151" t="s">
        <v>147</v>
      </c>
      <c r="D151" t="s">
        <v>280</v>
      </c>
      <c r="E151" t="s">
        <v>280</v>
      </c>
      <c r="F151" t="s">
        <v>154</v>
      </c>
      <c r="G151" t="s">
        <v>219</v>
      </c>
      <c r="H151">
        <v>368.69278037538481</v>
      </c>
      <c r="I151">
        <v>53</v>
      </c>
      <c r="J151">
        <v>1274427.399588878</v>
      </c>
      <c r="K151">
        <v>47009.944199999998</v>
      </c>
      <c r="L151">
        <v>229396931.92599803</v>
      </c>
      <c r="M151">
        <v>6954495.1227272721</v>
      </c>
      <c r="N151">
        <v>1911641099.383317</v>
      </c>
      <c r="O151">
        <v>98792000</v>
      </c>
      <c r="P151">
        <v>29.651967499999998</v>
      </c>
      <c r="Q151">
        <v>19052.689623853723</v>
      </c>
      <c r="R151">
        <v>229443941.87019804</v>
      </c>
      <c r="S151">
        <v>2017.3875945060443</v>
      </c>
      <c r="T151">
        <v>19082.341591353725</v>
      </c>
      <c r="U151">
        <f>Pro_Economic_Table[[#This Row],[Total Energy(MJ)]]*AHP!$P$3/TOPSIS!$B$4</f>
        <v>7.7630182831710031E-3</v>
      </c>
      <c r="V151">
        <f>Pro_Economic_Table[[#This Row],[Total Cost(LKR Million)]]*AHP!$P$4/TOPSIS!$C$4</f>
        <v>3.0114242458941825E-2</v>
      </c>
      <c r="W151">
        <f>Pro_Economic_Table[[#This Row],[Total Carbon (Metric T)]]*AHP!$P$5/TOPSIS!$D$4</f>
        <v>3.3344598387333637E-3</v>
      </c>
      <c r="X151">
        <f>((Pro_Economic_Table[[#This Row],[Weighted Energy]]-TOPSIS!$B$5)^2+(Pro_Economic_Table[[#This Row],[Weighted Cost]]-TOPSIS!$C$5)^2+(Pro_Economic_Table[[#This Row],[Weighted Co2]]-TOPSIS!$D$5)^2)^0.5</f>
        <v>2.3628453377963765E-3</v>
      </c>
      <c r="Y151">
        <f>((Pro_Economic_Table[[#This Row],[Weighted Energy]]-TOPSIS!$B$6)^2+(Pro_Economic_Table[[#This Row],[Weighted Cost]]-TOPSIS!$C$6)^2+(Pro_Economic_Table[[#This Row],[Weighted Co2]]-TOPSIS!$D$6)^2)^0.5</f>
        <v>4.9771167939596083E-3</v>
      </c>
      <c r="Z151">
        <f>Pro_Economic_Table[[#This Row],[S- Worst-Euclidean Distance]]/(Pro_Economic_Table[[#This Row],[S+ Best-Euclidean Distance]]+Pro_Economic_Table[[#This Row],[S- Worst-Euclidean Distance]])</f>
        <v>0.67808480542785876</v>
      </c>
      <c r="AA151">
        <v>150</v>
      </c>
    </row>
    <row r="152" spans="1:27" x14ac:dyDescent="0.3">
      <c r="A152">
        <v>329</v>
      </c>
      <c r="B152" t="s">
        <v>142</v>
      </c>
      <c r="C152" t="s">
        <v>147</v>
      </c>
      <c r="D152" t="s">
        <v>151</v>
      </c>
      <c r="E152" t="s">
        <v>152</v>
      </c>
      <c r="F152" t="s">
        <v>155</v>
      </c>
      <c r="G152" t="s">
        <v>220</v>
      </c>
      <c r="H152">
        <v>357.65418909015369</v>
      </c>
      <c r="I152">
        <v>26</v>
      </c>
      <c r="J152">
        <v>1273785.9023052936</v>
      </c>
      <c r="K152">
        <v>38726.87033636363</v>
      </c>
      <c r="L152">
        <v>229281462.41495284</v>
      </c>
      <c r="M152">
        <v>5783669.7613636348</v>
      </c>
      <c r="N152">
        <v>1910678853.4579403</v>
      </c>
      <c r="O152">
        <v>101400000</v>
      </c>
      <c r="P152">
        <v>23.201054877272725</v>
      </c>
      <c r="Q152">
        <v>19043.099239464136</v>
      </c>
      <c r="R152">
        <v>229320189.2852892</v>
      </c>
      <c r="S152">
        <v>2017.8625232193042</v>
      </c>
      <c r="T152">
        <v>19066.30029434141</v>
      </c>
      <c r="U152">
        <f>Pro_Economic_Table[[#This Row],[Total Energy(MJ)]]*AHP!$P$3/TOPSIS!$B$4</f>
        <v>7.7588312317657384E-3</v>
      </c>
      <c r="V152">
        <f>Pro_Economic_Table[[#This Row],[Total Cost(LKR Million)]]*AHP!$P$4/TOPSIS!$C$4</f>
        <v>3.0121331884127526E-2</v>
      </c>
      <c r="W152">
        <f>Pro_Economic_Table[[#This Row],[Total Carbon (Metric T)]]*AHP!$P$5/TOPSIS!$D$4</f>
        <v>3.3316567728521309E-3</v>
      </c>
      <c r="X152">
        <f>((Pro_Economic_Table[[#This Row],[Weighted Energy]]-TOPSIS!$B$5)^2+(Pro_Economic_Table[[#This Row],[Weighted Cost]]-TOPSIS!$C$5)^2+(Pro_Economic_Table[[#This Row],[Weighted Co2]]-TOPSIS!$D$5)^2)^0.5</f>
        <v>2.3684192074220809E-3</v>
      </c>
      <c r="Y152">
        <f>((Pro_Economic_Table[[#This Row],[Weighted Energy]]-TOPSIS!$B$6)^2+(Pro_Economic_Table[[#This Row],[Weighted Cost]]-TOPSIS!$C$6)^2+(Pro_Economic_Table[[#This Row],[Weighted Co2]]-TOPSIS!$D$6)^2)^0.5</f>
        <v>4.9716040731459608E-3</v>
      </c>
      <c r="Z152">
        <f>Pro_Economic_Table[[#This Row],[S- Worst-Euclidean Distance]]/(Pro_Economic_Table[[#This Row],[S+ Best-Euclidean Distance]]+Pro_Economic_Table[[#This Row],[S- Worst-Euclidean Distance]])</f>
        <v>0.67732810688867595</v>
      </c>
      <c r="AA152">
        <v>151</v>
      </c>
    </row>
    <row r="153" spans="1:27" x14ac:dyDescent="0.3">
      <c r="A153">
        <v>97</v>
      </c>
      <c r="B153" t="s">
        <v>139</v>
      </c>
      <c r="C153" t="s">
        <v>280</v>
      </c>
      <c r="D153" t="s">
        <v>280</v>
      </c>
      <c r="E153" t="s">
        <v>152</v>
      </c>
      <c r="F153" t="s">
        <v>280</v>
      </c>
      <c r="G153" t="s">
        <v>219</v>
      </c>
      <c r="H153">
        <v>365.85475396427</v>
      </c>
      <c r="I153">
        <v>53</v>
      </c>
      <c r="J153">
        <v>1275960.2450002083</v>
      </c>
      <c r="K153">
        <v>49149.042090909075</v>
      </c>
      <c r="L153">
        <v>229672844.10003752</v>
      </c>
      <c r="M153">
        <v>4957303.7136363629</v>
      </c>
      <c r="N153">
        <v>1913940367.5003126</v>
      </c>
      <c r="O153">
        <v>98792000</v>
      </c>
      <c r="P153">
        <v>20.160370918181815</v>
      </c>
      <c r="Q153">
        <v>19075.605662753114</v>
      </c>
      <c r="R153">
        <v>229721993.14212844</v>
      </c>
      <c r="S153">
        <v>2017.6896712139489</v>
      </c>
      <c r="T153">
        <v>19095.766033671298</v>
      </c>
      <c r="U153">
        <f>Pro_Economic_Table[[#This Row],[Total Energy(MJ)]]*AHP!$P$3/TOPSIS!$B$4</f>
        <v>7.7724258843918526E-3</v>
      </c>
      <c r="V153">
        <f>Pro_Economic_Table[[#This Row],[Total Cost(LKR Million)]]*AHP!$P$4/TOPSIS!$C$4</f>
        <v>3.0118751662452248E-2</v>
      </c>
      <c r="W153">
        <f>Pro_Economic_Table[[#This Row],[Total Carbon (Metric T)]]*AHP!$P$5/TOPSIS!$D$4</f>
        <v>3.3368056338524293E-3</v>
      </c>
      <c r="X153">
        <f>((Pro_Economic_Table[[#This Row],[Weighted Energy]]-TOPSIS!$B$5)^2+(Pro_Economic_Table[[#This Row],[Weighted Cost]]-TOPSIS!$C$5)^2+(Pro_Economic_Table[[#This Row],[Weighted Co2]]-TOPSIS!$D$5)^2)^0.5</f>
        <v>2.3696928994718881E-3</v>
      </c>
      <c r="Y153">
        <f>((Pro_Economic_Table[[#This Row],[Weighted Energy]]-TOPSIS!$B$6)^2+(Pro_Economic_Table[[#This Row],[Weighted Cost]]-TOPSIS!$C$6)^2+(Pro_Economic_Table[[#This Row],[Weighted Co2]]-TOPSIS!$D$6)^2)^0.5</f>
        <v>4.9702318063529474E-3</v>
      </c>
      <c r="Z153">
        <f>Pro_Economic_Table[[#This Row],[S- Worst-Euclidean Distance]]/(Pro_Economic_Table[[#This Row],[S+ Best-Euclidean Distance]]+Pro_Economic_Table[[#This Row],[S- Worst-Euclidean Distance]])</f>
        <v>0.67715024411744418</v>
      </c>
      <c r="AA153">
        <v>152</v>
      </c>
    </row>
    <row r="154" spans="1:27" x14ac:dyDescent="0.3">
      <c r="A154">
        <v>73</v>
      </c>
      <c r="B154" t="s">
        <v>139</v>
      </c>
      <c r="C154" t="s">
        <v>280</v>
      </c>
      <c r="D154" t="s">
        <v>151</v>
      </c>
      <c r="E154" t="s">
        <v>152</v>
      </c>
      <c r="F154" t="s">
        <v>154</v>
      </c>
      <c r="G154" t="s">
        <v>219</v>
      </c>
      <c r="H154">
        <v>365.32692359669727</v>
      </c>
      <c r="I154">
        <v>52</v>
      </c>
      <c r="J154">
        <v>1277221.1545098228</v>
      </c>
      <c r="K154">
        <v>46965.629363636355</v>
      </c>
      <c r="L154">
        <v>229899807.81176811</v>
      </c>
      <c r="M154">
        <v>4963615.7022727262</v>
      </c>
      <c r="N154">
        <v>1915831731.7647343</v>
      </c>
      <c r="O154">
        <v>96928000</v>
      </c>
      <c r="P154">
        <v>20.169581068181813</v>
      </c>
      <c r="Q154">
        <v>19094.456259921852</v>
      </c>
      <c r="R154">
        <v>229946773.44113174</v>
      </c>
      <c r="S154">
        <v>2017.723347467007</v>
      </c>
      <c r="T154">
        <v>19114.625840990033</v>
      </c>
      <c r="U154">
        <f>Pro_Economic_Table[[#This Row],[Total Energy(MJ)]]*AHP!$P$3/TOPSIS!$B$4</f>
        <v>7.7800311127392916E-3</v>
      </c>
      <c r="V154">
        <f>Pro_Economic_Table[[#This Row],[Total Cost(LKR Million)]]*AHP!$P$4/TOPSIS!$C$4</f>
        <v>3.0119254359530622E-2</v>
      </c>
      <c r="W154">
        <f>Pro_Economic_Table[[#This Row],[Total Carbon (Metric T)]]*AHP!$P$5/TOPSIS!$D$4</f>
        <v>3.3401012079186158E-3</v>
      </c>
      <c r="X154">
        <f>((Pro_Economic_Table[[#This Row],[Weighted Energy]]-TOPSIS!$B$5)^2+(Pro_Economic_Table[[#This Row],[Weighted Cost]]-TOPSIS!$C$5)^2+(Pro_Economic_Table[[#This Row],[Weighted Co2]]-TOPSIS!$D$5)^2)^0.5</f>
        <v>2.3723648709196008E-3</v>
      </c>
      <c r="Y154">
        <f>((Pro_Economic_Table[[#This Row],[Weighted Energy]]-TOPSIS!$B$6)^2+(Pro_Economic_Table[[#This Row],[Weighted Cost]]-TOPSIS!$C$6)^2+(Pro_Economic_Table[[#This Row],[Weighted Co2]]-TOPSIS!$D$6)^2)^0.5</f>
        <v>4.9675622174837194E-3</v>
      </c>
      <c r="Z154">
        <f>Pro_Economic_Table[[#This Row],[S- Worst-Euclidean Distance]]/(Pro_Economic_Table[[#This Row],[S+ Best-Euclidean Distance]]+Pro_Economic_Table[[#This Row],[S- Worst-Euclidean Distance]])</f>
        <v>0.67678631649246124</v>
      </c>
      <c r="AA154">
        <v>153</v>
      </c>
    </row>
    <row r="155" spans="1:27" x14ac:dyDescent="0.3">
      <c r="A155">
        <v>445</v>
      </c>
      <c r="B155" t="s">
        <v>280</v>
      </c>
      <c r="C155" t="s">
        <v>147</v>
      </c>
      <c r="D155" t="s">
        <v>151</v>
      </c>
      <c r="E155" t="s">
        <v>280</v>
      </c>
      <c r="F155" t="s">
        <v>155</v>
      </c>
      <c r="G155" t="s">
        <v>219</v>
      </c>
      <c r="H155">
        <v>368.18974619313667</v>
      </c>
      <c r="I155">
        <v>53</v>
      </c>
      <c r="J155">
        <v>1275018.9794689808</v>
      </c>
      <c r="K155">
        <v>47828.723972727268</v>
      </c>
      <c r="L155">
        <v>229503416.30441654</v>
      </c>
      <c r="M155">
        <v>6977182.7068181811</v>
      </c>
      <c r="N155">
        <v>1912528469.2034712</v>
      </c>
      <c r="O155">
        <v>98792000</v>
      </c>
      <c r="P155">
        <v>29.388251059090909</v>
      </c>
      <c r="Q155">
        <v>19061.53374306126</v>
      </c>
      <c r="R155">
        <v>229551245.02838928</v>
      </c>
      <c r="S155">
        <v>2018.2976519102892</v>
      </c>
      <c r="T155">
        <v>19090.921994120352</v>
      </c>
      <c r="U155">
        <f>Pro_Economic_Table[[#This Row],[Total Energy(MJ)]]*AHP!$P$3/TOPSIS!$B$4</f>
        <v>7.7666487838156948E-3</v>
      </c>
      <c r="V155">
        <f>Pro_Economic_Table[[#This Row],[Total Cost(LKR Million)]]*AHP!$P$4/TOPSIS!$C$4</f>
        <v>3.012782720061349E-2</v>
      </c>
      <c r="W155">
        <f>Pro_Economic_Table[[#This Row],[Total Carbon (Metric T)]]*AHP!$P$5/TOPSIS!$D$4</f>
        <v>3.3359591834698841E-3</v>
      </c>
      <c r="X155">
        <f>((Pro_Economic_Table[[#This Row],[Weighted Energy]]-TOPSIS!$B$5)^2+(Pro_Economic_Table[[#This Row],[Weighted Cost]]-TOPSIS!$C$5)^2+(Pro_Economic_Table[[#This Row],[Weighted Co2]]-TOPSIS!$D$5)^2)^0.5</f>
        <v>2.376983757610487E-3</v>
      </c>
      <c r="Y155">
        <f>((Pro_Economic_Table[[#This Row],[Weighted Energy]]-TOPSIS!$B$6)^2+(Pro_Economic_Table[[#This Row],[Weighted Cost]]-TOPSIS!$C$6)^2+(Pro_Economic_Table[[#This Row],[Weighted Co2]]-TOPSIS!$D$6)^2)^0.5</f>
        <v>4.9629767579503102E-3</v>
      </c>
      <c r="Z155">
        <f>Pro_Economic_Table[[#This Row],[S- Worst-Euclidean Distance]]/(Pro_Economic_Table[[#This Row],[S+ Best-Euclidean Distance]]+Pro_Economic_Table[[#This Row],[S- Worst-Euclidean Distance]])</f>
        <v>0.67615850894957064</v>
      </c>
      <c r="AA155">
        <v>154</v>
      </c>
    </row>
    <row r="156" spans="1:27" x14ac:dyDescent="0.3">
      <c r="A156">
        <v>347</v>
      </c>
      <c r="B156" t="s">
        <v>142</v>
      </c>
      <c r="C156" t="s">
        <v>147</v>
      </c>
      <c r="D156" t="s">
        <v>280</v>
      </c>
      <c r="E156" t="s">
        <v>152</v>
      </c>
      <c r="F156" t="s">
        <v>155</v>
      </c>
      <c r="G156" t="s">
        <v>220</v>
      </c>
      <c r="H156">
        <v>358.11865142856362</v>
      </c>
      <c r="I156">
        <v>26</v>
      </c>
      <c r="J156">
        <v>1274235.5018488744</v>
      </c>
      <c r="K156">
        <v>38726.87033636363</v>
      </c>
      <c r="L156">
        <v>229362390.33279741</v>
      </c>
      <c r="M156">
        <v>5788274.836363635</v>
      </c>
      <c r="N156">
        <v>1911353252.7733116</v>
      </c>
      <c r="O156">
        <v>101400000</v>
      </c>
      <c r="P156">
        <v>23.19184472727272</v>
      </c>
      <c r="Q156">
        <v>19049.820752640673</v>
      </c>
      <c r="R156">
        <v>229401117.20313376</v>
      </c>
      <c r="S156">
        <v>2018.5415276096751</v>
      </c>
      <c r="T156">
        <v>19073.012597367946</v>
      </c>
      <c r="U156">
        <f>Pro_Economic_Table[[#This Row],[Total Energy(MJ)]]*AHP!$P$3/TOPSIS!$B$4</f>
        <v>7.7615693511544036E-3</v>
      </c>
      <c r="V156">
        <f>Pro_Economic_Table[[#This Row],[Total Cost(LKR Million)]]*AHP!$P$4/TOPSIS!$C$4</f>
        <v>3.0131467617537412E-2</v>
      </c>
      <c r="W156">
        <f>Pro_Economic_Table[[#This Row],[Total Carbon (Metric T)]]*AHP!$P$5/TOPSIS!$D$4</f>
        <v>3.3328296847172836E-3</v>
      </c>
      <c r="X156">
        <f>((Pro_Economic_Table[[#This Row],[Weighted Energy]]-TOPSIS!$B$5)^2+(Pro_Economic_Table[[#This Row],[Weighted Cost]]-TOPSIS!$C$5)^2+(Pro_Economic_Table[[#This Row],[Weighted Co2]]-TOPSIS!$D$5)^2)^0.5</f>
        <v>2.3789798471058644E-3</v>
      </c>
      <c r="Y156">
        <f>((Pro_Economic_Table[[#This Row],[Weighted Energy]]-TOPSIS!$B$6)^2+(Pro_Economic_Table[[#This Row],[Weighted Cost]]-TOPSIS!$C$6)^2+(Pro_Economic_Table[[#This Row],[Weighted Co2]]-TOPSIS!$D$6)^2)^0.5</f>
        <v>4.9610409438804069E-3</v>
      </c>
      <c r="Z156">
        <f>Pro_Economic_Table[[#This Row],[S- Worst-Euclidean Distance]]/(Pro_Economic_Table[[#This Row],[S+ Best-Euclidean Distance]]+Pro_Economic_Table[[#This Row],[S- Worst-Euclidean Distance]])</f>
        <v>0.6758892222720525</v>
      </c>
      <c r="AA156">
        <v>155</v>
      </c>
    </row>
    <row r="157" spans="1:27" x14ac:dyDescent="0.3">
      <c r="A157">
        <v>75</v>
      </c>
      <c r="B157" t="s">
        <v>139</v>
      </c>
      <c r="C157" t="s">
        <v>280</v>
      </c>
      <c r="D157" t="s">
        <v>151</v>
      </c>
      <c r="E157" t="s">
        <v>152</v>
      </c>
      <c r="F157" t="s">
        <v>154</v>
      </c>
      <c r="G157" t="s">
        <v>218</v>
      </c>
      <c r="H157">
        <v>365.32692359669727</v>
      </c>
      <c r="I157">
        <v>26</v>
      </c>
      <c r="J157">
        <v>1277221.1545098228</v>
      </c>
      <c r="K157">
        <v>46965.629363636355</v>
      </c>
      <c r="L157">
        <v>229899807.81176811</v>
      </c>
      <c r="M157">
        <v>4963615.7022727262</v>
      </c>
      <c r="N157">
        <v>1915831731.7647343</v>
      </c>
      <c r="O157">
        <v>97401200</v>
      </c>
      <c r="P157">
        <v>20.169581068181813</v>
      </c>
      <c r="Q157">
        <v>19094.456259921852</v>
      </c>
      <c r="R157">
        <v>229946773.44113174</v>
      </c>
      <c r="S157">
        <v>2018.1965474670069</v>
      </c>
      <c r="T157">
        <v>19114.625840990033</v>
      </c>
      <c r="U157">
        <f>Pro_Economic_Table[[#This Row],[Total Energy(MJ)]]*AHP!$P$3/TOPSIS!$B$4</f>
        <v>7.7800311127392916E-3</v>
      </c>
      <c r="V157">
        <f>Pro_Economic_Table[[#This Row],[Total Cost(LKR Million)]]*AHP!$P$4/TOPSIS!$C$4</f>
        <v>3.0126317979615517E-2</v>
      </c>
      <c r="W157">
        <f>Pro_Economic_Table[[#This Row],[Total Carbon (Metric T)]]*AHP!$P$5/TOPSIS!$D$4</f>
        <v>3.3401012079186158E-3</v>
      </c>
      <c r="X157">
        <f>((Pro_Economic_Table[[#This Row],[Weighted Energy]]-TOPSIS!$B$5)^2+(Pro_Economic_Table[[#This Row],[Weighted Cost]]-TOPSIS!$C$5)^2+(Pro_Economic_Table[[#This Row],[Weighted Co2]]-TOPSIS!$D$5)^2)^0.5</f>
        <v>2.3791757818364414E-3</v>
      </c>
      <c r="Y157">
        <f>((Pro_Economic_Table[[#This Row],[Weighted Energy]]-TOPSIS!$B$6)^2+(Pro_Economic_Table[[#This Row],[Weighted Cost]]-TOPSIS!$C$6)^2+(Pro_Economic_Table[[#This Row],[Weighted Co2]]-TOPSIS!$D$6)^2)^0.5</f>
        <v>4.9607472549626115E-3</v>
      </c>
      <c r="Z157">
        <f>Pro_Economic_Table[[#This Row],[S- Worst-Euclidean Distance]]/(Pro_Economic_Table[[#This Row],[S+ Best-Euclidean Distance]]+Pro_Economic_Table[[#This Row],[S- Worst-Euclidean Distance]])</f>
        <v>0.67585821133159973</v>
      </c>
      <c r="AA157">
        <v>156</v>
      </c>
    </row>
    <row r="158" spans="1:27" x14ac:dyDescent="0.3">
      <c r="A158">
        <v>444</v>
      </c>
      <c r="B158" t="s">
        <v>280</v>
      </c>
      <c r="C158" t="s">
        <v>147</v>
      </c>
      <c r="D158" t="s">
        <v>151</v>
      </c>
      <c r="E158" t="s">
        <v>280</v>
      </c>
      <c r="F158" t="s">
        <v>154</v>
      </c>
      <c r="G158" t="s">
        <v>218</v>
      </c>
      <c r="H158">
        <v>368.22831803697477</v>
      </c>
      <c r="I158">
        <v>27</v>
      </c>
      <c r="J158">
        <v>1273977.800045297</v>
      </c>
      <c r="K158">
        <v>47009.944199999998</v>
      </c>
      <c r="L158">
        <v>229316004.00815347</v>
      </c>
      <c r="M158">
        <v>6949890.0477272719</v>
      </c>
      <c r="N158">
        <v>1910966700.0679455</v>
      </c>
      <c r="O158">
        <v>101147400</v>
      </c>
      <c r="P158">
        <v>29.661177649999999</v>
      </c>
      <c r="Q158">
        <v>19045.96811067719</v>
      </c>
      <c r="R158">
        <v>229363013.95235348</v>
      </c>
      <c r="S158">
        <v>2019.0639901156728</v>
      </c>
      <c r="T158">
        <v>19075.629288327189</v>
      </c>
      <c r="U158">
        <f>Pro_Economic_Table[[#This Row],[Total Energy(MJ)]]*AHP!$P$3/TOPSIS!$B$4</f>
        <v>7.7602801637823389E-3</v>
      </c>
      <c r="V158">
        <f>Pro_Economic_Table[[#This Row],[Total Cost(LKR Million)]]*AHP!$P$4/TOPSIS!$C$4</f>
        <v>3.0139266596089759E-2</v>
      </c>
      <c r="W158">
        <f>Pro_Economic_Table[[#This Row],[Total Carbon (Metric T)]]*AHP!$P$5/TOPSIS!$D$4</f>
        <v>3.3332869268682111E-3</v>
      </c>
      <c r="X158">
        <f>((Pro_Economic_Table[[#This Row],[Weighted Energy]]-TOPSIS!$B$5)^2+(Pro_Economic_Table[[#This Row],[Weighted Cost]]-TOPSIS!$C$5)^2+(Pro_Economic_Table[[#This Row],[Weighted Co2]]-TOPSIS!$D$5)^2)^0.5</f>
        <v>2.3862626187129759E-3</v>
      </c>
      <c r="Y158">
        <f>((Pro_Economic_Table[[#This Row],[Weighted Energy]]-TOPSIS!$B$6)^2+(Pro_Economic_Table[[#This Row],[Weighted Cost]]-TOPSIS!$C$6)^2+(Pro_Economic_Table[[#This Row],[Weighted Co2]]-TOPSIS!$D$6)^2)^0.5</f>
        <v>4.9537946935611062E-3</v>
      </c>
      <c r="Z158">
        <f>Pro_Economic_Table[[#This Row],[S- Worst-Euclidean Distance]]/(Pro_Economic_Table[[#This Row],[S+ Best-Euclidean Distance]]+Pro_Economic_Table[[#This Row],[S- Worst-Euclidean Distance]])</f>
        <v>0.67489863945303874</v>
      </c>
      <c r="AA158">
        <v>157</v>
      </c>
    </row>
    <row r="159" spans="1:27" x14ac:dyDescent="0.3">
      <c r="A159">
        <v>463</v>
      </c>
      <c r="B159" t="s">
        <v>280</v>
      </c>
      <c r="C159" t="s">
        <v>147</v>
      </c>
      <c r="D159" t="s">
        <v>280</v>
      </c>
      <c r="E159" t="s">
        <v>280</v>
      </c>
      <c r="F159" t="s">
        <v>155</v>
      </c>
      <c r="G159" t="s">
        <v>219</v>
      </c>
      <c r="H159">
        <v>368.65420853154666</v>
      </c>
      <c r="I159">
        <v>53</v>
      </c>
      <c r="J159">
        <v>1275468.5790125621</v>
      </c>
      <c r="K159">
        <v>47828.723972727268</v>
      </c>
      <c r="L159">
        <v>229584344.22226116</v>
      </c>
      <c r="M159">
        <v>6981787.7818181813</v>
      </c>
      <c r="N159">
        <v>1913202868.5188432</v>
      </c>
      <c r="O159">
        <v>98792000</v>
      </c>
      <c r="P159">
        <v>29.379040909090907</v>
      </c>
      <c r="Q159">
        <v>19068.2552562378</v>
      </c>
      <c r="R159">
        <v>229632172.9462339</v>
      </c>
      <c r="S159">
        <v>2018.9766563006613</v>
      </c>
      <c r="T159">
        <v>19097.634297146891</v>
      </c>
      <c r="U159">
        <f>Pro_Economic_Table[[#This Row],[Total Energy(MJ)]]*AHP!$P$3/TOPSIS!$B$4</f>
        <v>7.7693869032043616E-3</v>
      </c>
      <c r="V159">
        <f>Pro_Economic_Table[[#This Row],[Total Cost(LKR Million)]]*AHP!$P$4/TOPSIS!$C$4</f>
        <v>3.0137962934023387E-2</v>
      </c>
      <c r="W159">
        <f>Pro_Economic_Table[[#This Row],[Total Carbon (Metric T)]]*AHP!$P$5/TOPSIS!$D$4</f>
        <v>3.3371320953350368E-3</v>
      </c>
      <c r="X159">
        <f>((Pro_Economic_Table[[#This Row],[Weighted Energy]]-TOPSIS!$B$5)^2+(Pro_Economic_Table[[#This Row],[Weighted Cost]]-TOPSIS!$C$5)^2+(Pro_Economic_Table[[#This Row],[Weighted Co2]]-TOPSIS!$D$5)^2)^0.5</f>
        <v>2.3875451677120916E-3</v>
      </c>
      <c r="Y159">
        <f>((Pro_Economic_Table[[#This Row],[Weighted Energy]]-TOPSIS!$B$6)^2+(Pro_Economic_Table[[#This Row],[Weighted Cost]]-TOPSIS!$C$6)^2+(Pro_Economic_Table[[#This Row],[Weighted Co2]]-TOPSIS!$D$6)^2)^0.5</f>
        <v>4.9524138619225274E-3</v>
      </c>
      <c r="Z159">
        <f>Pro_Economic_Table[[#This Row],[S- Worst-Euclidean Distance]]/(Pro_Economic_Table[[#This Row],[S+ Best-Euclidean Distance]]+Pro_Economic_Table[[#This Row],[S- Worst-Euclidean Distance]])</f>
        <v>0.67471955114837434</v>
      </c>
      <c r="AA159">
        <v>158</v>
      </c>
    </row>
    <row r="160" spans="1:27" x14ac:dyDescent="0.3">
      <c r="A160">
        <v>80</v>
      </c>
      <c r="B160" t="s">
        <v>139</v>
      </c>
      <c r="C160" t="s">
        <v>280</v>
      </c>
      <c r="D160" t="s">
        <v>151</v>
      </c>
      <c r="E160" t="s">
        <v>152</v>
      </c>
      <c r="F160" t="s">
        <v>280</v>
      </c>
      <c r="G160" t="s">
        <v>220</v>
      </c>
      <c r="H160">
        <v>365.39029162586002</v>
      </c>
      <c r="I160">
        <v>26</v>
      </c>
      <c r="J160">
        <v>1275510.6454566277</v>
      </c>
      <c r="K160">
        <v>49149.042090909075</v>
      </c>
      <c r="L160">
        <v>229591916.18219301</v>
      </c>
      <c r="M160">
        <v>4952698.6386363627</v>
      </c>
      <c r="N160">
        <v>1913265968.1849415</v>
      </c>
      <c r="O160">
        <v>101400000</v>
      </c>
      <c r="P160">
        <v>20.169581068181813</v>
      </c>
      <c r="Q160">
        <v>19068.884149576585</v>
      </c>
      <c r="R160">
        <v>229641065.22428393</v>
      </c>
      <c r="S160">
        <v>2019.6186668235778</v>
      </c>
      <c r="T160">
        <v>19089.053730644766</v>
      </c>
      <c r="U160">
        <f>Pro_Economic_Table[[#This Row],[Total Energy(MJ)]]*AHP!$P$3/TOPSIS!$B$4</f>
        <v>7.7696877650031901E-3</v>
      </c>
      <c r="V160">
        <f>Pro_Economic_Table[[#This Row],[Total Cost(LKR Million)]]*AHP!$P$4/TOPSIS!$C$4</f>
        <v>3.0147546447177206E-2</v>
      </c>
      <c r="W160">
        <f>Pro_Economic_Table[[#This Row],[Total Carbon (Metric T)]]*AHP!$P$5/TOPSIS!$D$4</f>
        <v>3.335632721987278E-3</v>
      </c>
      <c r="X160">
        <f>((Pro_Economic_Table[[#This Row],[Weighted Energy]]-TOPSIS!$B$5)^2+(Pro_Economic_Table[[#This Row],[Weighted Cost]]-TOPSIS!$C$5)^2+(Pro_Economic_Table[[#This Row],[Weighted Co2]]-TOPSIS!$D$5)^2)^0.5</f>
        <v>2.3967211357059162E-3</v>
      </c>
      <c r="Y160">
        <f>((Pro_Economic_Table[[#This Row],[Weighted Energy]]-TOPSIS!$B$6)^2+(Pro_Economic_Table[[#This Row],[Weighted Cost]]-TOPSIS!$C$6)^2+(Pro_Economic_Table[[#This Row],[Weighted Co2]]-TOPSIS!$D$6)^2)^0.5</f>
        <v>4.9432597898978843E-3</v>
      </c>
      <c r="Z160">
        <f>Pro_Economic_Table[[#This Row],[S- Worst-Euclidean Distance]]/(Pro_Economic_Table[[#This Row],[S+ Best-Euclidean Distance]]+Pro_Economic_Table[[#This Row],[S- Worst-Euclidean Distance]])</f>
        <v>0.67347038636769241</v>
      </c>
      <c r="AA160">
        <v>159</v>
      </c>
    </row>
    <row r="161" spans="1:27" x14ac:dyDescent="0.3">
      <c r="A161">
        <v>462</v>
      </c>
      <c r="B161" t="s">
        <v>280</v>
      </c>
      <c r="C161" t="s">
        <v>147</v>
      </c>
      <c r="D161" t="s">
        <v>280</v>
      </c>
      <c r="E161" t="s">
        <v>280</v>
      </c>
      <c r="F161" t="s">
        <v>154</v>
      </c>
      <c r="G161" t="s">
        <v>218</v>
      </c>
      <c r="H161">
        <v>368.69278037538481</v>
      </c>
      <c r="I161">
        <v>27</v>
      </c>
      <c r="J161">
        <v>1274427.399588878</v>
      </c>
      <c r="K161">
        <v>47009.944199999998</v>
      </c>
      <c r="L161">
        <v>229396931.92599803</v>
      </c>
      <c r="M161">
        <v>6954495.1227272721</v>
      </c>
      <c r="N161">
        <v>1911641099.383317</v>
      </c>
      <c r="O161">
        <v>101147400</v>
      </c>
      <c r="P161">
        <v>29.651967499999998</v>
      </c>
      <c r="Q161">
        <v>19052.689623853723</v>
      </c>
      <c r="R161">
        <v>229443941.87019804</v>
      </c>
      <c r="S161">
        <v>2019.7429945060442</v>
      </c>
      <c r="T161">
        <v>19082.341591353725</v>
      </c>
      <c r="U161">
        <f>Pro_Economic_Table[[#This Row],[Total Energy(MJ)]]*AHP!$P$3/TOPSIS!$B$4</f>
        <v>7.7630182831710031E-3</v>
      </c>
      <c r="V161">
        <f>Pro_Economic_Table[[#This Row],[Total Cost(LKR Million)]]*AHP!$P$4/TOPSIS!$C$4</f>
        <v>3.0149402329499645E-2</v>
      </c>
      <c r="W161">
        <f>Pro_Economic_Table[[#This Row],[Total Carbon (Metric T)]]*AHP!$P$5/TOPSIS!$D$4</f>
        <v>3.3344598387333637E-3</v>
      </c>
      <c r="X161">
        <f>((Pro_Economic_Table[[#This Row],[Weighted Energy]]-TOPSIS!$B$5)^2+(Pro_Economic_Table[[#This Row],[Weighted Cost]]-TOPSIS!$C$5)^2+(Pro_Economic_Table[[#This Row],[Weighted Co2]]-TOPSIS!$D$5)^2)^0.5</f>
        <v>2.3968229342166787E-3</v>
      </c>
      <c r="Y161">
        <f>((Pro_Economic_Table[[#This Row],[Weighted Energy]]-TOPSIS!$B$6)^2+(Pro_Economic_Table[[#This Row],[Weighted Cost]]-TOPSIS!$C$6)^2+(Pro_Economic_Table[[#This Row],[Weighted Co2]]-TOPSIS!$D$6)^2)^0.5</f>
        <v>4.9432314708458278E-3</v>
      </c>
      <c r="Z161">
        <f>Pro_Economic_Table[[#This Row],[S- Worst-Euclidean Distance]]/(Pro_Economic_Table[[#This Row],[S+ Best-Euclidean Distance]]+Pro_Economic_Table[[#This Row],[S- Worst-Euclidean Distance]])</f>
        <v>0.67345978627030789</v>
      </c>
      <c r="AA161">
        <v>160</v>
      </c>
    </row>
    <row r="162" spans="1:27" x14ac:dyDescent="0.3">
      <c r="A162">
        <v>76</v>
      </c>
      <c r="B162" t="s">
        <v>139</v>
      </c>
      <c r="C162" t="s">
        <v>280</v>
      </c>
      <c r="D162" t="s">
        <v>151</v>
      </c>
      <c r="E162" t="s">
        <v>152</v>
      </c>
      <c r="F162" t="s">
        <v>155</v>
      </c>
      <c r="G162" t="s">
        <v>219</v>
      </c>
      <c r="H162">
        <v>365.28835175285917</v>
      </c>
      <c r="I162">
        <v>52</v>
      </c>
      <c r="J162">
        <v>1278262.3339335066</v>
      </c>
      <c r="K162">
        <v>47784.409136363625</v>
      </c>
      <c r="L162">
        <v>230087220.10803118</v>
      </c>
      <c r="M162">
        <v>4990908.3613636354</v>
      </c>
      <c r="N162">
        <v>1917393500.90026</v>
      </c>
      <c r="O162">
        <v>96928000</v>
      </c>
      <c r="P162">
        <v>19.896654477272726</v>
      </c>
      <c r="Q162">
        <v>19110.021892305922</v>
      </c>
      <c r="R162">
        <v>230135004.51716754</v>
      </c>
      <c r="S162">
        <v>2019.3124092616235</v>
      </c>
      <c r="T162">
        <v>19129.918546783196</v>
      </c>
      <c r="U162">
        <f>Pro_Economic_Table[[#This Row],[Total Energy(MJ)]]*AHP!$P$3/TOPSIS!$B$4</f>
        <v>7.7863997327726475E-3</v>
      </c>
      <c r="V162">
        <f>Pro_Economic_Table[[#This Row],[Total Cost(LKR Million)]]*AHP!$P$4/TOPSIS!$C$4</f>
        <v>3.0142974834612181E-2</v>
      </c>
      <c r="W162">
        <f>Pro_Economic_Table[[#This Row],[Total Carbon (Metric T)]]*AHP!$P$5/TOPSIS!$D$4</f>
        <v>3.3427734645202884E-3</v>
      </c>
      <c r="X162">
        <f>((Pro_Economic_Table[[#This Row],[Weighted Energy]]-TOPSIS!$B$5)^2+(Pro_Economic_Table[[#This Row],[Weighted Cost]]-TOPSIS!$C$5)^2+(Pro_Economic_Table[[#This Row],[Weighted Co2]]-TOPSIS!$D$5)^2)^0.5</f>
        <v>2.3970676950151445E-3</v>
      </c>
      <c r="Y162">
        <f>((Pro_Economic_Table[[#This Row],[Weighted Energy]]-TOPSIS!$B$6)^2+(Pro_Economic_Table[[#This Row],[Weighted Cost]]-TOPSIS!$C$6)^2+(Pro_Economic_Table[[#This Row],[Weighted Co2]]-TOPSIS!$D$6)^2)^0.5</f>
        <v>4.9428605563794749E-3</v>
      </c>
      <c r="Z162">
        <f>Pro_Economic_Table[[#This Row],[S- Worst-Euclidean Distance]]/(Pro_Economic_Table[[#This Row],[S+ Best-Euclidean Distance]]+Pro_Economic_Table[[#This Row],[S- Worst-Euclidean Distance]])</f>
        <v>0.67342082743660459</v>
      </c>
      <c r="AA162">
        <v>161</v>
      </c>
    </row>
    <row r="163" spans="1:27" x14ac:dyDescent="0.3">
      <c r="A163">
        <v>99</v>
      </c>
      <c r="B163" t="s">
        <v>139</v>
      </c>
      <c r="C163" t="s">
        <v>280</v>
      </c>
      <c r="D163" t="s">
        <v>280</v>
      </c>
      <c r="E163" t="s">
        <v>152</v>
      </c>
      <c r="F163" t="s">
        <v>280</v>
      </c>
      <c r="G163" t="s">
        <v>218</v>
      </c>
      <c r="H163">
        <v>365.85475396427</v>
      </c>
      <c r="I163">
        <v>27</v>
      </c>
      <c r="J163">
        <v>1275960.2450002083</v>
      </c>
      <c r="K163">
        <v>49149.042090909075</v>
      </c>
      <c r="L163">
        <v>229672844.10003752</v>
      </c>
      <c r="M163">
        <v>4957303.7136363629</v>
      </c>
      <c r="N163">
        <v>1913940367.5003126</v>
      </c>
      <c r="O163">
        <v>101147400</v>
      </c>
      <c r="P163">
        <v>20.160370918181815</v>
      </c>
      <c r="Q163">
        <v>19075.605662753114</v>
      </c>
      <c r="R163">
        <v>229721993.14212844</v>
      </c>
      <c r="S163">
        <v>2020.0450712139489</v>
      </c>
      <c r="T163">
        <v>19095.766033671298</v>
      </c>
      <c r="U163">
        <f>Pro_Economic_Table[[#This Row],[Total Energy(MJ)]]*AHP!$P$3/TOPSIS!$B$4</f>
        <v>7.7724258843918526E-3</v>
      </c>
      <c r="V163">
        <f>Pro_Economic_Table[[#This Row],[Total Cost(LKR Million)]]*AHP!$P$4/TOPSIS!$C$4</f>
        <v>3.0153911533010072E-2</v>
      </c>
      <c r="W163">
        <f>Pro_Economic_Table[[#This Row],[Total Carbon (Metric T)]]*AHP!$P$5/TOPSIS!$D$4</f>
        <v>3.3368056338524293E-3</v>
      </c>
      <c r="X163">
        <f>((Pro_Economic_Table[[#This Row],[Weighted Energy]]-TOPSIS!$B$5)^2+(Pro_Economic_Table[[#This Row],[Weighted Cost]]-TOPSIS!$C$5)^2+(Pro_Economic_Table[[#This Row],[Weighted Co2]]-TOPSIS!$D$5)^2)^0.5</f>
        <v>2.4036396592401212E-3</v>
      </c>
      <c r="Y163">
        <f>((Pro_Economic_Table[[#This Row],[Weighted Energy]]-TOPSIS!$B$6)^2+(Pro_Economic_Table[[#This Row],[Weighted Cost]]-TOPSIS!$C$6)^2+(Pro_Economic_Table[[#This Row],[Weighted Co2]]-TOPSIS!$D$6)^2)^0.5</f>
        <v>4.9363313390160283E-3</v>
      </c>
      <c r="Z163">
        <f>Pro_Economic_Table[[#This Row],[S- Worst-Euclidean Distance]]/(Pro_Economic_Table[[#This Row],[S+ Best-Euclidean Distance]]+Pro_Economic_Table[[#This Row],[S- Worst-Euclidean Distance]])</f>
        <v>0.67252736287225323</v>
      </c>
      <c r="AA163">
        <v>162</v>
      </c>
    </row>
    <row r="164" spans="1:27" x14ac:dyDescent="0.3">
      <c r="A164">
        <v>78</v>
      </c>
      <c r="B164" t="s">
        <v>139</v>
      </c>
      <c r="C164" t="s">
        <v>280</v>
      </c>
      <c r="D164" t="s">
        <v>151</v>
      </c>
      <c r="E164" t="s">
        <v>152</v>
      </c>
      <c r="F164" t="s">
        <v>155</v>
      </c>
      <c r="G164" t="s">
        <v>218</v>
      </c>
      <c r="H164">
        <v>365.28835175285917</v>
      </c>
      <c r="I164">
        <v>26</v>
      </c>
      <c r="J164">
        <v>1278262.3339335066</v>
      </c>
      <c r="K164">
        <v>47784.409136363625</v>
      </c>
      <c r="L164">
        <v>230087220.10803118</v>
      </c>
      <c r="M164">
        <v>4990908.3613636354</v>
      </c>
      <c r="N164">
        <v>1917393500.90026</v>
      </c>
      <c r="O164">
        <v>97401200</v>
      </c>
      <c r="P164">
        <v>19.896654477272726</v>
      </c>
      <c r="Q164">
        <v>19110.021892305922</v>
      </c>
      <c r="R164">
        <v>230135004.51716754</v>
      </c>
      <c r="S164">
        <v>2019.7856092616237</v>
      </c>
      <c r="T164">
        <v>19129.918546783196</v>
      </c>
      <c r="U164">
        <f>Pro_Economic_Table[[#This Row],[Total Energy(MJ)]]*AHP!$P$3/TOPSIS!$B$4</f>
        <v>7.7863997327726475E-3</v>
      </c>
      <c r="V164">
        <f>Pro_Economic_Table[[#This Row],[Total Cost(LKR Million)]]*AHP!$P$4/TOPSIS!$C$4</f>
        <v>3.0150038454697076E-2</v>
      </c>
      <c r="W164">
        <f>Pro_Economic_Table[[#This Row],[Total Carbon (Metric T)]]*AHP!$P$5/TOPSIS!$D$4</f>
        <v>3.3427734645202884E-3</v>
      </c>
      <c r="X164">
        <f>((Pro_Economic_Table[[#This Row],[Weighted Energy]]-TOPSIS!$B$5)^2+(Pro_Economic_Table[[#This Row],[Weighted Cost]]-TOPSIS!$C$5)^2+(Pro_Economic_Table[[#This Row],[Weighted Co2]]-TOPSIS!$D$5)^2)^0.5</f>
        <v>2.4038783162708766E-3</v>
      </c>
      <c r="Y164">
        <f>((Pro_Economic_Table[[#This Row],[Weighted Energy]]-TOPSIS!$B$6)^2+(Pro_Economic_Table[[#This Row],[Weighted Cost]]-TOPSIS!$C$6)^2+(Pro_Economic_Table[[#This Row],[Weighted Co2]]-TOPSIS!$D$6)^2)^0.5</f>
        <v>4.9360454341211002E-3</v>
      </c>
      <c r="Z164">
        <f>Pro_Economic_Table[[#This Row],[S- Worst-Euclidean Distance]]/(Pro_Economic_Table[[#This Row],[S+ Best-Euclidean Distance]]+Pro_Economic_Table[[#This Row],[S- Worst-Euclidean Distance]])</f>
        <v>0.67249273997669234</v>
      </c>
      <c r="AA164">
        <v>163</v>
      </c>
    </row>
    <row r="165" spans="1:27" x14ac:dyDescent="0.3">
      <c r="A165">
        <v>449</v>
      </c>
      <c r="B165" t="s">
        <v>280</v>
      </c>
      <c r="C165" t="s">
        <v>147</v>
      </c>
      <c r="D165" t="s">
        <v>151</v>
      </c>
      <c r="E165" t="s">
        <v>280</v>
      </c>
      <c r="F165" t="s">
        <v>280</v>
      </c>
      <c r="G165" t="s">
        <v>220</v>
      </c>
      <c r="H165">
        <v>368.29168606613752</v>
      </c>
      <c r="I165">
        <v>27</v>
      </c>
      <c r="J165">
        <v>1272267.2909921019</v>
      </c>
      <c r="K165">
        <v>49193.356927272718</v>
      </c>
      <c r="L165">
        <v>229008112.37857834</v>
      </c>
      <c r="M165">
        <v>6938972.9840909084</v>
      </c>
      <c r="N165">
        <v>1908400936.4881527</v>
      </c>
      <c r="O165">
        <v>105300000</v>
      </c>
      <c r="P165">
        <v>29.661177649999999</v>
      </c>
      <c r="Q165">
        <v>19020.396000331923</v>
      </c>
      <c r="R165">
        <v>229057305.73550561</v>
      </c>
      <c r="S165">
        <v>2020.6399094722435</v>
      </c>
      <c r="T165">
        <v>19050.057177981922</v>
      </c>
      <c r="U165">
        <f>Pro_Economic_Table[[#This Row],[Total Energy(MJ)]]*AHP!$P$3/TOPSIS!$B$4</f>
        <v>7.7499368160462365E-3</v>
      </c>
      <c r="V165">
        <f>Pro_Economic_Table[[#This Row],[Total Cost(LKR Million)]]*AHP!$P$4/TOPSIS!$C$4</f>
        <v>3.0162790889452496E-2</v>
      </c>
      <c r="W165">
        <f>Pro_Economic_Table[[#This Row],[Total Carbon (Metric T)]]*AHP!$P$5/TOPSIS!$D$4</f>
        <v>3.3288184409368733E-3</v>
      </c>
      <c r="X165">
        <f>((Pro_Economic_Table[[#This Row],[Weighted Energy]]-TOPSIS!$B$5)^2+(Pro_Economic_Table[[#This Row],[Weighted Cost]]-TOPSIS!$C$5)^2+(Pro_Economic_Table[[#This Row],[Weighted Co2]]-TOPSIS!$D$5)^2)^0.5</f>
        <v>2.4061920499537479E-3</v>
      </c>
      <c r="Y165">
        <f>((Pro_Economic_Table[[#This Row],[Weighted Energy]]-TOPSIS!$B$6)^2+(Pro_Economic_Table[[#This Row],[Weighted Cost]]-TOPSIS!$C$6)^2+(Pro_Economic_Table[[#This Row],[Weighted Co2]]-TOPSIS!$D$6)^2)^0.5</f>
        <v>4.9341759465769972E-3</v>
      </c>
      <c r="Z165">
        <f>Pro_Economic_Table[[#This Row],[S- Worst-Euclidean Distance]]/(Pro_Economic_Table[[#This Row],[S+ Best-Euclidean Distance]]+Pro_Economic_Table[[#This Row],[S- Worst-Euclidean Distance]])</f>
        <v>0.67219735426194172</v>
      </c>
      <c r="AA165">
        <v>164</v>
      </c>
    </row>
    <row r="166" spans="1:27" x14ac:dyDescent="0.3">
      <c r="A166">
        <v>94</v>
      </c>
      <c r="B166" t="s">
        <v>139</v>
      </c>
      <c r="C166" t="s">
        <v>280</v>
      </c>
      <c r="D166" t="s">
        <v>280</v>
      </c>
      <c r="E166" t="s">
        <v>152</v>
      </c>
      <c r="F166" t="s">
        <v>155</v>
      </c>
      <c r="G166" t="s">
        <v>219</v>
      </c>
      <c r="H166">
        <v>365.75281409126916</v>
      </c>
      <c r="I166">
        <v>52</v>
      </c>
      <c r="J166">
        <v>1278711.9334770876</v>
      </c>
      <c r="K166">
        <v>47784.409136363625</v>
      </c>
      <c r="L166">
        <v>230168148.02587578</v>
      </c>
      <c r="M166">
        <v>4995513.4363636356</v>
      </c>
      <c r="N166">
        <v>1918067900.2156315</v>
      </c>
      <c r="O166">
        <v>96928000</v>
      </c>
      <c r="P166">
        <v>19.887444327272725</v>
      </c>
      <c r="Q166">
        <v>19116.743405482459</v>
      </c>
      <c r="R166">
        <v>230215932.43501213</v>
      </c>
      <c r="S166">
        <v>2019.9914136519951</v>
      </c>
      <c r="T166">
        <v>19136.630849809731</v>
      </c>
      <c r="U166">
        <f>Pro_Economic_Table[[#This Row],[Total Energy(MJ)]]*AHP!$P$3/TOPSIS!$B$4</f>
        <v>7.7891378521613127E-3</v>
      </c>
      <c r="V166">
        <f>Pro_Economic_Table[[#This Row],[Total Cost(LKR Million)]]*AHP!$P$4/TOPSIS!$C$4</f>
        <v>3.0153110568022067E-2</v>
      </c>
      <c r="W166">
        <f>Pro_Economic_Table[[#This Row],[Total Carbon (Metric T)]]*AHP!$P$5/TOPSIS!$D$4</f>
        <v>3.343946376385441E-3</v>
      </c>
      <c r="X166">
        <f>((Pro_Economic_Table[[#This Row],[Weighted Energy]]-TOPSIS!$B$5)^2+(Pro_Economic_Table[[#This Row],[Weighted Cost]]-TOPSIS!$C$5)^2+(Pro_Economic_Table[[#This Row],[Weighted Co2]]-TOPSIS!$D$5)^2)^0.5</f>
        <v>2.4076305549608767E-3</v>
      </c>
      <c r="Y166">
        <f>((Pro_Economic_Table[[#This Row],[Weighted Energy]]-TOPSIS!$B$6)^2+(Pro_Economic_Table[[#This Row],[Weighted Cost]]-TOPSIS!$C$6)^2+(Pro_Economic_Table[[#This Row],[Weighted Co2]]-TOPSIS!$D$6)^2)^0.5</f>
        <v>4.9322982929253479E-3</v>
      </c>
      <c r="Z166">
        <f>Pro_Economic_Table[[#This Row],[S- Worst-Euclidean Distance]]/(Pro_Economic_Table[[#This Row],[S+ Best-Euclidean Distance]]+Pro_Economic_Table[[#This Row],[S- Worst-Euclidean Distance]])</f>
        <v>0.67198175828990037</v>
      </c>
      <c r="AA166">
        <v>165</v>
      </c>
    </row>
    <row r="167" spans="1:27" x14ac:dyDescent="0.3">
      <c r="A167">
        <v>91</v>
      </c>
      <c r="B167" t="s">
        <v>139</v>
      </c>
      <c r="C167" t="s">
        <v>280</v>
      </c>
      <c r="D167" t="s">
        <v>280</v>
      </c>
      <c r="E167" t="s">
        <v>152</v>
      </c>
      <c r="F167" t="s">
        <v>154</v>
      </c>
      <c r="G167" t="s">
        <v>219</v>
      </c>
      <c r="H167">
        <v>365.79138593510737</v>
      </c>
      <c r="I167">
        <v>53</v>
      </c>
      <c r="J167">
        <v>1277670.7540534039</v>
      </c>
      <c r="K167">
        <v>46965.629363636355</v>
      </c>
      <c r="L167">
        <v>229980735.72961271</v>
      </c>
      <c r="M167">
        <v>4968220.7772727264</v>
      </c>
      <c r="N167">
        <v>1916506131.0801058</v>
      </c>
      <c r="O167">
        <v>98792000</v>
      </c>
      <c r="P167">
        <v>20.160370918181815</v>
      </c>
      <c r="Q167">
        <v>19101.177773098389</v>
      </c>
      <c r="R167">
        <v>230027701.35897633</v>
      </c>
      <c r="S167">
        <v>2020.2663518573786</v>
      </c>
      <c r="T167">
        <v>19121.338144016572</v>
      </c>
      <c r="U167">
        <f>Pro_Economic_Table[[#This Row],[Total Energy(MJ)]]*AHP!$P$3/TOPSIS!$B$4</f>
        <v>7.7827692321279568E-3</v>
      </c>
      <c r="V167">
        <f>Pro_Economic_Table[[#This Row],[Total Cost(LKR Million)]]*AHP!$P$4/TOPSIS!$C$4</f>
        <v>3.0157214665717871E-2</v>
      </c>
      <c r="W167">
        <f>Pro_Economic_Table[[#This Row],[Total Carbon (Metric T)]]*AHP!$P$5/TOPSIS!$D$4</f>
        <v>3.3412741197837688E-3</v>
      </c>
      <c r="X167">
        <f>((Pro_Economic_Table[[#This Row],[Weighted Energy]]-TOPSIS!$B$5)^2+(Pro_Economic_Table[[#This Row],[Weighted Cost]]-TOPSIS!$C$5)^2+(Pro_Economic_Table[[#This Row],[Weighted Co2]]-TOPSIS!$D$5)^2)^0.5</f>
        <v>2.4097646751087389E-3</v>
      </c>
      <c r="Y167">
        <f>((Pro_Economic_Table[[#This Row],[Weighted Energy]]-TOPSIS!$B$6)^2+(Pro_Economic_Table[[#This Row],[Weighted Cost]]-TOPSIS!$C$6)^2+(Pro_Economic_Table[[#This Row],[Weighted Co2]]-TOPSIS!$D$6)^2)^0.5</f>
        <v>4.9301586024296786E-3</v>
      </c>
      <c r="Z167">
        <f>Pro_Economic_Table[[#This Row],[S- Worst-Euclidean Distance]]/(Pro_Economic_Table[[#This Row],[S+ Best-Euclidean Distance]]+Pro_Economic_Table[[#This Row],[S- Worst-Euclidean Distance]])</f>
        <v>0.67169075425037694</v>
      </c>
      <c r="AA167">
        <v>166</v>
      </c>
    </row>
    <row r="168" spans="1:27" x14ac:dyDescent="0.3">
      <c r="A168">
        <v>447</v>
      </c>
      <c r="B168" t="s">
        <v>280</v>
      </c>
      <c r="C168" t="s">
        <v>147</v>
      </c>
      <c r="D168" t="s">
        <v>151</v>
      </c>
      <c r="E168" t="s">
        <v>280</v>
      </c>
      <c r="F168" t="s">
        <v>155</v>
      </c>
      <c r="G168" t="s">
        <v>218</v>
      </c>
      <c r="H168">
        <v>368.18974619313667</v>
      </c>
      <c r="I168">
        <v>27</v>
      </c>
      <c r="J168">
        <v>1275018.9794689808</v>
      </c>
      <c r="K168">
        <v>47828.723972727268</v>
      </c>
      <c r="L168">
        <v>229503416.30441654</v>
      </c>
      <c r="M168">
        <v>6977182.7068181811</v>
      </c>
      <c r="N168">
        <v>1912528469.2034712</v>
      </c>
      <c r="O168">
        <v>101147400</v>
      </c>
      <c r="P168">
        <v>29.388251059090909</v>
      </c>
      <c r="Q168">
        <v>19061.53374306126</v>
      </c>
      <c r="R168">
        <v>229551245.02838928</v>
      </c>
      <c r="S168">
        <v>2020.6530519102894</v>
      </c>
      <c r="T168">
        <v>19090.921994120352</v>
      </c>
      <c r="U168">
        <f>Pro_Economic_Table[[#This Row],[Total Energy(MJ)]]*AHP!$P$3/TOPSIS!$B$4</f>
        <v>7.7666487838156948E-3</v>
      </c>
      <c r="V168">
        <f>Pro_Economic_Table[[#This Row],[Total Cost(LKR Million)]]*AHP!$P$4/TOPSIS!$C$4</f>
        <v>3.0162987071171314E-2</v>
      </c>
      <c r="W168">
        <f>Pro_Economic_Table[[#This Row],[Total Carbon (Metric T)]]*AHP!$P$5/TOPSIS!$D$4</f>
        <v>3.3359591834698841E-3</v>
      </c>
      <c r="X168">
        <f>((Pro_Economic_Table[[#This Row],[Weighted Energy]]-TOPSIS!$B$5)^2+(Pro_Economic_Table[[#This Row],[Weighted Cost]]-TOPSIS!$C$5)^2+(Pro_Economic_Table[[#This Row],[Weighted Co2]]-TOPSIS!$D$5)^2)^0.5</f>
        <v>2.4109602126751364E-3</v>
      </c>
      <c r="Y168">
        <f>((Pro_Economic_Table[[#This Row],[Weighted Energy]]-TOPSIS!$B$6)^2+(Pro_Economic_Table[[#This Row],[Weighted Cost]]-TOPSIS!$C$6)^2+(Pro_Economic_Table[[#This Row],[Weighted Co2]]-TOPSIS!$D$6)^2)^0.5</f>
        <v>4.9290911301291896E-3</v>
      </c>
      <c r="Z168">
        <f>Pro_Economic_Table[[#This Row],[S- Worst-Euclidean Distance]]/(Pro_Economic_Table[[#This Row],[S+ Best-Euclidean Distance]]+Pro_Economic_Table[[#This Row],[S- Worst-Euclidean Distance]])</f>
        <v>0.67153360377530957</v>
      </c>
      <c r="AA168">
        <v>167</v>
      </c>
    </row>
    <row r="169" spans="1:27" x14ac:dyDescent="0.3">
      <c r="A169">
        <v>467</v>
      </c>
      <c r="B169" t="s">
        <v>280</v>
      </c>
      <c r="C169" t="s">
        <v>147</v>
      </c>
      <c r="D169" t="s">
        <v>280</v>
      </c>
      <c r="E169" t="s">
        <v>280</v>
      </c>
      <c r="F169" t="s">
        <v>280</v>
      </c>
      <c r="G169" t="s">
        <v>220</v>
      </c>
      <c r="H169">
        <v>368.7561484045475</v>
      </c>
      <c r="I169">
        <v>27</v>
      </c>
      <c r="J169">
        <v>1272716.8905356829</v>
      </c>
      <c r="K169">
        <v>49193.356927272718</v>
      </c>
      <c r="L169">
        <v>229089040.29642293</v>
      </c>
      <c r="M169">
        <v>6943578.0590909086</v>
      </c>
      <c r="N169">
        <v>1909075335.8035243</v>
      </c>
      <c r="O169">
        <v>105300000</v>
      </c>
      <c r="P169">
        <v>29.651967499999998</v>
      </c>
      <c r="Q169">
        <v>19027.117513508456</v>
      </c>
      <c r="R169">
        <v>229138233.6533502</v>
      </c>
      <c r="S169">
        <v>2021.3189138626151</v>
      </c>
      <c r="T169">
        <v>19056.769481008458</v>
      </c>
      <c r="U169">
        <f>Pro_Economic_Table[[#This Row],[Total Energy(MJ)]]*AHP!$P$3/TOPSIS!$B$4</f>
        <v>7.7526749354349016E-3</v>
      </c>
      <c r="V169">
        <f>Pro_Economic_Table[[#This Row],[Total Cost(LKR Million)]]*AHP!$P$4/TOPSIS!$C$4</f>
        <v>3.0172926622862386E-2</v>
      </c>
      <c r="W169">
        <f>Pro_Economic_Table[[#This Row],[Total Carbon (Metric T)]]*AHP!$P$5/TOPSIS!$D$4</f>
        <v>3.3299913528020259E-3</v>
      </c>
      <c r="X169">
        <f>((Pro_Economic_Table[[#This Row],[Weighted Energy]]-TOPSIS!$B$5)^2+(Pro_Economic_Table[[#This Row],[Weighted Cost]]-TOPSIS!$C$5)^2+(Pro_Economic_Table[[#This Row],[Weighted Co2]]-TOPSIS!$D$5)^2)^0.5</f>
        <v>2.4167500534376407E-3</v>
      </c>
      <c r="Y169">
        <f>((Pro_Economic_Table[[#This Row],[Weighted Energy]]-TOPSIS!$B$6)^2+(Pro_Economic_Table[[#This Row],[Weighted Cost]]-TOPSIS!$C$6)^2+(Pro_Economic_Table[[#This Row],[Weighted Co2]]-TOPSIS!$D$6)^2)^0.5</f>
        <v>4.9236122437896612E-3</v>
      </c>
      <c r="Z169">
        <f>Pro_Economic_Table[[#This Row],[S- Worst-Euclidean Distance]]/(Pro_Economic_Table[[#This Row],[S+ Best-Euclidean Distance]]+Pro_Economic_Table[[#This Row],[S- Worst-Euclidean Distance]])</f>
        <v>0.67075875064769941</v>
      </c>
      <c r="AA169">
        <v>168</v>
      </c>
    </row>
    <row r="170" spans="1:27" x14ac:dyDescent="0.3">
      <c r="A170">
        <v>465</v>
      </c>
      <c r="B170" t="s">
        <v>280</v>
      </c>
      <c r="C170" t="s">
        <v>147</v>
      </c>
      <c r="D170" t="s">
        <v>280</v>
      </c>
      <c r="E170" t="s">
        <v>280</v>
      </c>
      <c r="F170" t="s">
        <v>155</v>
      </c>
      <c r="G170" t="s">
        <v>218</v>
      </c>
      <c r="H170">
        <v>368.65420853154666</v>
      </c>
      <c r="I170">
        <v>27</v>
      </c>
      <c r="J170">
        <v>1275468.5790125621</v>
      </c>
      <c r="K170">
        <v>47828.723972727268</v>
      </c>
      <c r="L170">
        <v>229584344.22226116</v>
      </c>
      <c r="M170">
        <v>6981787.7818181813</v>
      </c>
      <c r="N170">
        <v>1913202868.5188432</v>
      </c>
      <c r="O170">
        <v>101147400</v>
      </c>
      <c r="P170">
        <v>29.379040909090907</v>
      </c>
      <c r="Q170">
        <v>19068.2552562378</v>
      </c>
      <c r="R170">
        <v>229632172.9462339</v>
      </c>
      <c r="S170">
        <v>2021.3320563006614</v>
      </c>
      <c r="T170">
        <v>19097.634297146891</v>
      </c>
      <c r="U170">
        <f>Pro_Economic_Table[[#This Row],[Total Energy(MJ)]]*AHP!$P$3/TOPSIS!$B$4</f>
        <v>7.7693869032043616E-3</v>
      </c>
      <c r="V170">
        <f>Pro_Economic_Table[[#This Row],[Total Cost(LKR Million)]]*AHP!$P$4/TOPSIS!$C$4</f>
        <v>3.0173122804581214E-2</v>
      </c>
      <c r="W170">
        <f>Pro_Economic_Table[[#This Row],[Total Carbon (Metric T)]]*AHP!$P$5/TOPSIS!$D$4</f>
        <v>3.3371320953350368E-3</v>
      </c>
      <c r="X170">
        <f>((Pro_Economic_Table[[#This Row],[Weighted Energy]]-TOPSIS!$B$5)^2+(Pro_Economic_Table[[#This Row],[Weighted Cost]]-TOPSIS!$C$5)^2+(Pro_Economic_Table[[#This Row],[Weighted Co2]]-TOPSIS!$D$5)^2)^0.5</f>
        <v>2.4215206034996365E-3</v>
      </c>
      <c r="Y170">
        <f>((Pro_Economic_Table[[#This Row],[Weighted Energy]]-TOPSIS!$B$6)^2+(Pro_Economic_Table[[#This Row],[Weighted Cost]]-TOPSIS!$C$6)^2+(Pro_Economic_Table[[#This Row],[Weighted Co2]]-TOPSIS!$D$6)^2)^0.5</f>
        <v>4.9185279170779386E-3</v>
      </c>
      <c r="Z170">
        <f>Pro_Economic_Table[[#This Row],[S- Worst-Euclidean Distance]]/(Pro_Economic_Table[[#This Row],[S+ Best-Euclidean Distance]]+Pro_Economic_Table[[#This Row],[S- Worst-Euclidean Distance]])</f>
        <v>0.6700947416476899</v>
      </c>
      <c r="AA170">
        <v>169</v>
      </c>
    </row>
    <row r="171" spans="1:27" x14ac:dyDescent="0.3">
      <c r="A171">
        <v>74</v>
      </c>
      <c r="B171" t="s">
        <v>139</v>
      </c>
      <c r="C171" t="s">
        <v>280</v>
      </c>
      <c r="D171" t="s">
        <v>151</v>
      </c>
      <c r="E171" t="s">
        <v>152</v>
      </c>
      <c r="F171" t="s">
        <v>154</v>
      </c>
      <c r="G171" t="s">
        <v>220</v>
      </c>
      <c r="H171">
        <v>365.32692359669727</v>
      </c>
      <c r="I171">
        <v>26</v>
      </c>
      <c r="J171">
        <v>1277221.1545098228</v>
      </c>
      <c r="K171">
        <v>46965.629363636355</v>
      </c>
      <c r="L171">
        <v>229899807.81176811</v>
      </c>
      <c r="M171">
        <v>4963615.7022727262</v>
      </c>
      <c r="N171">
        <v>1915831731.7647343</v>
      </c>
      <c r="O171">
        <v>101400000</v>
      </c>
      <c r="P171">
        <v>20.169581068181813</v>
      </c>
      <c r="Q171">
        <v>19094.456259921852</v>
      </c>
      <c r="R171">
        <v>229946773.44113174</v>
      </c>
      <c r="S171">
        <v>2022.195347467007</v>
      </c>
      <c r="T171">
        <v>19114.625840990033</v>
      </c>
      <c r="U171">
        <f>Pro_Economic_Table[[#This Row],[Total Energy(MJ)]]*AHP!$P$3/TOPSIS!$B$4</f>
        <v>7.7800311127392916E-3</v>
      </c>
      <c r="V171">
        <f>Pro_Economic_Table[[#This Row],[Total Cost(LKR Million)]]*AHP!$P$4/TOPSIS!$C$4</f>
        <v>3.0186009450442818E-2</v>
      </c>
      <c r="W171">
        <f>Pro_Economic_Table[[#This Row],[Total Carbon (Metric T)]]*AHP!$P$5/TOPSIS!$D$4</f>
        <v>3.3401012079186158E-3</v>
      </c>
      <c r="X171">
        <f>((Pro_Economic_Table[[#This Row],[Weighted Energy]]-TOPSIS!$B$5)^2+(Pro_Economic_Table[[#This Row],[Weighted Cost]]-TOPSIS!$C$5)^2+(Pro_Economic_Table[[#This Row],[Weighted Co2]]-TOPSIS!$D$5)^2)^0.5</f>
        <v>2.4367891777520201E-3</v>
      </c>
      <c r="Y171">
        <f>((Pro_Economic_Table[[#This Row],[Weighted Energy]]-TOPSIS!$B$6)^2+(Pro_Economic_Table[[#This Row],[Weighted Cost]]-TOPSIS!$C$6)^2+(Pro_Economic_Table[[#This Row],[Weighted Co2]]-TOPSIS!$D$6)^2)^0.5</f>
        <v>4.9031851820552103E-3</v>
      </c>
      <c r="Z171">
        <f>Pro_Economic_Table[[#This Row],[S- Worst-Euclidean Distance]]/(Pro_Economic_Table[[#This Row],[S+ Best-Euclidean Distance]]+Pro_Economic_Table[[#This Row],[S- Worst-Euclidean Distance]])</f>
        <v>0.66801121389530072</v>
      </c>
      <c r="AA171">
        <v>170</v>
      </c>
    </row>
    <row r="172" spans="1:27" x14ac:dyDescent="0.3">
      <c r="A172">
        <v>93</v>
      </c>
      <c r="B172" t="s">
        <v>139</v>
      </c>
      <c r="C172" t="s">
        <v>280</v>
      </c>
      <c r="D172" t="s">
        <v>280</v>
      </c>
      <c r="E172" t="s">
        <v>152</v>
      </c>
      <c r="F172" t="s">
        <v>154</v>
      </c>
      <c r="G172" t="s">
        <v>218</v>
      </c>
      <c r="H172">
        <v>365.79138593510737</v>
      </c>
      <c r="I172">
        <v>27</v>
      </c>
      <c r="J172">
        <v>1277670.7540534039</v>
      </c>
      <c r="K172">
        <v>46965.629363636355</v>
      </c>
      <c r="L172">
        <v>229980735.72961271</v>
      </c>
      <c r="M172">
        <v>4968220.7772727264</v>
      </c>
      <c r="N172">
        <v>1916506131.0801058</v>
      </c>
      <c r="O172">
        <v>101147400</v>
      </c>
      <c r="P172">
        <v>20.160370918181815</v>
      </c>
      <c r="Q172">
        <v>19101.177773098389</v>
      </c>
      <c r="R172">
        <v>230027701.35897633</v>
      </c>
      <c r="S172">
        <v>2022.6217518573785</v>
      </c>
      <c r="T172">
        <v>19121.338144016572</v>
      </c>
      <c r="U172">
        <f>Pro_Economic_Table[[#This Row],[Total Energy(MJ)]]*AHP!$P$3/TOPSIS!$B$4</f>
        <v>7.7827692321279568E-3</v>
      </c>
      <c r="V172">
        <f>Pro_Economic_Table[[#This Row],[Total Cost(LKR Million)]]*AHP!$P$4/TOPSIS!$C$4</f>
        <v>3.0192374536275692E-2</v>
      </c>
      <c r="W172">
        <f>Pro_Economic_Table[[#This Row],[Total Carbon (Metric T)]]*AHP!$P$5/TOPSIS!$D$4</f>
        <v>3.3412741197837688E-3</v>
      </c>
      <c r="X172">
        <f>((Pro_Economic_Table[[#This Row],[Weighted Energy]]-TOPSIS!$B$5)^2+(Pro_Economic_Table[[#This Row],[Weighted Cost]]-TOPSIS!$C$5)^2+(Pro_Economic_Table[[#This Row],[Weighted Co2]]-TOPSIS!$D$5)^2)^0.5</f>
        <v>2.4437081805114458E-3</v>
      </c>
      <c r="Y172">
        <f>((Pro_Economic_Table[[#This Row],[Weighted Energy]]-TOPSIS!$B$6)^2+(Pro_Economic_Table[[#This Row],[Weighted Cost]]-TOPSIS!$C$6)^2+(Pro_Economic_Table[[#This Row],[Weighted Co2]]-TOPSIS!$D$6)^2)^0.5</f>
        <v>4.8962568798228776E-3</v>
      </c>
      <c r="Z172">
        <f>Pro_Economic_Table[[#This Row],[S- Worst-Euclidean Distance]]/(Pro_Economic_Table[[#This Row],[S+ Best-Euclidean Distance]]+Pro_Economic_Table[[#This Row],[S- Worst-Euclidean Distance]])</f>
        <v>0.66706814536251502</v>
      </c>
      <c r="AA172">
        <v>171</v>
      </c>
    </row>
    <row r="173" spans="1:27" x14ac:dyDescent="0.3">
      <c r="A173">
        <v>443</v>
      </c>
      <c r="B173" t="s">
        <v>280</v>
      </c>
      <c r="C173" t="s">
        <v>147</v>
      </c>
      <c r="D173" t="s">
        <v>151</v>
      </c>
      <c r="E173" t="s">
        <v>280</v>
      </c>
      <c r="F173" t="s">
        <v>154</v>
      </c>
      <c r="G173" t="s">
        <v>220</v>
      </c>
      <c r="H173">
        <v>368.22831803697477</v>
      </c>
      <c r="I173">
        <v>27</v>
      </c>
      <c r="J173">
        <v>1273977.800045297</v>
      </c>
      <c r="K173">
        <v>47009.944199999998</v>
      </c>
      <c r="L173">
        <v>229316004.00815347</v>
      </c>
      <c r="M173">
        <v>6949890.0477272719</v>
      </c>
      <c r="N173">
        <v>1910966700.0679455</v>
      </c>
      <c r="O173">
        <v>105300000</v>
      </c>
      <c r="P173">
        <v>29.661177649999999</v>
      </c>
      <c r="Q173">
        <v>19045.96811067719</v>
      </c>
      <c r="R173">
        <v>229363013.95235348</v>
      </c>
      <c r="S173">
        <v>2023.2165901156727</v>
      </c>
      <c r="T173">
        <v>19075.629288327189</v>
      </c>
      <c r="U173">
        <f>Pro_Economic_Table[[#This Row],[Total Energy(MJ)]]*AHP!$P$3/TOPSIS!$B$4</f>
        <v>7.7602801637823389E-3</v>
      </c>
      <c r="V173">
        <f>Pro_Economic_Table[[#This Row],[Total Cost(LKR Million)]]*AHP!$P$4/TOPSIS!$C$4</f>
        <v>3.0201253892718109E-2</v>
      </c>
      <c r="W173">
        <f>Pro_Economic_Table[[#This Row],[Total Carbon (Metric T)]]*AHP!$P$5/TOPSIS!$D$4</f>
        <v>3.3332869268682111E-3</v>
      </c>
      <c r="X173">
        <f>((Pro_Economic_Table[[#This Row],[Weighted Energy]]-TOPSIS!$B$5)^2+(Pro_Economic_Table[[#This Row],[Weighted Cost]]-TOPSIS!$C$5)^2+(Pro_Economic_Table[[#This Row],[Weighted Co2]]-TOPSIS!$D$5)^2)^0.5</f>
        <v>2.4462486972693914E-3</v>
      </c>
      <c r="Y173">
        <f>((Pro_Economic_Table[[#This Row],[Weighted Energy]]-TOPSIS!$B$6)^2+(Pro_Economic_Table[[#This Row],[Weighted Cost]]-TOPSIS!$C$6)^2+(Pro_Economic_Table[[#This Row],[Weighted Co2]]-TOPSIS!$D$6)^2)^0.5</f>
        <v>4.8940987999881213E-3</v>
      </c>
      <c r="Z173">
        <f>Pro_Economic_Table[[#This Row],[S- Worst-Euclidean Distance]]/(Pro_Economic_Table[[#This Row],[S+ Best-Euclidean Distance]]+Pro_Economic_Table[[#This Row],[S- Worst-Euclidean Distance]])</f>
        <v>0.66673938826692414</v>
      </c>
      <c r="AA173">
        <v>172</v>
      </c>
    </row>
    <row r="174" spans="1:27" x14ac:dyDescent="0.3">
      <c r="A174">
        <v>461</v>
      </c>
      <c r="B174" t="s">
        <v>280</v>
      </c>
      <c r="C174" t="s">
        <v>147</v>
      </c>
      <c r="D174" t="s">
        <v>280</v>
      </c>
      <c r="E174" t="s">
        <v>280</v>
      </c>
      <c r="F174" t="s">
        <v>154</v>
      </c>
      <c r="G174" t="s">
        <v>220</v>
      </c>
      <c r="H174">
        <v>368.69278037538481</v>
      </c>
      <c r="I174">
        <v>27</v>
      </c>
      <c r="J174">
        <v>1274427.399588878</v>
      </c>
      <c r="K174">
        <v>47009.944199999998</v>
      </c>
      <c r="L174">
        <v>229396931.92599803</v>
      </c>
      <c r="M174">
        <v>6954495.1227272721</v>
      </c>
      <c r="N174">
        <v>1911641099.383317</v>
      </c>
      <c r="O174">
        <v>105300000</v>
      </c>
      <c r="P174">
        <v>29.651967499999998</v>
      </c>
      <c r="Q174">
        <v>19052.689623853723</v>
      </c>
      <c r="R174">
        <v>229443941.87019804</v>
      </c>
      <c r="S174">
        <v>2023.8955945060441</v>
      </c>
      <c r="T174">
        <v>19082.341591353725</v>
      </c>
      <c r="U174">
        <f>Pro_Economic_Table[[#This Row],[Total Energy(MJ)]]*AHP!$P$3/TOPSIS!$B$4</f>
        <v>7.7630182831710031E-3</v>
      </c>
      <c r="V174">
        <f>Pro_Economic_Table[[#This Row],[Total Cost(LKR Million)]]*AHP!$P$4/TOPSIS!$C$4</f>
        <v>3.0211389626127991E-2</v>
      </c>
      <c r="W174">
        <f>Pro_Economic_Table[[#This Row],[Total Carbon (Metric T)]]*AHP!$P$5/TOPSIS!$D$4</f>
        <v>3.3344598387333637E-3</v>
      </c>
      <c r="X174">
        <f>((Pro_Economic_Table[[#This Row],[Weighted Energy]]-TOPSIS!$B$5)^2+(Pro_Economic_Table[[#This Row],[Weighted Cost]]-TOPSIS!$C$5)^2+(Pro_Economic_Table[[#This Row],[Weighted Co2]]-TOPSIS!$D$5)^2)^0.5</f>
        <v>2.4568069022288187E-3</v>
      </c>
      <c r="Y174">
        <f>((Pro_Economic_Table[[#This Row],[Weighted Energy]]-TOPSIS!$B$6)^2+(Pro_Economic_Table[[#This Row],[Weighted Cost]]-TOPSIS!$C$6)^2+(Pro_Economic_Table[[#This Row],[Weighted Co2]]-TOPSIS!$D$6)^2)^0.5</f>
        <v>4.8835351074686143E-3</v>
      </c>
      <c r="Z174">
        <f>Pro_Economic_Table[[#This Row],[S- Worst-Euclidean Distance]]/(Pro_Economic_Table[[#This Row],[S+ Best-Euclidean Distance]]+Pro_Economic_Table[[#This Row],[S- Worst-Euclidean Distance]])</f>
        <v>0.66530075860455884</v>
      </c>
      <c r="AA174">
        <v>173</v>
      </c>
    </row>
    <row r="175" spans="1:27" x14ac:dyDescent="0.3">
      <c r="A175">
        <v>77</v>
      </c>
      <c r="B175" t="s">
        <v>139</v>
      </c>
      <c r="C175" t="s">
        <v>280</v>
      </c>
      <c r="D175" t="s">
        <v>151</v>
      </c>
      <c r="E175" t="s">
        <v>152</v>
      </c>
      <c r="F175" t="s">
        <v>155</v>
      </c>
      <c r="G175" t="s">
        <v>220</v>
      </c>
      <c r="H175">
        <v>365.28835175285917</v>
      </c>
      <c r="I175">
        <v>26</v>
      </c>
      <c r="J175">
        <v>1278262.3339335066</v>
      </c>
      <c r="K175">
        <v>47784.409136363625</v>
      </c>
      <c r="L175">
        <v>230087220.10803118</v>
      </c>
      <c r="M175">
        <v>4990908.3613636354</v>
      </c>
      <c r="N175">
        <v>1917393500.90026</v>
      </c>
      <c r="O175">
        <v>101400000</v>
      </c>
      <c r="P175">
        <v>19.896654477272726</v>
      </c>
      <c r="Q175">
        <v>19110.021892305922</v>
      </c>
      <c r="R175">
        <v>230135004.51716754</v>
      </c>
      <c r="S175">
        <v>2023.7844092616235</v>
      </c>
      <c r="T175">
        <v>19129.918546783196</v>
      </c>
      <c r="U175">
        <f>Pro_Economic_Table[[#This Row],[Total Energy(MJ)]]*AHP!$P$3/TOPSIS!$B$4</f>
        <v>7.7863997327726475E-3</v>
      </c>
      <c r="V175">
        <f>Pro_Economic_Table[[#This Row],[Total Cost(LKR Million)]]*AHP!$P$4/TOPSIS!$C$4</f>
        <v>3.0209729925524377E-2</v>
      </c>
      <c r="W175">
        <f>Pro_Economic_Table[[#This Row],[Total Carbon (Metric T)]]*AHP!$P$5/TOPSIS!$D$4</f>
        <v>3.3427734645202884E-3</v>
      </c>
      <c r="X175">
        <f>((Pro_Economic_Table[[#This Row],[Weighted Energy]]-TOPSIS!$B$5)^2+(Pro_Economic_Table[[#This Row],[Weighted Cost]]-TOPSIS!$C$5)^2+(Pro_Economic_Table[[#This Row],[Weighted Co2]]-TOPSIS!$D$5)^2)^0.5</f>
        <v>2.4614887518455797E-3</v>
      </c>
      <c r="Y175">
        <f>((Pro_Economic_Table[[#This Row],[Weighted Energy]]-TOPSIS!$B$6)^2+(Pro_Economic_Table[[#This Row],[Weighted Cost]]-TOPSIS!$C$6)^2+(Pro_Economic_Table[[#This Row],[Weighted Co2]]-TOPSIS!$D$6)^2)^0.5</f>
        <v>4.8784821358397049E-3</v>
      </c>
      <c r="Z175">
        <f>Pro_Economic_Table[[#This Row],[S- Worst-Euclidean Distance]]/(Pro_Economic_Table[[#This Row],[S+ Best-Euclidean Distance]]+Pro_Economic_Table[[#This Row],[S- Worst-Euclidean Distance]])</f>
        <v>0.66464597891316313</v>
      </c>
      <c r="AA175">
        <v>174</v>
      </c>
    </row>
    <row r="176" spans="1:27" x14ac:dyDescent="0.3">
      <c r="A176">
        <v>98</v>
      </c>
      <c r="B176" t="s">
        <v>139</v>
      </c>
      <c r="C176" t="s">
        <v>280</v>
      </c>
      <c r="D176" t="s">
        <v>280</v>
      </c>
      <c r="E176" t="s">
        <v>152</v>
      </c>
      <c r="F176" t="s">
        <v>280</v>
      </c>
      <c r="G176" t="s">
        <v>220</v>
      </c>
      <c r="H176">
        <v>365.85475396427</v>
      </c>
      <c r="I176">
        <v>27</v>
      </c>
      <c r="J176">
        <v>1275960.2450002083</v>
      </c>
      <c r="K176">
        <v>49149.042090909075</v>
      </c>
      <c r="L176">
        <v>229672844.10003752</v>
      </c>
      <c r="M176">
        <v>4957303.7136363629</v>
      </c>
      <c r="N176">
        <v>1913940367.5003126</v>
      </c>
      <c r="O176">
        <v>105300000</v>
      </c>
      <c r="P176">
        <v>20.160370918181815</v>
      </c>
      <c r="Q176">
        <v>19075.605662753114</v>
      </c>
      <c r="R176">
        <v>229721993.14212844</v>
      </c>
      <c r="S176">
        <v>2024.197671213949</v>
      </c>
      <c r="T176">
        <v>19095.766033671298</v>
      </c>
      <c r="U176">
        <f>Pro_Economic_Table[[#This Row],[Total Energy(MJ)]]*AHP!$P$3/TOPSIS!$B$4</f>
        <v>7.7724258843918526E-3</v>
      </c>
      <c r="V176">
        <f>Pro_Economic_Table[[#This Row],[Total Cost(LKR Million)]]*AHP!$P$4/TOPSIS!$C$4</f>
        <v>3.0215898829638425E-2</v>
      </c>
      <c r="W176">
        <f>Pro_Economic_Table[[#This Row],[Total Carbon (Metric T)]]*AHP!$P$5/TOPSIS!$D$4</f>
        <v>3.3368056338524293E-3</v>
      </c>
      <c r="X176">
        <f>((Pro_Economic_Table[[#This Row],[Weighted Energy]]-TOPSIS!$B$5)^2+(Pro_Economic_Table[[#This Row],[Weighted Cost]]-TOPSIS!$C$5)^2+(Pro_Economic_Table[[#This Row],[Weighted Co2]]-TOPSIS!$D$5)^2)^0.5</f>
        <v>2.4635711101965848E-3</v>
      </c>
      <c r="Y176">
        <f>((Pro_Economic_Table[[#This Row],[Weighted Energy]]-TOPSIS!$B$6)^2+(Pro_Economic_Table[[#This Row],[Weighted Cost]]-TOPSIS!$C$6)^2+(Pro_Economic_Table[[#This Row],[Weighted Co2]]-TOPSIS!$D$6)^2)^0.5</f>
        <v>4.8766078258089107E-3</v>
      </c>
      <c r="Z176">
        <f>Pro_Economic_Table[[#This Row],[S- Worst-Euclidean Distance]]/(Pro_Economic_Table[[#This Row],[S+ Best-Euclidean Distance]]+Pro_Economic_Table[[#This Row],[S- Worst-Euclidean Distance]])</f>
        <v>0.66437179097744814</v>
      </c>
      <c r="AA176">
        <v>175</v>
      </c>
    </row>
    <row r="177" spans="1:27" x14ac:dyDescent="0.3">
      <c r="A177">
        <v>96</v>
      </c>
      <c r="B177" t="s">
        <v>139</v>
      </c>
      <c r="C177" t="s">
        <v>280</v>
      </c>
      <c r="D177" t="s">
        <v>280</v>
      </c>
      <c r="E177" t="s">
        <v>152</v>
      </c>
      <c r="F177" t="s">
        <v>155</v>
      </c>
      <c r="G177" t="s">
        <v>218</v>
      </c>
      <c r="H177">
        <v>365.75281409126916</v>
      </c>
      <c r="I177">
        <v>27</v>
      </c>
      <c r="J177">
        <v>1278711.9334770876</v>
      </c>
      <c r="K177">
        <v>47784.409136363625</v>
      </c>
      <c r="L177">
        <v>230168148.02587578</v>
      </c>
      <c r="M177">
        <v>4995513.4363636356</v>
      </c>
      <c r="N177">
        <v>1918067900.2156315</v>
      </c>
      <c r="O177">
        <v>101147400</v>
      </c>
      <c r="P177">
        <v>19.887444327272725</v>
      </c>
      <c r="Q177">
        <v>19116.743405482459</v>
      </c>
      <c r="R177">
        <v>230215932.43501213</v>
      </c>
      <c r="S177">
        <v>2024.2108136519953</v>
      </c>
      <c r="T177">
        <v>19136.630849809731</v>
      </c>
      <c r="U177">
        <f>Pro_Economic_Table[[#This Row],[Total Energy(MJ)]]*AHP!$P$3/TOPSIS!$B$4</f>
        <v>7.7891378521613127E-3</v>
      </c>
      <c r="V177">
        <f>Pro_Economic_Table[[#This Row],[Total Cost(LKR Million)]]*AHP!$P$4/TOPSIS!$C$4</f>
        <v>3.021609501135725E-2</v>
      </c>
      <c r="W177">
        <f>Pro_Economic_Table[[#This Row],[Total Carbon (Metric T)]]*AHP!$P$5/TOPSIS!$D$4</f>
        <v>3.343946376385441E-3</v>
      </c>
      <c r="X177">
        <f>((Pro_Economic_Table[[#This Row],[Weighted Energy]]-TOPSIS!$B$5)^2+(Pro_Economic_Table[[#This Row],[Weighted Cost]]-TOPSIS!$C$5)^2+(Pro_Economic_Table[[#This Row],[Weighted Co2]]-TOPSIS!$D$5)^2)^0.5</f>
        <v>2.4684080214985166E-3</v>
      </c>
      <c r="Y177">
        <f>((Pro_Economic_Table[[#This Row],[Weighted Energy]]-TOPSIS!$B$6)^2+(Pro_Economic_Table[[#This Row],[Weighted Cost]]-TOPSIS!$C$6)^2+(Pro_Economic_Table[[#This Row],[Weighted Co2]]-TOPSIS!$D$6)^2)^0.5</f>
        <v>4.8715539167539677E-3</v>
      </c>
      <c r="Z177">
        <f>Pro_Economic_Table[[#This Row],[S- Worst-Euclidean Distance]]/(Pro_Economic_Table[[#This Row],[S+ Best-Euclidean Distance]]+Pro_Economic_Table[[#This Row],[S- Worst-Euclidean Distance]])</f>
        <v>0.6637028853468141</v>
      </c>
      <c r="AA177">
        <v>176</v>
      </c>
    </row>
    <row r="178" spans="1:27" x14ac:dyDescent="0.3">
      <c r="A178">
        <v>446</v>
      </c>
      <c r="B178" t="s">
        <v>280</v>
      </c>
      <c r="C178" t="s">
        <v>147</v>
      </c>
      <c r="D178" t="s">
        <v>151</v>
      </c>
      <c r="E178" t="s">
        <v>280</v>
      </c>
      <c r="F178" t="s">
        <v>155</v>
      </c>
      <c r="G178" t="s">
        <v>220</v>
      </c>
      <c r="H178">
        <v>368.18974619313667</v>
      </c>
      <c r="I178">
        <v>27</v>
      </c>
      <c r="J178">
        <v>1275018.9794689808</v>
      </c>
      <c r="K178">
        <v>47828.723972727268</v>
      </c>
      <c r="L178">
        <v>229503416.30441654</v>
      </c>
      <c r="M178">
        <v>6977182.7068181811</v>
      </c>
      <c r="N178">
        <v>1912528469.2034712</v>
      </c>
      <c r="O178">
        <v>105300000</v>
      </c>
      <c r="P178">
        <v>29.388251059090909</v>
      </c>
      <c r="Q178">
        <v>19061.53374306126</v>
      </c>
      <c r="R178">
        <v>229551245.02838928</v>
      </c>
      <c r="S178">
        <v>2024.8056519102893</v>
      </c>
      <c r="T178">
        <v>19090.921994120352</v>
      </c>
      <c r="U178">
        <f>Pro_Economic_Table[[#This Row],[Total Energy(MJ)]]*AHP!$P$3/TOPSIS!$B$4</f>
        <v>7.7666487838156948E-3</v>
      </c>
      <c r="V178">
        <f>Pro_Economic_Table[[#This Row],[Total Cost(LKR Million)]]*AHP!$P$4/TOPSIS!$C$4</f>
        <v>3.022497436779966E-2</v>
      </c>
      <c r="W178">
        <f>Pro_Economic_Table[[#This Row],[Total Carbon (Metric T)]]*AHP!$P$5/TOPSIS!$D$4</f>
        <v>3.3359591834698841E-3</v>
      </c>
      <c r="X178">
        <f>((Pro_Economic_Table[[#This Row],[Weighted Energy]]-TOPSIS!$B$5)^2+(Pro_Economic_Table[[#This Row],[Weighted Cost]]-TOPSIS!$C$5)^2+(Pro_Economic_Table[[#This Row],[Weighted Co2]]-TOPSIS!$D$5)^2)^0.5</f>
        <v>2.4709417813412551E-3</v>
      </c>
      <c r="Y178">
        <f>((Pro_Economic_Table[[#This Row],[Weighted Energy]]-TOPSIS!$B$6)^2+(Pro_Economic_Table[[#This Row],[Weighted Cost]]-TOPSIS!$C$6)^2+(Pro_Economic_Table[[#This Row],[Weighted Co2]]-TOPSIS!$D$6)^2)^0.5</f>
        <v>4.8693943466779702E-3</v>
      </c>
      <c r="Z178">
        <f>Pro_Economic_Table[[#This Row],[S- Worst-Euclidean Distance]]/(Pro_Economic_Table[[#This Row],[S+ Best-Euclidean Distance]]+Pro_Economic_Table[[#This Row],[S- Worst-Euclidean Distance]])</f>
        <v>0.66337484575000882</v>
      </c>
      <c r="AA178">
        <v>177</v>
      </c>
    </row>
    <row r="179" spans="1:27" x14ac:dyDescent="0.3">
      <c r="A179">
        <v>464</v>
      </c>
      <c r="B179" t="s">
        <v>280</v>
      </c>
      <c r="C179" t="s">
        <v>147</v>
      </c>
      <c r="D179" t="s">
        <v>280</v>
      </c>
      <c r="E179" t="s">
        <v>280</v>
      </c>
      <c r="F179" t="s">
        <v>155</v>
      </c>
      <c r="G179" t="s">
        <v>220</v>
      </c>
      <c r="H179">
        <v>368.65420853154666</v>
      </c>
      <c r="I179">
        <v>27</v>
      </c>
      <c r="J179">
        <v>1275468.5790125621</v>
      </c>
      <c r="K179">
        <v>47828.723972727268</v>
      </c>
      <c r="L179">
        <v>229584344.22226116</v>
      </c>
      <c r="M179">
        <v>6981787.7818181813</v>
      </c>
      <c r="N179">
        <v>1913202868.5188432</v>
      </c>
      <c r="O179">
        <v>105300000</v>
      </c>
      <c r="P179">
        <v>29.379040909090907</v>
      </c>
      <c r="Q179">
        <v>19068.2552562378</v>
      </c>
      <c r="R179">
        <v>229632172.9462339</v>
      </c>
      <c r="S179">
        <v>2025.4846563006613</v>
      </c>
      <c r="T179">
        <v>19097.634297146891</v>
      </c>
      <c r="U179">
        <f>Pro_Economic_Table[[#This Row],[Total Energy(MJ)]]*AHP!$P$3/TOPSIS!$B$4</f>
        <v>7.7693869032043616E-3</v>
      </c>
      <c r="V179">
        <f>Pro_Economic_Table[[#This Row],[Total Cost(LKR Million)]]*AHP!$P$4/TOPSIS!$C$4</f>
        <v>3.0235110101209561E-2</v>
      </c>
      <c r="W179">
        <f>Pro_Economic_Table[[#This Row],[Total Carbon (Metric T)]]*AHP!$P$5/TOPSIS!$D$4</f>
        <v>3.3371320953350368E-3</v>
      </c>
      <c r="X179">
        <f>((Pro_Economic_Table[[#This Row],[Weighted Energy]]-TOPSIS!$B$5)^2+(Pro_Economic_Table[[#This Row],[Weighted Cost]]-TOPSIS!$C$5)^2+(Pro_Economic_Table[[#This Row],[Weighted Co2]]-TOPSIS!$D$5)^2)^0.5</f>
        <v>2.4815000999950519E-3</v>
      </c>
      <c r="Y179">
        <f>((Pro_Economic_Table[[#This Row],[Weighted Energy]]-TOPSIS!$B$6)^2+(Pro_Economic_Table[[#This Row],[Weighted Cost]]-TOPSIS!$C$6)^2+(Pro_Economic_Table[[#This Row],[Weighted Co2]]-TOPSIS!$D$6)^2)^0.5</f>
        <v>4.8588306596179104E-3</v>
      </c>
      <c r="Z179">
        <f>Pro_Economic_Table[[#This Row],[S- Worst-Euclidean Distance]]/(Pro_Economic_Table[[#This Row],[S+ Best-Euclidean Distance]]+Pro_Economic_Table[[#This Row],[S- Worst-Euclidean Distance]])</f>
        <v>0.66193620134279951</v>
      </c>
      <c r="AA179">
        <v>178</v>
      </c>
    </row>
    <row r="180" spans="1:27" x14ac:dyDescent="0.3">
      <c r="A180">
        <v>92</v>
      </c>
      <c r="B180" t="s">
        <v>139</v>
      </c>
      <c r="C180" t="s">
        <v>280</v>
      </c>
      <c r="D180" t="s">
        <v>280</v>
      </c>
      <c r="E180" t="s">
        <v>152</v>
      </c>
      <c r="F180" t="s">
        <v>154</v>
      </c>
      <c r="G180" t="s">
        <v>220</v>
      </c>
      <c r="H180">
        <v>365.79138593510737</v>
      </c>
      <c r="I180">
        <v>27</v>
      </c>
      <c r="J180">
        <v>1277670.7540534039</v>
      </c>
      <c r="K180">
        <v>46965.629363636355</v>
      </c>
      <c r="L180">
        <v>229980735.72961271</v>
      </c>
      <c r="M180">
        <v>4968220.7772727264</v>
      </c>
      <c r="N180">
        <v>1916506131.0801058</v>
      </c>
      <c r="O180">
        <v>105300000</v>
      </c>
      <c r="P180">
        <v>20.160370918181815</v>
      </c>
      <c r="Q180">
        <v>19101.177773098389</v>
      </c>
      <c r="R180">
        <v>230027701.35897633</v>
      </c>
      <c r="S180">
        <v>2026.7743518573784</v>
      </c>
      <c r="T180">
        <v>19121.338144016572</v>
      </c>
      <c r="U180">
        <f>Pro_Economic_Table[[#This Row],[Total Energy(MJ)]]*AHP!$P$3/TOPSIS!$B$4</f>
        <v>7.7827692321279568E-3</v>
      </c>
      <c r="V180">
        <f>Pro_Economic_Table[[#This Row],[Total Cost(LKR Million)]]*AHP!$P$4/TOPSIS!$C$4</f>
        <v>3.0254361832904038E-2</v>
      </c>
      <c r="W180">
        <f>Pro_Economic_Table[[#This Row],[Total Carbon (Metric T)]]*AHP!$P$5/TOPSIS!$D$4</f>
        <v>3.3412741197837688E-3</v>
      </c>
      <c r="X180">
        <f>((Pro_Economic_Table[[#This Row],[Weighted Energy]]-TOPSIS!$B$5)^2+(Pro_Economic_Table[[#This Row],[Weighted Cost]]-TOPSIS!$C$5)^2+(Pro_Economic_Table[[#This Row],[Weighted Co2]]-TOPSIS!$D$5)^2)^0.5</f>
        <v>2.5036327826195039E-3</v>
      </c>
      <c r="Y180">
        <f>((Pro_Economic_Table[[#This Row],[Weighted Energy]]-TOPSIS!$B$6)^2+(Pro_Economic_Table[[#This Row],[Weighted Cost]]-TOPSIS!$C$6)^2+(Pro_Economic_Table[[#This Row],[Weighted Co2]]-TOPSIS!$D$6)^2)^0.5</f>
        <v>4.8365314706499268E-3</v>
      </c>
      <c r="Z180">
        <f>Pro_Economic_Table[[#This Row],[S- Worst-Euclidean Distance]]/(Pro_Economic_Table[[#This Row],[S+ Best-Euclidean Distance]]+Pro_Economic_Table[[#This Row],[S- Worst-Euclidean Distance]])</f>
        <v>0.65891324822815178</v>
      </c>
      <c r="AA180">
        <v>179</v>
      </c>
    </row>
    <row r="181" spans="1:27" x14ac:dyDescent="0.3">
      <c r="A181">
        <v>95</v>
      </c>
      <c r="B181" t="s">
        <v>139</v>
      </c>
      <c r="C181" t="s">
        <v>280</v>
      </c>
      <c r="D181" t="s">
        <v>280</v>
      </c>
      <c r="E181" t="s">
        <v>152</v>
      </c>
      <c r="F181" t="s">
        <v>155</v>
      </c>
      <c r="G181" t="s">
        <v>220</v>
      </c>
      <c r="H181">
        <v>365.75281409126916</v>
      </c>
      <c r="I181">
        <v>27</v>
      </c>
      <c r="J181">
        <v>1278711.9334770876</v>
      </c>
      <c r="K181">
        <v>47784.409136363625</v>
      </c>
      <c r="L181">
        <v>230168148.02587578</v>
      </c>
      <c r="M181">
        <v>4995513.4363636356</v>
      </c>
      <c r="N181">
        <v>1918067900.2156315</v>
      </c>
      <c r="O181">
        <v>105300000</v>
      </c>
      <c r="P181">
        <v>19.887444327272725</v>
      </c>
      <c r="Q181">
        <v>19116.743405482459</v>
      </c>
      <c r="R181">
        <v>230215932.43501213</v>
      </c>
      <c r="S181">
        <v>2028.3634136519952</v>
      </c>
      <c r="T181">
        <v>19136.630849809731</v>
      </c>
      <c r="U181">
        <f>Pro_Economic_Table[[#This Row],[Total Energy(MJ)]]*AHP!$P$3/TOPSIS!$B$4</f>
        <v>7.7891378521613127E-3</v>
      </c>
      <c r="V181">
        <f>Pro_Economic_Table[[#This Row],[Total Cost(LKR Million)]]*AHP!$P$4/TOPSIS!$C$4</f>
        <v>3.02780823079856E-2</v>
      </c>
      <c r="W181">
        <f>Pro_Economic_Table[[#This Row],[Total Carbon (Metric T)]]*AHP!$P$5/TOPSIS!$D$4</f>
        <v>3.343946376385441E-3</v>
      </c>
      <c r="X181">
        <f>((Pro_Economic_Table[[#This Row],[Weighted Energy]]-TOPSIS!$B$5)^2+(Pro_Economic_Table[[#This Row],[Weighted Cost]]-TOPSIS!$C$5)^2+(Pro_Economic_Table[[#This Row],[Weighted Co2]]-TOPSIS!$D$5)^2)^0.5</f>
        <v>2.5283287633448399E-3</v>
      </c>
      <c r="Y181">
        <f>((Pro_Economic_Table[[#This Row],[Weighted Energy]]-TOPSIS!$B$6)^2+(Pro_Economic_Table[[#This Row],[Weighted Cost]]-TOPSIS!$C$6)^2+(Pro_Economic_Table[[#This Row],[Weighted Co2]]-TOPSIS!$D$6)^2)^0.5</f>
        <v>4.811827462977581E-3</v>
      </c>
      <c r="Z181">
        <f>Pro_Economic_Table[[#This Row],[S- Worst-Euclidean Distance]]/(Pro_Economic_Table[[#This Row],[S+ Best-Euclidean Distance]]+Pro_Economic_Table[[#This Row],[S- Worst-Euclidean Distance]])</f>
        <v>0.65554837180739567</v>
      </c>
      <c r="AA181">
        <v>180</v>
      </c>
    </row>
    <row r="182" spans="1:27" x14ac:dyDescent="0.3">
      <c r="A182">
        <v>187</v>
      </c>
      <c r="B182" t="s">
        <v>140</v>
      </c>
      <c r="C182" t="s">
        <v>280</v>
      </c>
      <c r="D182" t="s">
        <v>151</v>
      </c>
      <c r="E182" t="s">
        <v>152</v>
      </c>
      <c r="F182" t="s">
        <v>280</v>
      </c>
      <c r="G182" t="s">
        <v>219</v>
      </c>
      <c r="H182">
        <v>371.41284382003909</v>
      </c>
      <c r="I182">
        <v>53</v>
      </c>
      <c r="J182">
        <v>1293292.2179686974</v>
      </c>
      <c r="K182">
        <v>45518.622090909077</v>
      </c>
      <c r="L182">
        <v>232792599.23436552</v>
      </c>
      <c r="M182">
        <v>5315740.6386363627</v>
      </c>
      <c r="N182">
        <v>1939938326.9530461</v>
      </c>
      <c r="O182">
        <v>98792000</v>
      </c>
      <c r="P182">
        <v>20.532623068181817</v>
      </c>
      <c r="Q182">
        <v>19334.718658632024</v>
      </c>
      <c r="R182">
        <v>232838117.85645643</v>
      </c>
      <c r="S182">
        <v>2044.0460675916825</v>
      </c>
      <c r="T182">
        <v>19355.251281700206</v>
      </c>
      <c r="U182">
        <f>Pro_Economic_Table[[#This Row],[Total Energy(MJ)]]*AHP!$P$3/TOPSIS!$B$4</f>
        <v>7.8778570103252375E-3</v>
      </c>
      <c r="V182">
        <f>Pro_Economic_Table[[#This Row],[Total Cost(LKR Million)]]*AHP!$P$4/TOPSIS!$C$4</f>
        <v>3.0512182708139522E-2</v>
      </c>
      <c r="W182">
        <f>Pro_Economic_Table[[#This Row],[Total Carbon (Metric T)]]*AHP!$P$5/TOPSIS!$D$4</f>
        <v>3.382148242051426E-3</v>
      </c>
      <c r="X182">
        <f>((Pro_Economic_Table[[#This Row],[Weighted Energy]]-TOPSIS!$B$5)^2+(Pro_Economic_Table[[#This Row],[Weighted Cost]]-TOPSIS!$C$5)^2+(Pro_Economic_Table[[#This Row],[Weighted Co2]]-TOPSIS!$D$5)^2)^0.5</f>
        <v>2.7794621484829272E-3</v>
      </c>
      <c r="Y182">
        <f>((Pro_Economic_Table[[#This Row],[Weighted Energy]]-TOPSIS!$B$6)^2+(Pro_Economic_Table[[#This Row],[Weighted Cost]]-TOPSIS!$C$6)^2+(Pro_Economic_Table[[#This Row],[Weighted Co2]]-TOPSIS!$D$6)^2)^0.5</f>
        <v>4.5604624278558666E-3</v>
      </c>
      <c r="Z182">
        <f>Pro_Economic_Table[[#This Row],[S- Worst-Euclidean Distance]]/(Pro_Economic_Table[[#This Row],[S+ Best-Euclidean Distance]]+Pro_Economic_Table[[#This Row],[S- Worst-Euclidean Distance]])</f>
        <v>0.62132279159340587</v>
      </c>
      <c r="AA182">
        <v>181</v>
      </c>
    </row>
    <row r="183" spans="1:27" x14ac:dyDescent="0.3">
      <c r="A183">
        <v>205</v>
      </c>
      <c r="B183" t="s">
        <v>140</v>
      </c>
      <c r="C183" t="s">
        <v>280</v>
      </c>
      <c r="D183" t="s">
        <v>280</v>
      </c>
      <c r="E183" t="s">
        <v>152</v>
      </c>
      <c r="F183" t="s">
        <v>280</v>
      </c>
      <c r="G183" t="s">
        <v>219</v>
      </c>
      <c r="H183">
        <v>371.87730615844913</v>
      </c>
      <c r="I183">
        <v>53</v>
      </c>
      <c r="J183">
        <v>1293741.8175122784</v>
      </c>
      <c r="K183">
        <v>45518.622090909077</v>
      </c>
      <c r="L183">
        <v>232873527.15221012</v>
      </c>
      <c r="M183">
        <v>5320345.7136363629</v>
      </c>
      <c r="N183">
        <v>1940612726.2684176</v>
      </c>
      <c r="O183">
        <v>98792000</v>
      </c>
      <c r="P183">
        <v>20.523412918181815</v>
      </c>
      <c r="Q183">
        <v>19341.440171808565</v>
      </c>
      <c r="R183">
        <v>232919045.77430102</v>
      </c>
      <c r="S183">
        <v>2044.725071982054</v>
      </c>
      <c r="T183">
        <v>19361.963584726745</v>
      </c>
      <c r="U183">
        <f>Pro_Economic_Table[[#This Row],[Total Energy(MJ)]]*AHP!$P$3/TOPSIS!$B$4</f>
        <v>7.8805951297139035E-3</v>
      </c>
      <c r="V183">
        <f>Pro_Economic_Table[[#This Row],[Total Cost(LKR Million)]]*AHP!$P$4/TOPSIS!$C$4</f>
        <v>3.0522318441549411E-2</v>
      </c>
      <c r="W183">
        <f>Pro_Economic_Table[[#This Row],[Total Carbon (Metric T)]]*AHP!$P$5/TOPSIS!$D$4</f>
        <v>3.383321153916579E-3</v>
      </c>
      <c r="X183">
        <f>((Pro_Economic_Table[[#This Row],[Weighted Energy]]-TOPSIS!$B$5)^2+(Pro_Economic_Table[[#This Row],[Weighted Cost]]-TOPSIS!$C$5)^2+(Pro_Economic_Table[[#This Row],[Weighted Co2]]-TOPSIS!$D$5)^2)^0.5</f>
        <v>2.7900248713730973E-3</v>
      </c>
      <c r="Y183">
        <f>((Pro_Economic_Table[[#This Row],[Weighted Energy]]-TOPSIS!$B$6)^2+(Pro_Economic_Table[[#This Row],[Weighted Cost]]-TOPSIS!$C$6)^2+(Pro_Economic_Table[[#This Row],[Weighted Co2]]-TOPSIS!$D$6)^2)^0.5</f>
        <v>4.5499001219589871E-3</v>
      </c>
      <c r="Z183">
        <f>Pro_Economic_Table[[#This Row],[S- Worst-Euclidean Distance]]/(Pro_Economic_Table[[#This Row],[S+ Best-Euclidean Distance]]+Pro_Economic_Table[[#This Row],[S- Worst-Euclidean Distance]])</f>
        <v>0.61988373533684871</v>
      </c>
      <c r="AA183">
        <v>182</v>
      </c>
    </row>
    <row r="184" spans="1:27" x14ac:dyDescent="0.3">
      <c r="A184">
        <v>340</v>
      </c>
      <c r="B184" t="s">
        <v>142</v>
      </c>
      <c r="C184" t="s">
        <v>147</v>
      </c>
      <c r="D184" t="s">
        <v>151</v>
      </c>
      <c r="E184" t="s">
        <v>280</v>
      </c>
      <c r="F184" t="s">
        <v>280</v>
      </c>
      <c r="G184" t="s">
        <v>219</v>
      </c>
      <c r="H184">
        <v>379.59833486297259</v>
      </c>
      <c r="I184">
        <v>54</v>
      </c>
      <c r="J184">
        <v>1292177.4691394388</v>
      </c>
      <c r="K184">
        <v>51008.566927272725</v>
      </c>
      <c r="L184">
        <v>232591944.445099</v>
      </c>
      <c r="M184">
        <v>6902668.7840909082</v>
      </c>
      <c r="N184">
        <v>1938266203.7091584</v>
      </c>
      <c r="O184">
        <v>100656000</v>
      </c>
      <c r="P184">
        <v>30.024219649999996</v>
      </c>
      <c r="Q184">
        <v>19318.05316363461</v>
      </c>
      <c r="R184">
        <v>232642953.01202628</v>
      </c>
      <c r="S184">
        <v>2045.8248724932494</v>
      </c>
      <c r="T184">
        <v>19348.07738328461</v>
      </c>
      <c r="U184">
        <f>Pro_Economic_Table[[#This Row],[Total Energy(MJ)]]*AHP!$P$3/TOPSIS!$B$4</f>
        <v>7.8712537928107805E-3</v>
      </c>
      <c r="V184">
        <f>Pro_Economic_Table[[#This Row],[Total Cost(LKR Million)]]*AHP!$P$4/TOPSIS!$C$4</f>
        <v>3.0538735544212683E-2</v>
      </c>
      <c r="W184">
        <f>Pro_Economic_Table[[#This Row],[Total Carbon (Metric T)]]*AHP!$P$5/TOPSIS!$D$4</f>
        <v>3.3808946707305563E-3</v>
      </c>
      <c r="X184">
        <f>((Pro_Economic_Table[[#This Row],[Weighted Energy]]-TOPSIS!$B$5)^2+(Pro_Economic_Table[[#This Row],[Weighted Cost]]-TOPSIS!$C$5)^2+(Pro_Economic_Table[[#This Row],[Weighted Co2]]-TOPSIS!$D$5)^2)^0.5</f>
        <v>2.8033599915649669E-3</v>
      </c>
      <c r="Y184">
        <f>((Pro_Economic_Table[[#This Row],[Weighted Energy]]-TOPSIS!$B$6)^2+(Pro_Economic_Table[[#This Row],[Weighted Cost]]-TOPSIS!$C$6)^2+(Pro_Economic_Table[[#This Row],[Weighted Co2]]-TOPSIS!$D$6)^2)^0.5</f>
        <v>4.536588686280256E-3</v>
      </c>
      <c r="Z184">
        <f>Pro_Economic_Table[[#This Row],[S- Worst-Euclidean Distance]]/(Pro_Economic_Table[[#This Row],[S+ Best-Euclidean Distance]]+Pro_Economic_Table[[#This Row],[S- Worst-Euclidean Distance]])</f>
        <v>0.61806817532299896</v>
      </c>
      <c r="AA184">
        <v>183</v>
      </c>
    </row>
    <row r="185" spans="1:27" x14ac:dyDescent="0.3">
      <c r="A185">
        <v>342</v>
      </c>
      <c r="B185" t="s">
        <v>142</v>
      </c>
      <c r="C185" t="s">
        <v>147</v>
      </c>
      <c r="D185" t="s">
        <v>151</v>
      </c>
      <c r="E185" t="s">
        <v>280</v>
      </c>
      <c r="F185" t="s">
        <v>280</v>
      </c>
      <c r="G185" t="s">
        <v>218</v>
      </c>
      <c r="H185">
        <v>379.59833486297259</v>
      </c>
      <c r="I185">
        <v>27</v>
      </c>
      <c r="J185">
        <v>1292177.4691394388</v>
      </c>
      <c r="K185">
        <v>51008.566927272725</v>
      </c>
      <c r="L185">
        <v>232591944.445099</v>
      </c>
      <c r="M185">
        <v>6902668.7840909082</v>
      </c>
      <c r="N185">
        <v>1938266203.7091584</v>
      </c>
      <c r="O185">
        <v>101147400</v>
      </c>
      <c r="P185">
        <v>30.024219649999996</v>
      </c>
      <c r="Q185">
        <v>19318.05316363461</v>
      </c>
      <c r="R185">
        <v>232642953.01202628</v>
      </c>
      <c r="S185">
        <v>2046.3162724932495</v>
      </c>
      <c r="T185">
        <v>19348.07738328461</v>
      </c>
      <c r="U185">
        <f>Pro_Economic_Table[[#This Row],[Total Energy(MJ)]]*AHP!$P$3/TOPSIS!$B$4</f>
        <v>7.8712537928107805E-3</v>
      </c>
      <c r="V185">
        <f>Pro_Economic_Table[[#This Row],[Total Cost(LKR Million)]]*AHP!$P$4/TOPSIS!$C$4</f>
        <v>3.054607084199315E-2</v>
      </c>
      <c r="W185">
        <f>Pro_Economic_Table[[#This Row],[Total Carbon (Metric T)]]*AHP!$P$5/TOPSIS!$D$4</f>
        <v>3.3808946707305563E-3</v>
      </c>
      <c r="X185">
        <f>((Pro_Economic_Table[[#This Row],[Weighted Energy]]-TOPSIS!$B$5)^2+(Pro_Economic_Table[[#This Row],[Weighted Cost]]-TOPSIS!$C$5)^2+(Pro_Economic_Table[[#This Row],[Weighted Co2]]-TOPSIS!$D$5)^2)^0.5</f>
        <v>2.810443078710697E-3</v>
      </c>
      <c r="Y185">
        <f>((Pro_Economic_Table[[#This Row],[Weighted Energy]]-TOPSIS!$B$6)^2+(Pro_Economic_Table[[#This Row],[Weighted Cost]]-TOPSIS!$C$6)^2+(Pro_Economic_Table[[#This Row],[Weighted Co2]]-TOPSIS!$D$6)^2)^0.5</f>
        <v>4.5295175830138579E-3</v>
      </c>
      <c r="Z185">
        <f>Pro_Economic_Table[[#This Row],[S- Worst-Euclidean Distance]]/(Pro_Economic_Table[[#This Row],[S+ Best-Euclidean Distance]]+Pro_Economic_Table[[#This Row],[S- Worst-Euclidean Distance]])</f>
        <v>0.6171037954786025</v>
      </c>
      <c r="AA185">
        <v>184</v>
      </c>
    </row>
    <row r="186" spans="1:27" x14ac:dyDescent="0.3">
      <c r="A186">
        <v>189</v>
      </c>
      <c r="B186" t="s">
        <v>140</v>
      </c>
      <c r="C186" t="s">
        <v>280</v>
      </c>
      <c r="D186" t="s">
        <v>151</v>
      </c>
      <c r="E186" t="s">
        <v>152</v>
      </c>
      <c r="F186" t="s">
        <v>280</v>
      </c>
      <c r="G186" t="s">
        <v>218</v>
      </c>
      <c r="H186">
        <v>371.41284382003909</v>
      </c>
      <c r="I186">
        <v>27</v>
      </c>
      <c r="J186">
        <v>1293292.2179686974</v>
      </c>
      <c r="K186">
        <v>45518.622090909077</v>
      </c>
      <c r="L186">
        <v>232792599.23436552</v>
      </c>
      <c r="M186">
        <v>5315740.6386363627</v>
      </c>
      <c r="N186">
        <v>1939938326.9530461</v>
      </c>
      <c r="O186">
        <v>101147400</v>
      </c>
      <c r="P186">
        <v>20.532623068181817</v>
      </c>
      <c r="Q186">
        <v>19334.718658632024</v>
      </c>
      <c r="R186">
        <v>232838117.85645643</v>
      </c>
      <c r="S186">
        <v>2046.4014675916824</v>
      </c>
      <c r="T186">
        <v>19355.251281700206</v>
      </c>
      <c r="U186">
        <f>Pro_Economic_Table[[#This Row],[Total Energy(MJ)]]*AHP!$P$3/TOPSIS!$B$4</f>
        <v>7.8778570103252375E-3</v>
      </c>
      <c r="V186">
        <f>Pro_Economic_Table[[#This Row],[Total Cost(LKR Million)]]*AHP!$P$4/TOPSIS!$C$4</f>
        <v>3.0547342578697345E-2</v>
      </c>
      <c r="W186">
        <f>Pro_Economic_Table[[#This Row],[Total Carbon (Metric T)]]*AHP!$P$5/TOPSIS!$D$4</f>
        <v>3.382148242051426E-3</v>
      </c>
      <c r="X186">
        <f>((Pro_Economic_Table[[#This Row],[Weighted Energy]]-TOPSIS!$B$5)^2+(Pro_Economic_Table[[#This Row],[Weighted Cost]]-TOPSIS!$C$5)^2+(Pro_Economic_Table[[#This Row],[Weighted Co2]]-TOPSIS!$D$5)^2)^0.5</f>
        <v>2.8133814134939828E-3</v>
      </c>
      <c r="Y186">
        <f>((Pro_Economic_Table[[#This Row],[Weighted Energy]]-TOPSIS!$B$6)^2+(Pro_Economic_Table[[#This Row],[Weighted Cost]]-TOPSIS!$C$6)^2+(Pro_Economic_Table[[#This Row],[Weighted Co2]]-TOPSIS!$D$6)^2)^0.5</f>
        <v>4.5265490613527991E-3</v>
      </c>
      <c r="Z186">
        <f>Pro_Economic_Table[[#This Row],[S- Worst-Euclidean Distance]]/(Pro_Economic_Table[[#This Row],[S+ Best-Euclidean Distance]]+Pro_Economic_Table[[#This Row],[S- Worst-Euclidean Distance]])</f>
        <v>0.61670189886196292</v>
      </c>
      <c r="AA186">
        <v>185</v>
      </c>
    </row>
    <row r="187" spans="1:27" x14ac:dyDescent="0.3">
      <c r="A187">
        <v>181</v>
      </c>
      <c r="B187" t="s">
        <v>140</v>
      </c>
      <c r="C187" t="s">
        <v>280</v>
      </c>
      <c r="D187" t="s">
        <v>151</v>
      </c>
      <c r="E187" t="s">
        <v>152</v>
      </c>
      <c r="F187" t="s">
        <v>154</v>
      </c>
      <c r="G187" t="s">
        <v>219</v>
      </c>
      <c r="H187">
        <v>371.34947579087645</v>
      </c>
      <c r="I187">
        <v>53</v>
      </c>
      <c r="J187">
        <v>1295002.7270218926</v>
      </c>
      <c r="K187">
        <v>43335.209363636357</v>
      </c>
      <c r="L187">
        <v>233100490.86394066</v>
      </c>
      <c r="M187">
        <v>5326657.7022727262</v>
      </c>
      <c r="N187">
        <v>1942504090.5328388</v>
      </c>
      <c r="O187">
        <v>98792000</v>
      </c>
      <c r="P187">
        <v>20.532623068181817</v>
      </c>
      <c r="Q187">
        <v>19360.290768977291</v>
      </c>
      <c r="R187">
        <v>233143826.0733043</v>
      </c>
      <c r="S187">
        <v>2046.6227482351114</v>
      </c>
      <c r="T187">
        <v>19380.823392045473</v>
      </c>
      <c r="U187">
        <f>Pro_Economic_Table[[#This Row],[Total Energy(MJ)]]*AHP!$P$3/TOPSIS!$B$4</f>
        <v>7.8882003580613407E-3</v>
      </c>
      <c r="V187">
        <f>Pro_Economic_Table[[#This Row],[Total Cost(LKR Million)]]*AHP!$P$4/TOPSIS!$C$4</f>
        <v>3.0550645711405131E-2</v>
      </c>
      <c r="W187">
        <f>Pro_Economic_Table[[#This Row],[Total Carbon (Metric T)]]*AHP!$P$5/TOPSIS!$D$4</f>
        <v>3.3866167279827638E-3</v>
      </c>
      <c r="X187">
        <f>((Pro_Economic_Table[[#This Row],[Weighted Energy]]-TOPSIS!$B$5)^2+(Pro_Economic_Table[[#This Row],[Weighted Cost]]-TOPSIS!$C$5)^2+(Pro_Economic_Table[[#This Row],[Weighted Co2]]-TOPSIS!$D$5)^2)^0.5</f>
        <v>2.8195358683377231E-3</v>
      </c>
      <c r="Y187">
        <f>((Pro_Economic_Table[[#This Row],[Weighted Energy]]-TOPSIS!$B$6)^2+(Pro_Economic_Table[[#This Row],[Weighted Cost]]-TOPSIS!$C$6)^2+(Pro_Economic_Table[[#This Row],[Weighted Co2]]-TOPSIS!$D$6)^2)^0.5</f>
        <v>4.520390305992758E-3</v>
      </c>
      <c r="Z187">
        <f>Pro_Economic_Table[[#This Row],[S- Worst-Euclidean Distance]]/(Pro_Economic_Table[[#This Row],[S+ Best-Euclidean Distance]]+Pro_Economic_Table[[#This Row],[S- Worst-Euclidean Distance]])</f>
        <v>0.61586318426494124</v>
      </c>
      <c r="AA187">
        <v>186</v>
      </c>
    </row>
    <row r="188" spans="1:27" x14ac:dyDescent="0.3">
      <c r="A188">
        <v>207</v>
      </c>
      <c r="B188" t="s">
        <v>140</v>
      </c>
      <c r="C188" t="s">
        <v>280</v>
      </c>
      <c r="D188" t="s">
        <v>280</v>
      </c>
      <c r="E188" t="s">
        <v>152</v>
      </c>
      <c r="F188" t="s">
        <v>280</v>
      </c>
      <c r="G188" t="s">
        <v>218</v>
      </c>
      <c r="H188">
        <v>371.87730615844913</v>
      </c>
      <c r="I188">
        <v>27</v>
      </c>
      <c r="J188">
        <v>1293741.8175122784</v>
      </c>
      <c r="K188">
        <v>45518.622090909077</v>
      </c>
      <c r="L188">
        <v>232873527.15221012</v>
      </c>
      <c r="M188">
        <v>5320345.7136363629</v>
      </c>
      <c r="N188">
        <v>1940612726.2684176</v>
      </c>
      <c r="O188">
        <v>101147400</v>
      </c>
      <c r="P188">
        <v>20.523412918181815</v>
      </c>
      <c r="Q188">
        <v>19341.440171808565</v>
      </c>
      <c r="R188">
        <v>232919045.77430102</v>
      </c>
      <c r="S188">
        <v>2047.080471982054</v>
      </c>
      <c r="T188">
        <v>19361.963584726745</v>
      </c>
      <c r="U188">
        <f>Pro_Economic_Table[[#This Row],[Total Energy(MJ)]]*AHP!$P$3/TOPSIS!$B$4</f>
        <v>7.8805951297139035E-3</v>
      </c>
      <c r="V188">
        <f>Pro_Economic_Table[[#This Row],[Total Cost(LKR Million)]]*AHP!$P$4/TOPSIS!$C$4</f>
        <v>3.0557478312107235E-2</v>
      </c>
      <c r="W188">
        <f>Pro_Economic_Table[[#This Row],[Total Carbon (Metric T)]]*AHP!$P$5/TOPSIS!$D$4</f>
        <v>3.383321153916579E-3</v>
      </c>
      <c r="X188">
        <f>((Pro_Economic_Table[[#This Row],[Weighted Energy]]-TOPSIS!$B$5)^2+(Pro_Economic_Table[[#This Row],[Weighted Cost]]-TOPSIS!$C$5)^2+(Pro_Economic_Table[[#This Row],[Weighted Co2]]-TOPSIS!$D$5)^2)^0.5</f>
        <v>2.8239434604775539E-3</v>
      </c>
      <c r="Y188">
        <f>((Pro_Economic_Table[[#This Row],[Weighted Energy]]-TOPSIS!$B$6)^2+(Pro_Economic_Table[[#This Row],[Weighted Cost]]-TOPSIS!$C$6)^2+(Pro_Economic_Table[[#This Row],[Weighted Co2]]-TOPSIS!$D$6)^2)^0.5</f>
        <v>4.5159863497247956E-3</v>
      </c>
      <c r="Z188">
        <f>Pro_Economic_Table[[#This Row],[S- Worst-Euclidean Distance]]/(Pro_Economic_Table[[#This Row],[S+ Best-Euclidean Distance]]+Pro_Economic_Table[[#This Row],[S- Worst-Euclidean Distance]])</f>
        <v>0.6152628794144146</v>
      </c>
      <c r="AA188">
        <v>187</v>
      </c>
    </row>
    <row r="189" spans="1:27" x14ac:dyDescent="0.3">
      <c r="A189">
        <v>199</v>
      </c>
      <c r="B189" t="s">
        <v>140</v>
      </c>
      <c r="C189" t="s">
        <v>280</v>
      </c>
      <c r="D189" t="s">
        <v>280</v>
      </c>
      <c r="E189" t="s">
        <v>152</v>
      </c>
      <c r="F189" t="s">
        <v>154</v>
      </c>
      <c r="G189" t="s">
        <v>219</v>
      </c>
      <c r="H189">
        <v>371.81393812928638</v>
      </c>
      <c r="I189">
        <v>53</v>
      </c>
      <c r="J189">
        <v>1295452.3265654733</v>
      </c>
      <c r="K189">
        <v>43335.209363636357</v>
      </c>
      <c r="L189">
        <v>233181418.78178522</v>
      </c>
      <c r="M189">
        <v>5331262.7772727264</v>
      </c>
      <c r="N189">
        <v>1943178489.8482101</v>
      </c>
      <c r="O189">
        <v>98792000</v>
      </c>
      <c r="P189">
        <v>20.523412918181815</v>
      </c>
      <c r="Q189">
        <v>19367.012282153828</v>
      </c>
      <c r="R189">
        <v>233224753.99114886</v>
      </c>
      <c r="S189">
        <v>2047.3017526254828</v>
      </c>
      <c r="T189">
        <v>19387.535695072009</v>
      </c>
      <c r="U189">
        <f>Pro_Economic_Table[[#This Row],[Total Energy(MJ)]]*AHP!$P$3/TOPSIS!$B$4</f>
        <v>7.890938477450005E-3</v>
      </c>
      <c r="V189">
        <f>Pro_Economic_Table[[#This Row],[Total Cost(LKR Million)]]*AHP!$P$4/TOPSIS!$C$4</f>
        <v>3.056078144481502E-2</v>
      </c>
      <c r="W189">
        <f>Pro_Economic_Table[[#This Row],[Total Carbon (Metric T)]]*AHP!$P$5/TOPSIS!$D$4</f>
        <v>3.387789639847916E-3</v>
      </c>
      <c r="X189">
        <f>((Pro_Economic_Table[[#This Row],[Weighted Energy]]-TOPSIS!$B$5)^2+(Pro_Economic_Table[[#This Row],[Weighted Cost]]-TOPSIS!$C$5)^2+(Pro_Economic_Table[[#This Row],[Weighted Co2]]-TOPSIS!$D$5)^2)^0.5</f>
        <v>2.8300986356116424E-3</v>
      </c>
      <c r="Y189">
        <f>((Pro_Economic_Table[[#This Row],[Weighted Energy]]-TOPSIS!$B$6)^2+(Pro_Economic_Table[[#This Row],[Weighted Cost]]-TOPSIS!$C$6)^2+(Pro_Economic_Table[[#This Row],[Weighted Co2]]-TOPSIS!$D$6)^2)^0.5</f>
        <v>4.5098280353964119E-3</v>
      </c>
      <c r="Z189">
        <f>Pro_Economic_Table[[#This Row],[S- Worst-Euclidean Distance]]/(Pro_Economic_Table[[#This Row],[S+ Best-Euclidean Distance]]+Pro_Economic_Table[[#This Row],[S- Worst-Euclidean Distance]])</f>
        <v>0.61442412677087943</v>
      </c>
      <c r="AA189">
        <v>188</v>
      </c>
    </row>
    <row r="190" spans="1:27" x14ac:dyDescent="0.3">
      <c r="A190">
        <v>358</v>
      </c>
      <c r="B190" t="s">
        <v>142</v>
      </c>
      <c r="C190" t="s">
        <v>147</v>
      </c>
      <c r="D190" t="s">
        <v>280</v>
      </c>
      <c r="E190" t="s">
        <v>280</v>
      </c>
      <c r="F190" t="s">
        <v>280</v>
      </c>
      <c r="G190" t="s">
        <v>219</v>
      </c>
      <c r="H190">
        <v>380.06279720138269</v>
      </c>
      <c r="I190">
        <v>55</v>
      </c>
      <c r="J190">
        <v>1292627.0686830196</v>
      </c>
      <c r="K190">
        <v>51008.566927272725</v>
      </c>
      <c r="L190">
        <v>232672872.36294353</v>
      </c>
      <c r="M190">
        <v>6907273.8590909075</v>
      </c>
      <c r="N190">
        <v>1938940603.0245295</v>
      </c>
      <c r="O190">
        <v>102520000</v>
      </c>
      <c r="P190">
        <v>30.015009499999998</v>
      </c>
      <c r="Q190">
        <v>19324.774676811143</v>
      </c>
      <c r="R190">
        <v>232723880.92987081</v>
      </c>
      <c r="S190">
        <v>2048.3678768836203</v>
      </c>
      <c r="T190">
        <v>19354.789686311142</v>
      </c>
      <c r="U190">
        <f>Pro_Economic_Table[[#This Row],[Total Energy(MJ)]]*AHP!$P$3/TOPSIS!$B$4</f>
        <v>7.873991912199443E-3</v>
      </c>
      <c r="V190">
        <f>Pro_Economic_Table[[#This Row],[Total Cost(LKR Million)]]*AHP!$P$4/TOPSIS!$C$4</f>
        <v>3.0576695850399915E-2</v>
      </c>
      <c r="W190">
        <f>Pro_Economic_Table[[#This Row],[Total Carbon (Metric T)]]*AHP!$P$5/TOPSIS!$D$4</f>
        <v>3.3820675825957077E-3</v>
      </c>
      <c r="X190">
        <f>((Pro_Economic_Table[[#This Row],[Weighted Energy]]-TOPSIS!$B$5)^2+(Pro_Economic_Table[[#This Row],[Weighted Cost]]-TOPSIS!$C$5)^2+(Pro_Economic_Table[[#This Row],[Weighted Co2]]-TOPSIS!$D$5)^2)^0.5</f>
        <v>2.8407957460555499E-3</v>
      </c>
      <c r="Y190">
        <f>((Pro_Economic_Table[[#This Row],[Weighted Energy]]-TOPSIS!$B$6)^2+(Pro_Economic_Table[[#This Row],[Weighted Cost]]-TOPSIS!$C$6)^2+(Pro_Economic_Table[[#This Row],[Weighted Co2]]-TOPSIS!$D$6)^2)^0.5</f>
        <v>4.4992075845528071E-3</v>
      </c>
      <c r="Z190">
        <f>Pro_Economic_Table[[#This Row],[S- Worst-Euclidean Distance]]/(Pro_Economic_Table[[#This Row],[S+ Best-Euclidean Distance]]+Pro_Economic_Table[[#This Row],[S- Worst-Euclidean Distance]])</f>
        <v>0.61297078242332381</v>
      </c>
      <c r="AA190">
        <v>189</v>
      </c>
    </row>
    <row r="191" spans="1:27" x14ac:dyDescent="0.3">
      <c r="A191">
        <v>334</v>
      </c>
      <c r="B191" t="s">
        <v>142</v>
      </c>
      <c r="C191" t="s">
        <v>147</v>
      </c>
      <c r="D191" t="s">
        <v>151</v>
      </c>
      <c r="E191" t="s">
        <v>280</v>
      </c>
      <c r="F191" t="s">
        <v>154</v>
      </c>
      <c r="G191" t="s">
        <v>219</v>
      </c>
      <c r="H191">
        <v>379.53496683380996</v>
      </c>
      <c r="I191">
        <v>54</v>
      </c>
      <c r="J191">
        <v>1293887.9781926337</v>
      </c>
      <c r="K191">
        <v>48825.15419999999</v>
      </c>
      <c r="L191">
        <v>232899836.07467407</v>
      </c>
      <c r="M191">
        <v>6913585.8477272717</v>
      </c>
      <c r="N191">
        <v>1940831967.2889504</v>
      </c>
      <c r="O191">
        <v>100656000</v>
      </c>
      <c r="P191">
        <v>30.024219649999996</v>
      </c>
      <c r="Q191">
        <v>19343.625273979873</v>
      </c>
      <c r="R191">
        <v>232948661.22887406</v>
      </c>
      <c r="S191">
        <v>2048.4015531366776</v>
      </c>
      <c r="T191">
        <v>19373.649493629873</v>
      </c>
      <c r="U191">
        <f>Pro_Economic_Table[[#This Row],[Total Energy(MJ)]]*AHP!$P$3/TOPSIS!$B$4</f>
        <v>7.8815971405468803E-3</v>
      </c>
      <c r="V191">
        <f>Pro_Economic_Table[[#This Row],[Total Cost(LKR Million)]]*AHP!$P$4/TOPSIS!$C$4</f>
        <v>3.0577198547478274E-2</v>
      </c>
      <c r="W191">
        <f>Pro_Economic_Table[[#This Row],[Total Carbon (Metric T)]]*AHP!$P$5/TOPSIS!$D$4</f>
        <v>3.3853631566618937E-3</v>
      </c>
      <c r="X191">
        <f>((Pro_Economic_Table[[#This Row],[Weighted Energy]]-TOPSIS!$B$5)^2+(Pro_Economic_Table[[#This Row],[Weighted Cost]]-TOPSIS!$C$5)^2+(Pro_Economic_Table[[#This Row],[Weighted Co2]]-TOPSIS!$D$5)^2)^0.5</f>
        <v>2.8434300979732854E-3</v>
      </c>
      <c r="Y191">
        <f>((Pro_Economic_Table[[#This Row],[Weighted Energy]]-TOPSIS!$B$6)^2+(Pro_Economic_Table[[#This Row],[Weighted Cost]]-TOPSIS!$C$6)^2+(Pro_Economic_Table[[#This Row],[Weighted Co2]]-TOPSIS!$D$6)^2)^0.5</f>
        <v>4.496514502686959E-3</v>
      </c>
      <c r="Z191">
        <f>Pro_Economic_Table[[#This Row],[S- Worst-Euclidean Distance]]/(Pro_Economic_Table[[#This Row],[S+ Best-Euclidean Distance]]+Pro_Economic_Table[[#This Row],[S- Worst-Euclidean Distance]])</f>
        <v>0.61260877940175285</v>
      </c>
      <c r="AA191">
        <v>190</v>
      </c>
    </row>
    <row r="192" spans="1:27" x14ac:dyDescent="0.3">
      <c r="A192">
        <v>184</v>
      </c>
      <c r="B192" t="s">
        <v>140</v>
      </c>
      <c r="C192" t="s">
        <v>280</v>
      </c>
      <c r="D192" t="s">
        <v>151</v>
      </c>
      <c r="E192" t="s">
        <v>152</v>
      </c>
      <c r="F192" t="s">
        <v>155</v>
      </c>
      <c r="G192" t="s">
        <v>219</v>
      </c>
      <c r="H192">
        <v>371.31090394703835</v>
      </c>
      <c r="I192">
        <v>53</v>
      </c>
      <c r="J192">
        <v>1296043.9064455763</v>
      </c>
      <c r="K192">
        <v>44153.989136363627</v>
      </c>
      <c r="L192">
        <v>233287903.16020375</v>
      </c>
      <c r="M192">
        <v>5353950.3613636354</v>
      </c>
      <c r="N192">
        <v>1944065859.6683645</v>
      </c>
      <c r="O192">
        <v>98792000</v>
      </c>
      <c r="P192">
        <v>20.259696477272726</v>
      </c>
      <c r="Q192">
        <v>19375.856401361365</v>
      </c>
      <c r="R192">
        <v>233332057.14934012</v>
      </c>
      <c r="S192">
        <v>2048.211810029728</v>
      </c>
      <c r="T192">
        <v>19396.116097838636</v>
      </c>
      <c r="U192">
        <f>Pro_Economic_Table[[#This Row],[Total Energy(MJ)]]*AHP!$P$3/TOPSIS!$B$4</f>
        <v>7.8945689780946984E-3</v>
      </c>
      <c r="V192">
        <f>Pro_Economic_Table[[#This Row],[Total Cost(LKR Million)]]*AHP!$P$4/TOPSIS!$C$4</f>
        <v>3.0574366186486689E-2</v>
      </c>
      <c r="W192">
        <f>Pro_Economic_Table[[#This Row],[Total Carbon (Metric T)]]*AHP!$P$5/TOPSIS!$D$4</f>
        <v>3.3892889845844364E-3</v>
      </c>
      <c r="X192">
        <f>((Pro_Economic_Table[[#This Row],[Weighted Energy]]-TOPSIS!$B$5)^2+(Pro_Economic_Table[[#This Row],[Weighted Cost]]-TOPSIS!$C$5)^2+(Pro_Economic_Table[[#This Row],[Weighted Co2]]-TOPSIS!$D$5)^2)^0.5</f>
        <v>2.8442385558592881E-3</v>
      </c>
      <c r="Y192">
        <f>((Pro_Economic_Table[[#This Row],[Weighted Energy]]-TOPSIS!$B$6)^2+(Pro_Economic_Table[[#This Row],[Weighted Cost]]-TOPSIS!$C$6)^2+(Pro_Economic_Table[[#This Row],[Weighted Co2]]-TOPSIS!$D$6)^2)^0.5</f>
        <v>4.4956886691401654E-3</v>
      </c>
      <c r="Z192">
        <f>Pro_Economic_Table[[#This Row],[S- Worst-Euclidean Distance]]/(Pro_Economic_Table[[#This Row],[S+ Best-Euclidean Distance]]+Pro_Economic_Table[[#This Row],[S- Worst-Euclidean Distance]])</f>
        <v>0.61249771712014489</v>
      </c>
      <c r="AA192">
        <v>191</v>
      </c>
    </row>
    <row r="193" spans="1:27" x14ac:dyDescent="0.3">
      <c r="A193">
        <v>336</v>
      </c>
      <c r="B193" t="s">
        <v>142</v>
      </c>
      <c r="C193" t="s">
        <v>147</v>
      </c>
      <c r="D193" t="s">
        <v>151</v>
      </c>
      <c r="E193" t="s">
        <v>280</v>
      </c>
      <c r="F193" t="s">
        <v>154</v>
      </c>
      <c r="G193" t="s">
        <v>218</v>
      </c>
      <c r="H193">
        <v>379.53496683380996</v>
      </c>
      <c r="I193">
        <v>27</v>
      </c>
      <c r="J193">
        <v>1293887.9781926337</v>
      </c>
      <c r="K193">
        <v>48825.15419999999</v>
      </c>
      <c r="L193">
        <v>232899836.07467407</v>
      </c>
      <c r="M193">
        <v>6913585.8477272717</v>
      </c>
      <c r="N193">
        <v>1940831967.2889504</v>
      </c>
      <c r="O193">
        <v>101147400</v>
      </c>
      <c r="P193">
        <v>30.024219649999996</v>
      </c>
      <c r="Q193">
        <v>19343.625273979873</v>
      </c>
      <c r="R193">
        <v>232948661.22887406</v>
      </c>
      <c r="S193">
        <v>2048.8929531366775</v>
      </c>
      <c r="T193">
        <v>19373.649493629873</v>
      </c>
      <c r="U193">
        <f>Pro_Economic_Table[[#This Row],[Total Energy(MJ)]]*AHP!$P$3/TOPSIS!$B$4</f>
        <v>7.8815971405468803E-3</v>
      </c>
      <c r="V193">
        <f>Pro_Economic_Table[[#This Row],[Total Cost(LKR Million)]]*AHP!$P$4/TOPSIS!$C$4</f>
        <v>3.0584533845258742E-2</v>
      </c>
      <c r="W193">
        <f>Pro_Economic_Table[[#This Row],[Total Carbon (Metric T)]]*AHP!$P$5/TOPSIS!$D$4</f>
        <v>3.3853631566618937E-3</v>
      </c>
      <c r="X193">
        <f>((Pro_Economic_Table[[#This Row],[Weighted Energy]]-TOPSIS!$B$5)^2+(Pro_Economic_Table[[#This Row],[Weighted Cost]]-TOPSIS!$C$5)^2+(Pro_Economic_Table[[#This Row],[Weighted Co2]]-TOPSIS!$D$5)^2)^0.5</f>
        <v>2.8505125948837806E-3</v>
      </c>
      <c r="Y193">
        <f>((Pro_Economic_Table[[#This Row],[Weighted Energy]]-TOPSIS!$B$6)^2+(Pro_Economic_Table[[#This Row],[Weighted Cost]]-TOPSIS!$C$6)^2+(Pro_Economic_Table[[#This Row],[Weighted Co2]]-TOPSIS!$D$6)^2)^0.5</f>
        <v>4.48944312519769E-3</v>
      </c>
      <c r="Z193">
        <f>Pro_Economic_Table[[#This Row],[S- Worst-Euclidean Distance]]/(Pro_Economic_Table[[#This Row],[S+ Best-Euclidean Distance]]+Pro_Economic_Table[[#This Row],[S- Worst-Euclidean Distance]])</f>
        <v>0.61164444261086892</v>
      </c>
      <c r="AA193">
        <v>192</v>
      </c>
    </row>
    <row r="194" spans="1:27" x14ac:dyDescent="0.3">
      <c r="A194">
        <v>183</v>
      </c>
      <c r="B194" t="s">
        <v>140</v>
      </c>
      <c r="C194" t="s">
        <v>280</v>
      </c>
      <c r="D194" t="s">
        <v>151</v>
      </c>
      <c r="E194" t="s">
        <v>152</v>
      </c>
      <c r="F194" t="s">
        <v>154</v>
      </c>
      <c r="G194" t="s">
        <v>218</v>
      </c>
      <c r="H194">
        <v>371.34947579087645</v>
      </c>
      <c r="I194">
        <v>27</v>
      </c>
      <c r="J194">
        <v>1295002.7270218926</v>
      </c>
      <c r="K194">
        <v>43335.209363636357</v>
      </c>
      <c r="L194">
        <v>233100490.86394066</v>
      </c>
      <c r="M194">
        <v>5326657.7022727262</v>
      </c>
      <c r="N194">
        <v>1942504090.5328388</v>
      </c>
      <c r="O194">
        <v>101147400</v>
      </c>
      <c r="P194">
        <v>20.532623068181817</v>
      </c>
      <c r="Q194">
        <v>19360.290768977291</v>
      </c>
      <c r="R194">
        <v>233143826.0733043</v>
      </c>
      <c r="S194">
        <v>2048.9781482351113</v>
      </c>
      <c r="T194">
        <v>19380.823392045473</v>
      </c>
      <c r="U194">
        <f>Pro_Economic_Table[[#This Row],[Total Energy(MJ)]]*AHP!$P$3/TOPSIS!$B$4</f>
        <v>7.8882003580613407E-3</v>
      </c>
      <c r="V194">
        <f>Pro_Economic_Table[[#This Row],[Total Cost(LKR Million)]]*AHP!$P$4/TOPSIS!$C$4</f>
        <v>3.0585805581962954E-2</v>
      </c>
      <c r="W194">
        <f>Pro_Economic_Table[[#This Row],[Total Carbon (Metric T)]]*AHP!$P$5/TOPSIS!$D$4</f>
        <v>3.3866167279827638E-3</v>
      </c>
      <c r="X194">
        <f>((Pro_Economic_Table[[#This Row],[Weighted Energy]]-TOPSIS!$B$5)^2+(Pro_Economic_Table[[#This Row],[Weighted Cost]]-TOPSIS!$C$5)^2+(Pro_Economic_Table[[#This Row],[Weighted Co2]]-TOPSIS!$D$5)^2)^0.5</f>
        <v>2.8534527093013471E-3</v>
      </c>
      <c r="Y194">
        <f>((Pro_Economic_Table[[#This Row],[Weighted Energy]]-TOPSIS!$B$6)^2+(Pro_Economic_Table[[#This Row],[Weighted Cost]]-TOPSIS!$C$6)^2+(Pro_Economic_Table[[#This Row],[Weighted Co2]]-TOPSIS!$D$6)^2)^0.5</f>
        <v>4.4864754625311785E-3</v>
      </c>
      <c r="Z194">
        <f>Pro_Economic_Table[[#This Row],[S- Worst-Euclidean Distance]]/(Pro_Economic_Table[[#This Row],[S+ Best-Euclidean Distance]]+Pro_Economic_Table[[#This Row],[S- Worst-Euclidean Distance]])</f>
        <v>0.61124242056595779</v>
      </c>
      <c r="AA194">
        <v>193</v>
      </c>
    </row>
    <row r="195" spans="1:27" x14ac:dyDescent="0.3">
      <c r="A195">
        <v>202</v>
      </c>
      <c r="B195" t="s">
        <v>140</v>
      </c>
      <c r="C195" t="s">
        <v>280</v>
      </c>
      <c r="D195" t="s">
        <v>280</v>
      </c>
      <c r="E195" t="s">
        <v>152</v>
      </c>
      <c r="F195" t="s">
        <v>155</v>
      </c>
      <c r="G195" t="s">
        <v>219</v>
      </c>
      <c r="H195">
        <v>371.77536628544829</v>
      </c>
      <c r="I195">
        <v>53</v>
      </c>
      <c r="J195">
        <v>1296493.5059891574</v>
      </c>
      <c r="K195">
        <v>44153.989136363627</v>
      </c>
      <c r="L195">
        <v>233368831.07804835</v>
      </c>
      <c r="M195">
        <v>5358555.4363636356</v>
      </c>
      <c r="N195">
        <v>1944740258.983736</v>
      </c>
      <c r="O195">
        <v>98792000</v>
      </c>
      <c r="P195">
        <v>20.250486327272728</v>
      </c>
      <c r="Q195">
        <v>19382.577914537902</v>
      </c>
      <c r="R195">
        <v>233412985.06718472</v>
      </c>
      <c r="S195">
        <v>2048.8908144200996</v>
      </c>
      <c r="T195">
        <v>19402.828400865175</v>
      </c>
      <c r="U195">
        <f>Pro_Economic_Table[[#This Row],[Total Energy(MJ)]]*AHP!$P$3/TOPSIS!$B$4</f>
        <v>7.8973070974833626E-3</v>
      </c>
      <c r="V195">
        <f>Pro_Economic_Table[[#This Row],[Total Cost(LKR Million)]]*AHP!$P$4/TOPSIS!$C$4</f>
        <v>3.0584501919896576E-2</v>
      </c>
      <c r="W195">
        <f>Pro_Economic_Table[[#This Row],[Total Carbon (Metric T)]]*AHP!$P$5/TOPSIS!$D$4</f>
        <v>3.3904618964495895E-3</v>
      </c>
      <c r="X195">
        <f>((Pro_Economic_Table[[#This Row],[Weighted Energy]]-TOPSIS!$B$5)^2+(Pro_Economic_Table[[#This Row],[Weighted Cost]]-TOPSIS!$C$5)^2+(Pro_Economic_Table[[#This Row],[Weighted Co2]]-TOPSIS!$D$5)^2)^0.5</f>
        <v>2.8548013469653073E-3</v>
      </c>
      <c r="Y195">
        <f>((Pro_Economic_Table[[#This Row],[Weighted Energy]]-TOPSIS!$B$6)^2+(Pro_Economic_Table[[#This Row],[Weighted Cost]]-TOPSIS!$C$6)^2+(Pro_Economic_Table[[#This Row],[Weighted Co2]]-TOPSIS!$D$6)^2)^0.5</f>
        <v>4.485126418922878E-3</v>
      </c>
      <c r="Z195">
        <f>Pro_Economic_Table[[#This Row],[S- Worst-Euclidean Distance]]/(Pro_Economic_Table[[#This Row],[S+ Best-Euclidean Distance]]+Pro_Economic_Table[[#This Row],[S- Worst-Euclidean Distance]])</f>
        <v>0.61105865915563873</v>
      </c>
      <c r="AA195">
        <v>194</v>
      </c>
    </row>
    <row r="196" spans="1:27" x14ac:dyDescent="0.3">
      <c r="A196">
        <v>201</v>
      </c>
      <c r="B196" t="s">
        <v>140</v>
      </c>
      <c r="C196" t="s">
        <v>280</v>
      </c>
      <c r="D196" t="s">
        <v>280</v>
      </c>
      <c r="E196" t="s">
        <v>152</v>
      </c>
      <c r="F196" t="s">
        <v>154</v>
      </c>
      <c r="G196" t="s">
        <v>218</v>
      </c>
      <c r="H196">
        <v>371.81393812928638</v>
      </c>
      <c r="I196">
        <v>27</v>
      </c>
      <c r="J196">
        <v>1295452.3265654733</v>
      </c>
      <c r="K196">
        <v>43335.209363636357</v>
      </c>
      <c r="L196">
        <v>233181418.78178522</v>
      </c>
      <c r="M196">
        <v>5331262.7772727264</v>
      </c>
      <c r="N196">
        <v>1943178489.8482101</v>
      </c>
      <c r="O196">
        <v>101147400</v>
      </c>
      <c r="P196">
        <v>20.523412918181815</v>
      </c>
      <c r="Q196">
        <v>19367.012282153828</v>
      </c>
      <c r="R196">
        <v>233224753.99114886</v>
      </c>
      <c r="S196">
        <v>2049.6571526254829</v>
      </c>
      <c r="T196">
        <v>19387.535695072009</v>
      </c>
      <c r="U196">
        <f>Pro_Economic_Table[[#This Row],[Total Energy(MJ)]]*AHP!$P$3/TOPSIS!$B$4</f>
        <v>7.890938477450005E-3</v>
      </c>
      <c r="V196">
        <f>Pro_Economic_Table[[#This Row],[Total Cost(LKR Million)]]*AHP!$P$4/TOPSIS!$C$4</f>
        <v>3.0595941315372847E-2</v>
      </c>
      <c r="W196">
        <f>Pro_Economic_Table[[#This Row],[Total Carbon (Metric T)]]*AHP!$P$5/TOPSIS!$D$4</f>
        <v>3.387789639847916E-3</v>
      </c>
      <c r="X196">
        <f>((Pro_Economic_Table[[#This Row],[Weighted Energy]]-TOPSIS!$B$5)^2+(Pro_Economic_Table[[#This Row],[Weighted Cost]]-TOPSIS!$C$5)^2+(Pro_Economic_Table[[#This Row],[Weighted Co2]]-TOPSIS!$D$5)^2)^0.5</f>
        <v>2.8640148185399704E-3</v>
      </c>
      <c r="Y196">
        <f>((Pro_Economic_Table[[#This Row],[Weighted Energy]]-TOPSIS!$B$6)^2+(Pro_Economic_Table[[#This Row],[Weighted Cost]]-TOPSIS!$C$6)^2+(Pro_Economic_Table[[#This Row],[Weighted Co2]]-TOPSIS!$D$6)^2)^0.5</f>
        <v>4.4759127793532671E-3</v>
      </c>
      <c r="Z196">
        <f>Pro_Economic_Table[[#This Row],[S- Worst-Euclidean Distance]]/(Pro_Economic_Table[[#This Row],[S+ Best-Euclidean Distance]]+Pro_Economic_Table[[#This Row],[S- Worst-Euclidean Distance]])</f>
        <v>0.60980339651279092</v>
      </c>
      <c r="AA196">
        <v>195</v>
      </c>
    </row>
    <row r="197" spans="1:27" x14ac:dyDescent="0.3">
      <c r="A197">
        <v>337</v>
      </c>
      <c r="B197" t="s">
        <v>142</v>
      </c>
      <c r="C197" t="s">
        <v>147</v>
      </c>
      <c r="D197" t="s">
        <v>151</v>
      </c>
      <c r="E197" t="s">
        <v>280</v>
      </c>
      <c r="F197" t="s">
        <v>155</v>
      </c>
      <c r="G197" t="s">
        <v>219</v>
      </c>
      <c r="H197">
        <v>379.49639498997186</v>
      </c>
      <c r="I197">
        <v>54</v>
      </c>
      <c r="J197">
        <v>1294929.1576163177</v>
      </c>
      <c r="K197">
        <v>49643.933972727267</v>
      </c>
      <c r="L197">
        <v>233087248.3709372</v>
      </c>
      <c r="M197">
        <v>6940878.5068181809</v>
      </c>
      <c r="N197">
        <v>1942393736.4244766</v>
      </c>
      <c r="O197">
        <v>100656000</v>
      </c>
      <c r="P197">
        <v>29.751293059090905</v>
      </c>
      <c r="Q197">
        <v>19359.19090636395</v>
      </c>
      <c r="R197">
        <v>233136892.30490991</v>
      </c>
      <c r="S197">
        <v>2049.9906149312951</v>
      </c>
      <c r="T197">
        <v>19388.94219942304</v>
      </c>
      <c r="U197">
        <f>Pro_Economic_Table[[#This Row],[Total Energy(MJ)]]*AHP!$P$3/TOPSIS!$B$4</f>
        <v>7.8879657605802397E-3</v>
      </c>
      <c r="V197">
        <f>Pro_Economic_Table[[#This Row],[Total Cost(LKR Million)]]*AHP!$P$4/TOPSIS!$C$4</f>
        <v>3.0600919022559847E-2</v>
      </c>
      <c r="W197">
        <f>Pro_Economic_Table[[#This Row],[Total Carbon (Metric T)]]*AHP!$P$5/TOPSIS!$D$4</f>
        <v>3.3880354132635668E-3</v>
      </c>
      <c r="X197">
        <f>((Pro_Economic_Table[[#This Row],[Weighted Energy]]-TOPSIS!$B$5)^2+(Pro_Economic_Table[[#This Row],[Weighted Cost]]-TOPSIS!$C$5)^2+(Pro_Economic_Table[[#This Row],[Weighted Co2]]-TOPSIS!$D$5)^2)^0.5</f>
        <v>2.8681307601174117E-3</v>
      </c>
      <c r="Y197">
        <f>((Pro_Economic_Table[[#This Row],[Weighted Energy]]-TOPSIS!$B$6)^2+(Pro_Economic_Table[[#This Row],[Weighted Cost]]-TOPSIS!$C$6)^2+(Pro_Economic_Table[[#This Row],[Weighted Co2]]-TOPSIS!$D$6)^2)^0.5</f>
        <v>4.4718116741957799E-3</v>
      </c>
      <c r="Z197">
        <f>Pro_Economic_Table[[#This Row],[S- Worst-Euclidean Distance]]/(Pro_Economic_Table[[#This Row],[S+ Best-Euclidean Distance]]+Pro_Economic_Table[[#This Row],[S- Worst-Euclidean Distance]])</f>
        <v>0.60924342584632452</v>
      </c>
      <c r="AA197">
        <v>196</v>
      </c>
    </row>
    <row r="198" spans="1:27" x14ac:dyDescent="0.3">
      <c r="A198">
        <v>341</v>
      </c>
      <c r="B198" t="s">
        <v>142</v>
      </c>
      <c r="C198" t="s">
        <v>147</v>
      </c>
      <c r="D198" t="s">
        <v>151</v>
      </c>
      <c r="E198" t="s">
        <v>280</v>
      </c>
      <c r="F198" t="s">
        <v>280</v>
      </c>
      <c r="G198" t="s">
        <v>220</v>
      </c>
      <c r="H198">
        <v>379.59833486297259</v>
      </c>
      <c r="I198">
        <v>27</v>
      </c>
      <c r="J198">
        <v>1292177.4691394388</v>
      </c>
      <c r="K198">
        <v>51008.566927272725</v>
      </c>
      <c r="L198">
        <v>232591944.445099</v>
      </c>
      <c r="M198">
        <v>6902668.7840909082</v>
      </c>
      <c r="N198">
        <v>1938266203.7091584</v>
      </c>
      <c r="O198">
        <v>105300000</v>
      </c>
      <c r="P198">
        <v>30.024219649999996</v>
      </c>
      <c r="Q198">
        <v>19318.05316363461</v>
      </c>
      <c r="R198">
        <v>232642953.01202628</v>
      </c>
      <c r="S198">
        <v>2050.4688724932494</v>
      </c>
      <c r="T198">
        <v>19348.07738328461</v>
      </c>
      <c r="U198">
        <f>Pro_Economic_Table[[#This Row],[Total Energy(MJ)]]*AHP!$P$3/TOPSIS!$B$4</f>
        <v>7.8712537928107805E-3</v>
      </c>
      <c r="V198">
        <f>Pro_Economic_Table[[#This Row],[Total Cost(LKR Million)]]*AHP!$P$4/TOPSIS!$C$4</f>
        <v>3.06080581386215E-2</v>
      </c>
      <c r="W198">
        <f>Pro_Economic_Table[[#This Row],[Total Carbon (Metric T)]]*AHP!$P$5/TOPSIS!$D$4</f>
        <v>3.3808946707305563E-3</v>
      </c>
      <c r="X198">
        <f>((Pro_Economic_Table[[#This Row],[Weighted Energy]]-TOPSIS!$B$5)^2+(Pro_Economic_Table[[#This Row],[Weighted Cost]]-TOPSIS!$C$5)^2+(Pro_Economic_Table[[#This Row],[Weighted Co2]]-TOPSIS!$D$5)^2)^0.5</f>
        <v>2.8703496464749924E-3</v>
      </c>
      <c r="Y198">
        <f>((Pro_Economic_Table[[#This Row],[Weighted Energy]]-TOPSIS!$B$6)^2+(Pro_Economic_Table[[#This Row],[Weighted Cost]]-TOPSIS!$C$6)^2+(Pro_Economic_Table[[#This Row],[Weighted Co2]]-TOPSIS!$D$6)^2)^0.5</f>
        <v>4.4697968772466233E-3</v>
      </c>
      <c r="Z198">
        <f>Pro_Economic_Table[[#This Row],[S- Worst-Euclidean Distance]]/(Pro_Economic_Table[[#This Row],[S+ Best-Euclidean Distance]]+Pro_Economic_Table[[#This Row],[S- Worst-Euclidean Distance]])</f>
        <v>0.60895199609453277</v>
      </c>
      <c r="AA198">
        <v>197</v>
      </c>
    </row>
    <row r="199" spans="1:27" x14ac:dyDescent="0.3">
      <c r="A199">
        <v>188</v>
      </c>
      <c r="B199" t="s">
        <v>140</v>
      </c>
      <c r="C199" t="s">
        <v>280</v>
      </c>
      <c r="D199" t="s">
        <v>151</v>
      </c>
      <c r="E199" t="s">
        <v>152</v>
      </c>
      <c r="F199" t="s">
        <v>280</v>
      </c>
      <c r="G199" t="s">
        <v>220</v>
      </c>
      <c r="H199">
        <v>371.41284382003909</v>
      </c>
      <c r="I199">
        <v>27</v>
      </c>
      <c r="J199">
        <v>1293292.2179686974</v>
      </c>
      <c r="K199">
        <v>45518.622090909077</v>
      </c>
      <c r="L199">
        <v>232792599.23436552</v>
      </c>
      <c r="M199">
        <v>5315740.6386363627</v>
      </c>
      <c r="N199">
        <v>1939938326.9530461</v>
      </c>
      <c r="O199">
        <v>105300000</v>
      </c>
      <c r="P199">
        <v>20.532623068181817</v>
      </c>
      <c r="Q199">
        <v>19334.718658632024</v>
      </c>
      <c r="R199">
        <v>232838117.85645643</v>
      </c>
      <c r="S199">
        <v>2050.5540675916823</v>
      </c>
      <c r="T199">
        <v>19355.251281700206</v>
      </c>
      <c r="U199">
        <f>Pro_Economic_Table[[#This Row],[Total Energy(MJ)]]*AHP!$P$3/TOPSIS!$B$4</f>
        <v>7.8778570103252375E-3</v>
      </c>
      <c r="V199">
        <f>Pro_Economic_Table[[#This Row],[Total Cost(LKR Million)]]*AHP!$P$4/TOPSIS!$C$4</f>
        <v>3.0609329875325695E-2</v>
      </c>
      <c r="W199">
        <f>Pro_Economic_Table[[#This Row],[Total Carbon (Metric T)]]*AHP!$P$5/TOPSIS!$D$4</f>
        <v>3.382148242051426E-3</v>
      </c>
      <c r="X199">
        <f>((Pro_Economic_Table[[#This Row],[Weighted Energy]]-TOPSIS!$B$5)^2+(Pro_Economic_Table[[#This Row],[Weighted Cost]]-TOPSIS!$C$5)^2+(Pro_Economic_Table[[#This Row],[Weighted Co2]]-TOPSIS!$D$5)^2)^0.5</f>
        <v>2.8732541542961852E-3</v>
      </c>
      <c r="Y199">
        <f>((Pro_Economic_Table[[#This Row],[Weighted Energy]]-TOPSIS!$B$6)^2+(Pro_Economic_Table[[#This Row],[Weighted Cost]]-TOPSIS!$C$6)^2+(Pro_Economic_Table[[#This Row],[Weighted Co2]]-TOPSIS!$D$6)^2)^0.5</f>
        <v>4.466806315130141E-3</v>
      </c>
      <c r="Z199">
        <f>Pro_Economic_Table[[#This Row],[S- Worst-Euclidean Distance]]/(Pro_Economic_Table[[#This Row],[S+ Best-Euclidean Distance]]+Pro_Economic_Table[[#This Row],[S- Worst-Euclidean Distance]])</f>
        <v>0.6085517052258359</v>
      </c>
      <c r="AA199">
        <v>198</v>
      </c>
    </row>
    <row r="200" spans="1:27" x14ac:dyDescent="0.3">
      <c r="A200">
        <v>360</v>
      </c>
      <c r="B200" t="s">
        <v>142</v>
      </c>
      <c r="C200" t="s">
        <v>147</v>
      </c>
      <c r="D200" t="s">
        <v>280</v>
      </c>
      <c r="E200" t="s">
        <v>280</v>
      </c>
      <c r="F200" t="s">
        <v>280</v>
      </c>
      <c r="G200" t="s">
        <v>218</v>
      </c>
      <c r="H200">
        <v>380.06279720138269</v>
      </c>
      <c r="I200">
        <v>28</v>
      </c>
      <c r="J200">
        <v>1292627.0686830196</v>
      </c>
      <c r="K200">
        <v>51008.566927272725</v>
      </c>
      <c r="L200">
        <v>232672872.36294353</v>
      </c>
      <c r="M200">
        <v>6907273.8590909075</v>
      </c>
      <c r="N200">
        <v>1938940603.0245295</v>
      </c>
      <c r="O200">
        <v>104893600</v>
      </c>
      <c r="P200">
        <v>30.015009499999998</v>
      </c>
      <c r="Q200">
        <v>19324.774676811143</v>
      </c>
      <c r="R200">
        <v>232723880.92987081</v>
      </c>
      <c r="S200">
        <v>2050.7414768836202</v>
      </c>
      <c r="T200">
        <v>19354.789686311142</v>
      </c>
      <c r="U200">
        <f>Pro_Economic_Table[[#This Row],[Total Energy(MJ)]]*AHP!$P$3/TOPSIS!$B$4</f>
        <v>7.873991912199443E-3</v>
      </c>
      <c r="V200">
        <f>Pro_Economic_Table[[#This Row],[Total Cost(LKR Million)]]*AHP!$P$4/TOPSIS!$C$4</f>
        <v>3.0612127398653311E-2</v>
      </c>
      <c r="W200">
        <f>Pro_Economic_Table[[#This Row],[Total Carbon (Metric T)]]*AHP!$P$5/TOPSIS!$D$4</f>
        <v>3.3820675825957077E-3</v>
      </c>
      <c r="X200">
        <f>((Pro_Economic_Table[[#This Row],[Weighted Energy]]-TOPSIS!$B$5)^2+(Pro_Economic_Table[[#This Row],[Weighted Cost]]-TOPSIS!$C$5)^2+(Pro_Economic_Table[[#This Row],[Weighted Co2]]-TOPSIS!$D$5)^2)^0.5</f>
        <v>2.8750430741502327E-3</v>
      </c>
      <c r="Y200">
        <f>((Pro_Economic_Table[[#This Row],[Weighted Energy]]-TOPSIS!$B$6)^2+(Pro_Economic_Table[[#This Row],[Weighted Cost]]-TOPSIS!$C$6)^2+(Pro_Economic_Table[[#This Row],[Weighted Co2]]-TOPSIS!$D$6)^2)^0.5</f>
        <v>4.4650753352379752E-3</v>
      </c>
      <c r="Z200">
        <f>Pro_Economic_Table[[#This Row],[S- Worst-Euclidean Distance]]/(Pro_Economic_Table[[#This Row],[S+ Best-Euclidean Distance]]+Pro_Economic_Table[[#This Row],[S- Worst-Euclidean Distance]])</f>
        <v>0.60831107704298404</v>
      </c>
      <c r="AA200">
        <v>199</v>
      </c>
    </row>
    <row r="201" spans="1:27" x14ac:dyDescent="0.3">
      <c r="A201">
        <v>339</v>
      </c>
      <c r="B201" t="s">
        <v>142</v>
      </c>
      <c r="C201" t="s">
        <v>147</v>
      </c>
      <c r="D201" t="s">
        <v>151</v>
      </c>
      <c r="E201" t="s">
        <v>280</v>
      </c>
      <c r="F201" t="s">
        <v>155</v>
      </c>
      <c r="G201" t="s">
        <v>218</v>
      </c>
      <c r="H201">
        <v>379.49639498997186</v>
      </c>
      <c r="I201">
        <v>27</v>
      </c>
      <c r="J201">
        <v>1294929.1576163177</v>
      </c>
      <c r="K201">
        <v>49643.933972727267</v>
      </c>
      <c r="L201">
        <v>233087248.3709372</v>
      </c>
      <c r="M201">
        <v>6940878.5068181809</v>
      </c>
      <c r="N201">
        <v>1942393736.4244766</v>
      </c>
      <c r="O201">
        <v>101147400</v>
      </c>
      <c r="P201">
        <v>29.751293059090905</v>
      </c>
      <c r="Q201">
        <v>19359.19090636395</v>
      </c>
      <c r="R201">
        <v>233136892.30490991</v>
      </c>
      <c r="S201">
        <v>2050.482014931295</v>
      </c>
      <c r="T201">
        <v>19388.94219942304</v>
      </c>
      <c r="U201">
        <f>Pro_Economic_Table[[#This Row],[Total Energy(MJ)]]*AHP!$P$3/TOPSIS!$B$4</f>
        <v>7.8879657605802397E-3</v>
      </c>
      <c r="V201">
        <f>Pro_Economic_Table[[#This Row],[Total Cost(LKR Million)]]*AHP!$P$4/TOPSIS!$C$4</f>
        <v>3.0608254320340315E-2</v>
      </c>
      <c r="W201">
        <f>Pro_Economic_Table[[#This Row],[Total Carbon (Metric T)]]*AHP!$P$5/TOPSIS!$D$4</f>
        <v>3.3880354132635668E-3</v>
      </c>
      <c r="X201">
        <f>((Pro_Economic_Table[[#This Row],[Weighted Energy]]-TOPSIS!$B$5)^2+(Pro_Economic_Table[[#This Row],[Weighted Cost]]-TOPSIS!$C$5)^2+(Pro_Economic_Table[[#This Row],[Weighted Co2]]-TOPSIS!$D$5)^2)^0.5</f>
        <v>2.8752129281426819E-3</v>
      </c>
      <c r="Y201">
        <f>((Pro_Economic_Table[[#This Row],[Weighted Energy]]-TOPSIS!$B$6)^2+(Pro_Economic_Table[[#This Row],[Weighted Cost]]-TOPSIS!$C$6)^2+(Pro_Economic_Table[[#This Row],[Weighted Co2]]-TOPSIS!$D$6)^2)^0.5</f>
        <v>4.4647401429960898E-3</v>
      </c>
      <c r="Z201">
        <f>Pro_Economic_Table[[#This Row],[S- Worst-Euclidean Distance]]/(Pro_Economic_Table[[#This Row],[S+ Best-Euclidean Distance]]+Pro_Economic_Table[[#This Row],[S- Worst-Euclidean Distance]])</f>
        <v>0.60827911292127634</v>
      </c>
      <c r="AA201">
        <v>200</v>
      </c>
    </row>
    <row r="202" spans="1:27" x14ac:dyDescent="0.3">
      <c r="A202">
        <v>186</v>
      </c>
      <c r="B202" t="s">
        <v>140</v>
      </c>
      <c r="C202" t="s">
        <v>280</v>
      </c>
      <c r="D202" t="s">
        <v>151</v>
      </c>
      <c r="E202" t="s">
        <v>152</v>
      </c>
      <c r="F202" t="s">
        <v>155</v>
      </c>
      <c r="G202" t="s">
        <v>218</v>
      </c>
      <c r="H202">
        <v>371.31090394703835</v>
      </c>
      <c r="I202">
        <v>27</v>
      </c>
      <c r="J202">
        <v>1296043.9064455763</v>
      </c>
      <c r="K202">
        <v>44153.989136363627</v>
      </c>
      <c r="L202">
        <v>233287903.16020375</v>
      </c>
      <c r="M202">
        <v>5353950.3613636354</v>
      </c>
      <c r="N202">
        <v>1944065859.6683645</v>
      </c>
      <c r="O202">
        <v>101147400</v>
      </c>
      <c r="P202">
        <v>20.259696477272726</v>
      </c>
      <c r="Q202">
        <v>19375.856401361365</v>
      </c>
      <c r="R202">
        <v>233332057.14934012</v>
      </c>
      <c r="S202">
        <v>2050.5672100297284</v>
      </c>
      <c r="T202">
        <v>19396.116097838636</v>
      </c>
      <c r="U202">
        <f>Pro_Economic_Table[[#This Row],[Total Energy(MJ)]]*AHP!$P$3/TOPSIS!$B$4</f>
        <v>7.8945689780946984E-3</v>
      </c>
      <c r="V202">
        <f>Pro_Economic_Table[[#This Row],[Total Cost(LKR Million)]]*AHP!$P$4/TOPSIS!$C$4</f>
        <v>3.0609526057044516E-2</v>
      </c>
      <c r="W202">
        <f>Pro_Economic_Table[[#This Row],[Total Carbon (Metric T)]]*AHP!$P$5/TOPSIS!$D$4</f>
        <v>3.3892889845844364E-3</v>
      </c>
      <c r="X202">
        <f>((Pro_Economic_Table[[#This Row],[Weighted Energy]]-TOPSIS!$B$5)^2+(Pro_Economic_Table[[#This Row],[Weighted Cost]]-TOPSIS!$C$5)^2+(Pro_Economic_Table[[#This Row],[Weighted Co2]]-TOPSIS!$D$5)^2)^0.5</f>
        <v>2.8781540667031122E-3</v>
      </c>
      <c r="Y202">
        <f>((Pro_Economic_Table[[#This Row],[Weighted Energy]]-TOPSIS!$B$6)^2+(Pro_Economic_Table[[#This Row],[Weighted Cost]]-TOPSIS!$C$6)^2+(Pro_Economic_Table[[#This Row],[Weighted Co2]]-TOPSIS!$D$6)^2)^0.5</f>
        <v>4.4617729867041829E-3</v>
      </c>
      <c r="Z202">
        <f>Pro_Economic_Table[[#This Row],[S- Worst-Euclidean Distance]]/(Pro_Economic_Table[[#This Row],[S+ Best-Euclidean Distance]]+Pro_Economic_Table[[#This Row],[S- Worst-Euclidean Distance]])</f>
        <v>0.60787702033536783</v>
      </c>
      <c r="AA202">
        <v>201</v>
      </c>
    </row>
    <row r="203" spans="1:27" x14ac:dyDescent="0.3">
      <c r="A203">
        <v>352</v>
      </c>
      <c r="B203" t="s">
        <v>142</v>
      </c>
      <c r="C203" t="s">
        <v>147</v>
      </c>
      <c r="D203" t="s">
        <v>280</v>
      </c>
      <c r="E203" t="s">
        <v>280</v>
      </c>
      <c r="F203" t="s">
        <v>154</v>
      </c>
      <c r="G203" t="s">
        <v>219</v>
      </c>
      <c r="H203">
        <v>379.99942917221995</v>
      </c>
      <c r="I203">
        <v>55</v>
      </c>
      <c r="J203">
        <v>1294337.577736215</v>
      </c>
      <c r="K203">
        <v>48825.15419999999</v>
      </c>
      <c r="L203">
        <v>232980763.99251869</v>
      </c>
      <c r="M203">
        <v>6918190.922727271</v>
      </c>
      <c r="N203">
        <v>1941506366.6043224</v>
      </c>
      <c r="O203">
        <v>102520000</v>
      </c>
      <c r="P203">
        <v>30.015009499999998</v>
      </c>
      <c r="Q203">
        <v>19350.346787156413</v>
      </c>
      <c r="R203">
        <v>233029589.14671868</v>
      </c>
      <c r="S203">
        <v>2050.9445575270497</v>
      </c>
      <c r="T203">
        <v>19380.361796656412</v>
      </c>
      <c r="U203">
        <f>Pro_Economic_Table[[#This Row],[Total Energy(MJ)]]*AHP!$P$3/TOPSIS!$B$4</f>
        <v>7.8843352599355463E-3</v>
      </c>
      <c r="V203">
        <f>Pro_Economic_Table[[#This Row],[Total Cost(LKR Million)]]*AHP!$P$4/TOPSIS!$C$4</f>
        <v>3.0615158853665531E-2</v>
      </c>
      <c r="W203">
        <f>Pro_Economic_Table[[#This Row],[Total Carbon (Metric T)]]*AHP!$P$5/TOPSIS!$D$4</f>
        <v>3.3865360685270468E-3</v>
      </c>
      <c r="X203">
        <f>((Pro_Economic_Table[[#This Row],[Weighted Energy]]-TOPSIS!$B$5)^2+(Pro_Economic_Table[[#This Row],[Weighted Cost]]-TOPSIS!$C$5)^2+(Pro_Economic_Table[[#This Row],[Weighted Co2]]-TOPSIS!$D$5)^2)^0.5</f>
        <v>2.8808636222918756E-3</v>
      </c>
      <c r="Y203">
        <f>((Pro_Economic_Table[[#This Row],[Weighted Energy]]-TOPSIS!$B$6)^2+(Pro_Economic_Table[[#This Row],[Weighted Cost]]-TOPSIS!$C$6)^2+(Pro_Economic_Table[[#This Row],[Weighted Co2]]-TOPSIS!$D$6)^2)^0.5</f>
        <v>4.459132417070545E-3</v>
      </c>
      <c r="Z203">
        <f>Pro_Economic_Table[[#This Row],[S- Worst-Euclidean Distance]]/(Pro_Economic_Table[[#This Row],[S+ Best-Euclidean Distance]]+Pro_Economic_Table[[#This Row],[S- Worst-Euclidean Distance]])</f>
        <v>0.60751155629477449</v>
      </c>
      <c r="AA203">
        <v>202</v>
      </c>
    </row>
    <row r="204" spans="1:27" x14ac:dyDescent="0.3">
      <c r="A204">
        <v>206</v>
      </c>
      <c r="B204" t="s">
        <v>140</v>
      </c>
      <c r="C204" t="s">
        <v>280</v>
      </c>
      <c r="D204" t="s">
        <v>280</v>
      </c>
      <c r="E204" t="s">
        <v>152</v>
      </c>
      <c r="F204" t="s">
        <v>280</v>
      </c>
      <c r="G204" t="s">
        <v>220</v>
      </c>
      <c r="H204">
        <v>371.87730615844913</v>
      </c>
      <c r="I204">
        <v>27</v>
      </c>
      <c r="J204">
        <v>1293741.8175122784</v>
      </c>
      <c r="K204">
        <v>45518.622090909077</v>
      </c>
      <c r="L204">
        <v>232873527.15221012</v>
      </c>
      <c r="M204">
        <v>5320345.7136363629</v>
      </c>
      <c r="N204">
        <v>1940612726.2684176</v>
      </c>
      <c r="O204">
        <v>105300000</v>
      </c>
      <c r="P204">
        <v>20.523412918181815</v>
      </c>
      <c r="Q204">
        <v>19341.440171808565</v>
      </c>
      <c r="R204">
        <v>232919045.77430102</v>
      </c>
      <c r="S204">
        <v>2051.2330719820538</v>
      </c>
      <c r="T204">
        <v>19361.963584726745</v>
      </c>
      <c r="U204">
        <f>Pro_Economic_Table[[#This Row],[Total Energy(MJ)]]*AHP!$P$3/TOPSIS!$B$4</f>
        <v>7.8805951297139035E-3</v>
      </c>
      <c r="V204">
        <f>Pro_Economic_Table[[#This Row],[Total Cost(LKR Million)]]*AHP!$P$4/TOPSIS!$C$4</f>
        <v>3.0619465608735585E-2</v>
      </c>
      <c r="W204">
        <f>Pro_Economic_Table[[#This Row],[Total Carbon (Metric T)]]*AHP!$P$5/TOPSIS!$D$4</f>
        <v>3.383321153916579E-3</v>
      </c>
      <c r="X204">
        <f>((Pro_Economic_Table[[#This Row],[Weighted Energy]]-TOPSIS!$B$5)^2+(Pro_Economic_Table[[#This Row],[Weighted Cost]]-TOPSIS!$C$5)^2+(Pro_Economic_Table[[#This Row],[Weighted Co2]]-TOPSIS!$D$5)^2)^0.5</f>
        <v>2.8838147823304597E-3</v>
      </c>
      <c r="Y204">
        <f>((Pro_Economic_Table[[#This Row],[Weighted Energy]]-TOPSIS!$B$6)^2+(Pro_Economic_Table[[#This Row],[Weighted Cost]]-TOPSIS!$C$6)^2+(Pro_Economic_Table[[#This Row],[Weighted Co2]]-TOPSIS!$D$6)^2)^0.5</f>
        <v>4.4562429844410565E-3</v>
      </c>
      <c r="Z204">
        <f>Pro_Economic_Table[[#This Row],[S- Worst-Euclidean Distance]]/(Pro_Economic_Table[[#This Row],[S+ Best-Euclidean Distance]]+Pro_Economic_Table[[#This Row],[S- Worst-Euclidean Distance]])</f>
        <v>0.60711279475408131</v>
      </c>
      <c r="AA204">
        <v>203</v>
      </c>
    </row>
    <row r="205" spans="1:27" x14ac:dyDescent="0.3">
      <c r="A205">
        <v>204</v>
      </c>
      <c r="B205" t="s">
        <v>140</v>
      </c>
      <c r="C205" t="s">
        <v>280</v>
      </c>
      <c r="D205" t="s">
        <v>280</v>
      </c>
      <c r="E205" t="s">
        <v>152</v>
      </c>
      <c r="F205" t="s">
        <v>155</v>
      </c>
      <c r="G205" t="s">
        <v>218</v>
      </c>
      <c r="H205">
        <v>371.77536628544829</v>
      </c>
      <c r="I205">
        <v>27</v>
      </c>
      <c r="J205">
        <v>1296493.5059891574</v>
      </c>
      <c r="K205">
        <v>44153.989136363627</v>
      </c>
      <c r="L205">
        <v>233368831.07804835</v>
      </c>
      <c r="M205">
        <v>5358555.4363636356</v>
      </c>
      <c r="N205">
        <v>1944740258.983736</v>
      </c>
      <c r="O205">
        <v>101147400</v>
      </c>
      <c r="P205">
        <v>20.250486327272728</v>
      </c>
      <c r="Q205">
        <v>19382.577914537902</v>
      </c>
      <c r="R205">
        <v>233412985.06718472</v>
      </c>
      <c r="S205">
        <v>2051.2462144200999</v>
      </c>
      <c r="T205">
        <v>19402.828400865175</v>
      </c>
      <c r="U205">
        <f>Pro_Economic_Table[[#This Row],[Total Energy(MJ)]]*AHP!$P$3/TOPSIS!$B$4</f>
        <v>7.8973070974833626E-3</v>
      </c>
      <c r="V205">
        <f>Pro_Economic_Table[[#This Row],[Total Cost(LKR Million)]]*AHP!$P$4/TOPSIS!$C$4</f>
        <v>3.061966179045441E-2</v>
      </c>
      <c r="W205">
        <f>Pro_Economic_Table[[#This Row],[Total Carbon (Metric T)]]*AHP!$P$5/TOPSIS!$D$4</f>
        <v>3.3904618964495895E-3</v>
      </c>
      <c r="X205">
        <f>((Pro_Economic_Table[[#This Row],[Weighted Energy]]-TOPSIS!$B$5)^2+(Pro_Economic_Table[[#This Row],[Weighted Cost]]-TOPSIS!$C$5)^2+(Pro_Economic_Table[[#This Row],[Weighted Co2]]-TOPSIS!$D$5)^2)^0.5</f>
        <v>2.8887162099845501E-3</v>
      </c>
      <c r="Y205">
        <f>((Pro_Economic_Table[[#This Row],[Weighted Energy]]-TOPSIS!$B$6)^2+(Pro_Economic_Table[[#This Row],[Weighted Cost]]-TOPSIS!$C$6)^2+(Pro_Economic_Table[[#This Row],[Weighted Co2]]-TOPSIS!$D$6)^2)^0.5</f>
        <v>4.4512103197801378E-3</v>
      </c>
      <c r="Z205">
        <f>Pro_Economic_Table[[#This Row],[S- Worst-Euclidean Distance]]/(Pro_Economic_Table[[#This Row],[S+ Best-Euclidean Distance]]+Pro_Economic_Table[[#This Row],[S- Worst-Euclidean Distance]])</f>
        <v>0.60643799385861696</v>
      </c>
      <c r="AA205">
        <v>204</v>
      </c>
    </row>
    <row r="206" spans="1:27" x14ac:dyDescent="0.3">
      <c r="A206">
        <v>355</v>
      </c>
      <c r="B206" t="s">
        <v>142</v>
      </c>
      <c r="C206" t="s">
        <v>147</v>
      </c>
      <c r="D206" t="s">
        <v>280</v>
      </c>
      <c r="E206" t="s">
        <v>280</v>
      </c>
      <c r="F206" t="s">
        <v>155</v>
      </c>
      <c r="G206" t="s">
        <v>219</v>
      </c>
      <c r="H206">
        <v>379.96085732838185</v>
      </c>
      <c r="I206">
        <v>55</v>
      </c>
      <c r="J206">
        <v>1295378.7571598983</v>
      </c>
      <c r="K206">
        <v>49643.933972727267</v>
      </c>
      <c r="L206">
        <v>233168176.2887817</v>
      </c>
      <c r="M206">
        <v>6945483.5818181802</v>
      </c>
      <c r="N206">
        <v>1943068135.7398474</v>
      </c>
      <c r="O206">
        <v>102520000</v>
      </c>
      <c r="P206">
        <v>29.742082909090907</v>
      </c>
      <c r="Q206">
        <v>19365.91241954048</v>
      </c>
      <c r="R206">
        <v>233217820.22275442</v>
      </c>
      <c r="S206">
        <v>2052.5336193216654</v>
      </c>
      <c r="T206">
        <v>19395.654502449572</v>
      </c>
      <c r="U206">
        <f>Pro_Economic_Table[[#This Row],[Total Energy(MJ)]]*AHP!$P$3/TOPSIS!$B$4</f>
        <v>7.8907038799689005E-3</v>
      </c>
      <c r="V206">
        <f>Pro_Economic_Table[[#This Row],[Total Cost(LKR Million)]]*AHP!$P$4/TOPSIS!$C$4</f>
        <v>3.0638879328747076E-2</v>
      </c>
      <c r="W206">
        <f>Pro_Economic_Table[[#This Row],[Total Carbon (Metric T)]]*AHP!$P$5/TOPSIS!$D$4</f>
        <v>3.3892083251287181E-3</v>
      </c>
      <c r="X206">
        <f>((Pro_Economic_Table[[#This Row],[Weighted Energy]]-TOPSIS!$B$5)^2+(Pro_Economic_Table[[#This Row],[Weighted Cost]]-TOPSIS!$C$5)^2+(Pro_Economic_Table[[#This Row],[Weighted Co2]]-TOPSIS!$D$5)^2)^0.5</f>
        <v>2.9055630371817368E-3</v>
      </c>
      <c r="Y206">
        <f>((Pro_Economic_Table[[#This Row],[Weighted Energy]]-TOPSIS!$B$6)^2+(Pro_Economic_Table[[#This Row],[Weighted Cost]]-TOPSIS!$C$6)^2+(Pro_Economic_Table[[#This Row],[Weighted Co2]]-TOPSIS!$D$6)^2)^0.5</f>
        <v>4.4344290396047719E-3</v>
      </c>
      <c r="Z206">
        <f>Pro_Economic_Table[[#This Row],[S- Worst-Euclidean Distance]]/(Pro_Economic_Table[[#This Row],[S+ Best-Euclidean Distance]]+Pro_Economic_Table[[#This Row],[S- Worst-Euclidean Distance]])</f>
        <v>0.6041462978725981</v>
      </c>
      <c r="AA206">
        <v>205</v>
      </c>
    </row>
    <row r="207" spans="1:27" x14ac:dyDescent="0.3">
      <c r="A207">
        <v>335</v>
      </c>
      <c r="B207" t="s">
        <v>142</v>
      </c>
      <c r="C207" t="s">
        <v>147</v>
      </c>
      <c r="D207" t="s">
        <v>151</v>
      </c>
      <c r="E207" t="s">
        <v>280</v>
      </c>
      <c r="F207" t="s">
        <v>154</v>
      </c>
      <c r="G207" t="s">
        <v>220</v>
      </c>
      <c r="H207">
        <v>379.53496683380996</v>
      </c>
      <c r="I207">
        <v>27</v>
      </c>
      <c r="J207">
        <v>1293887.9781926337</v>
      </c>
      <c r="K207">
        <v>48825.15419999999</v>
      </c>
      <c r="L207">
        <v>232899836.07467407</v>
      </c>
      <c r="M207">
        <v>6913585.8477272717</v>
      </c>
      <c r="N207">
        <v>1940831967.2889504</v>
      </c>
      <c r="O207">
        <v>105300000</v>
      </c>
      <c r="P207">
        <v>30.024219649999996</v>
      </c>
      <c r="Q207">
        <v>19343.625273979873</v>
      </c>
      <c r="R207">
        <v>232948661.22887406</v>
      </c>
      <c r="S207">
        <v>2053.0455531366779</v>
      </c>
      <c r="T207">
        <v>19373.649493629873</v>
      </c>
      <c r="U207">
        <f>Pro_Economic_Table[[#This Row],[Total Energy(MJ)]]*AHP!$P$3/TOPSIS!$B$4</f>
        <v>7.8815971405468803E-3</v>
      </c>
      <c r="V207">
        <f>Pro_Economic_Table[[#This Row],[Total Cost(LKR Million)]]*AHP!$P$4/TOPSIS!$C$4</f>
        <v>3.0646521141887099E-2</v>
      </c>
      <c r="W207">
        <f>Pro_Economic_Table[[#This Row],[Total Carbon (Metric T)]]*AHP!$P$5/TOPSIS!$D$4</f>
        <v>3.3853631566618937E-3</v>
      </c>
      <c r="X207">
        <f>((Pro_Economic_Table[[#This Row],[Weighted Energy]]-TOPSIS!$B$5)^2+(Pro_Economic_Table[[#This Row],[Weighted Cost]]-TOPSIS!$C$5)^2+(Pro_Economic_Table[[#This Row],[Weighted Co2]]-TOPSIS!$D$5)^2)^0.5</f>
        <v>2.9104135931380336E-3</v>
      </c>
      <c r="Y207">
        <f>((Pro_Economic_Table[[#This Row],[Weighted Energy]]-TOPSIS!$B$6)^2+(Pro_Economic_Table[[#This Row],[Weighted Cost]]-TOPSIS!$C$6)^2+(Pro_Economic_Table[[#This Row],[Weighted Co2]]-TOPSIS!$D$6)^2)^0.5</f>
        <v>4.429720374762045E-3</v>
      </c>
      <c r="Z207">
        <f>Pro_Economic_Table[[#This Row],[S- Worst-Euclidean Distance]]/(Pro_Economic_Table[[#This Row],[S+ Best-Euclidean Distance]]+Pro_Economic_Table[[#This Row],[S- Worst-Euclidean Distance]])</f>
        <v>0.60349312344081552</v>
      </c>
      <c r="AA207">
        <v>206</v>
      </c>
    </row>
    <row r="208" spans="1:27" x14ac:dyDescent="0.3">
      <c r="A208">
        <v>182</v>
      </c>
      <c r="B208" t="s">
        <v>140</v>
      </c>
      <c r="C208" t="s">
        <v>280</v>
      </c>
      <c r="D208" t="s">
        <v>151</v>
      </c>
      <c r="E208" t="s">
        <v>152</v>
      </c>
      <c r="F208" t="s">
        <v>154</v>
      </c>
      <c r="G208" t="s">
        <v>220</v>
      </c>
      <c r="H208">
        <v>371.34947579087645</v>
      </c>
      <c r="I208">
        <v>27</v>
      </c>
      <c r="J208">
        <v>1295002.7270218926</v>
      </c>
      <c r="K208">
        <v>43335.209363636357</v>
      </c>
      <c r="L208">
        <v>233100490.86394066</v>
      </c>
      <c r="M208">
        <v>5326657.7022727262</v>
      </c>
      <c r="N208">
        <v>1942504090.5328388</v>
      </c>
      <c r="O208">
        <v>105300000</v>
      </c>
      <c r="P208">
        <v>20.532623068181817</v>
      </c>
      <c r="Q208">
        <v>19360.290768977291</v>
      </c>
      <c r="R208">
        <v>233143826.0733043</v>
      </c>
      <c r="S208">
        <v>2053.1307482351117</v>
      </c>
      <c r="T208">
        <v>19380.823392045473</v>
      </c>
      <c r="U208">
        <f>Pro_Economic_Table[[#This Row],[Total Energy(MJ)]]*AHP!$P$3/TOPSIS!$B$4</f>
        <v>7.8882003580613407E-3</v>
      </c>
      <c r="V208">
        <f>Pro_Economic_Table[[#This Row],[Total Cost(LKR Million)]]*AHP!$P$4/TOPSIS!$C$4</f>
        <v>3.0647792878591307E-2</v>
      </c>
      <c r="W208">
        <f>Pro_Economic_Table[[#This Row],[Total Carbon (Metric T)]]*AHP!$P$5/TOPSIS!$D$4</f>
        <v>3.3866167279827638E-3</v>
      </c>
      <c r="X208">
        <f>((Pro_Economic_Table[[#This Row],[Weighted Energy]]-TOPSIS!$B$5)^2+(Pro_Economic_Table[[#This Row],[Weighted Cost]]-TOPSIS!$C$5)^2+(Pro_Economic_Table[[#This Row],[Weighted Co2]]-TOPSIS!$D$5)^2)^0.5</f>
        <v>2.9133203148283215E-3</v>
      </c>
      <c r="Y208">
        <f>((Pro_Economic_Table[[#This Row],[Weighted Energy]]-TOPSIS!$B$6)^2+(Pro_Economic_Table[[#This Row],[Weighted Cost]]-TOPSIS!$C$6)^2+(Pro_Economic_Table[[#This Row],[Weighted Co2]]-TOPSIS!$D$6)^2)^0.5</f>
        <v>4.4267304823235182E-3</v>
      </c>
      <c r="Z208">
        <f>Pro_Economic_Table[[#This Row],[S- Worst-Euclidean Distance]]/(Pro_Economic_Table[[#This Row],[S+ Best-Euclidean Distance]]+Pro_Economic_Table[[#This Row],[S- Worst-Euclidean Distance]])</f>
        <v>0.60309262219836712</v>
      </c>
      <c r="AA208">
        <v>207</v>
      </c>
    </row>
    <row r="209" spans="1:27" x14ac:dyDescent="0.3">
      <c r="A209">
        <v>354</v>
      </c>
      <c r="B209" t="s">
        <v>142</v>
      </c>
      <c r="C209" t="s">
        <v>147</v>
      </c>
      <c r="D209" t="s">
        <v>280</v>
      </c>
      <c r="E209" t="s">
        <v>280</v>
      </c>
      <c r="F209" t="s">
        <v>154</v>
      </c>
      <c r="G209" t="s">
        <v>218</v>
      </c>
      <c r="H209">
        <v>379.99942917221995</v>
      </c>
      <c r="I209">
        <v>28</v>
      </c>
      <c r="J209">
        <v>1294337.577736215</v>
      </c>
      <c r="K209">
        <v>48825.15419999999</v>
      </c>
      <c r="L209">
        <v>232980763.99251869</v>
      </c>
      <c r="M209">
        <v>6918190.922727271</v>
      </c>
      <c r="N209">
        <v>1941506366.6043224</v>
      </c>
      <c r="O209">
        <v>104893600</v>
      </c>
      <c r="P209">
        <v>30.015009499999998</v>
      </c>
      <c r="Q209">
        <v>19350.346787156413</v>
      </c>
      <c r="R209">
        <v>233029589.14671868</v>
      </c>
      <c r="S209">
        <v>2053.3181575270496</v>
      </c>
      <c r="T209">
        <v>19380.361796656412</v>
      </c>
      <c r="U209">
        <f>Pro_Economic_Table[[#This Row],[Total Energy(MJ)]]*AHP!$P$3/TOPSIS!$B$4</f>
        <v>7.8843352599355463E-3</v>
      </c>
      <c r="V209">
        <f>Pro_Economic_Table[[#This Row],[Total Cost(LKR Million)]]*AHP!$P$4/TOPSIS!$C$4</f>
        <v>3.0650590401918927E-2</v>
      </c>
      <c r="W209">
        <f>Pro_Economic_Table[[#This Row],[Total Carbon (Metric T)]]*AHP!$P$5/TOPSIS!$D$4</f>
        <v>3.3865360685270468E-3</v>
      </c>
      <c r="X209">
        <f>((Pro_Economic_Table[[#This Row],[Weighted Energy]]-TOPSIS!$B$5)^2+(Pro_Economic_Table[[#This Row],[Weighted Cost]]-TOPSIS!$C$5)^2+(Pro_Economic_Table[[#This Row],[Weighted Co2]]-TOPSIS!$D$5)^2)^0.5</f>
        <v>2.9151077210231749E-3</v>
      </c>
      <c r="Y209">
        <f>((Pro_Economic_Table[[#This Row],[Weighted Energy]]-TOPSIS!$B$6)^2+(Pro_Economic_Table[[#This Row],[Weighted Cost]]-TOPSIS!$C$6)^2+(Pro_Economic_Table[[#This Row],[Weighted Co2]]-TOPSIS!$D$6)^2)^0.5</f>
        <v>4.4249990260942168E-3</v>
      </c>
      <c r="Z209">
        <f>Pro_Economic_Table[[#This Row],[S- Worst-Euclidean Distance]]/(Pro_Economic_Table[[#This Row],[S+ Best-Euclidean Distance]]+Pro_Economic_Table[[#This Row],[S- Worst-Euclidean Distance]])</f>
        <v>0.60285213533604309</v>
      </c>
      <c r="AA209">
        <v>208</v>
      </c>
    </row>
    <row r="210" spans="1:27" x14ac:dyDescent="0.3">
      <c r="A210">
        <v>200</v>
      </c>
      <c r="B210" t="s">
        <v>140</v>
      </c>
      <c r="C210" t="s">
        <v>280</v>
      </c>
      <c r="D210" t="s">
        <v>280</v>
      </c>
      <c r="E210" t="s">
        <v>152</v>
      </c>
      <c r="F210" t="s">
        <v>154</v>
      </c>
      <c r="G210" t="s">
        <v>220</v>
      </c>
      <c r="H210">
        <v>371.81393812928638</v>
      </c>
      <c r="I210">
        <v>27</v>
      </c>
      <c r="J210">
        <v>1295452.3265654733</v>
      </c>
      <c r="K210">
        <v>43335.209363636357</v>
      </c>
      <c r="L210">
        <v>233181418.78178522</v>
      </c>
      <c r="M210">
        <v>5331262.7772727264</v>
      </c>
      <c r="N210">
        <v>1943178489.8482101</v>
      </c>
      <c r="O210">
        <v>105300000</v>
      </c>
      <c r="P210">
        <v>20.523412918181815</v>
      </c>
      <c r="Q210">
        <v>19367.012282153828</v>
      </c>
      <c r="R210">
        <v>233224753.99114886</v>
      </c>
      <c r="S210">
        <v>2053.8097526254828</v>
      </c>
      <c r="T210">
        <v>19387.535695072009</v>
      </c>
      <c r="U210">
        <f>Pro_Economic_Table[[#This Row],[Total Energy(MJ)]]*AHP!$P$3/TOPSIS!$B$4</f>
        <v>7.890938477450005E-3</v>
      </c>
      <c r="V210">
        <f>Pro_Economic_Table[[#This Row],[Total Cost(LKR Million)]]*AHP!$P$4/TOPSIS!$C$4</f>
        <v>3.0657928612001194E-2</v>
      </c>
      <c r="W210">
        <f>Pro_Economic_Table[[#This Row],[Total Carbon (Metric T)]]*AHP!$P$5/TOPSIS!$D$4</f>
        <v>3.387789639847916E-3</v>
      </c>
      <c r="X210">
        <f>((Pro_Economic_Table[[#This Row],[Weighted Energy]]-TOPSIS!$B$5)^2+(Pro_Economic_Table[[#This Row],[Weighted Cost]]-TOPSIS!$C$5)^2+(Pro_Economic_Table[[#This Row],[Weighted Co2]]-TOPSIS!$D$5)^2)^0.5</f>
        <v>2.9238810418372942E-3</v>
      </c>
      <c r="Y210">
        <f>((Pro_Economic_Table[[#This Row],[Weighted Energy]]-TOPSIS!$B$6)^2+(Pro_Economic_Table[[#This Row],[Weighted Cost]]-TOPSIS!$C$6)^2+(Pro_Economic_Table[[#This Row],[Weighted Co2]]-TOPSIS!$D$6)^2)^0.5</f>
        <v>4.4161671695082663E-3</v>
      </c>
      <c r="Z210">
        <f>Pro_Economic_Table[[#This Row],[S- Worst-Euclidean Distance]]/(Pro_Economic_Table[[#This Row],[S+ Best-Euclidean Distance]]+Pro_Economic_Table[[#This Row],[S- Worst-Euclidean Distance]])</f>
        <v>0.60165370067762869</v>
      </c>
      <c r="AA210">
        <v>209</v>
      </c>
    </row>
    <row r="211" spans="1:27" x14ac:dyDescent="0.3">
      <c r="A211">
        <v>338</v>
      </c>
      <c r="B211" t="s">
        <v>142</v>
      </c>
      <c r="C211" t="s">
        <v>147</v>
      </c>
      <c r="D211" t="s">
        <v>151</v>
      </c>
      <c r="E211" t="s">
        <v>280</v>
      </c>
      <c r="F211" t="s">
        <v>155</v>
      </c>
      <c r="G211" t="s">
        <v>220</v>
      </c>
      <c r="H211">
        <v>379.49639498997186</v>
      </c>
      <c r="I211">
        <v>27</v>
      </c>
      <c r="J211">
        <v>1294929.1576163177</v>
      </c>
      <c r="K211">
        <v>49643.933972727267</v>
      </c>
      <c r="L211">
        <v>233087248.3709372</v>
      </c>
      <c r="M211">
        <v>6940878.5068181809</v>
      </c>
      <c r="N211">
        <v>1942393736.4244766</v>
      </c>
      <c r="O211">
        <v>105300000</v>
      </c>
      <c r="P211">
        <v>29.751293059090905</v>
      </c>
      <c r="Q211">
        <v>19359.19090636395</v>
      </c>
      <c r="R211">
        <v>233136892.30490991</v>
      </c>
      <c r="S211">
        <v>2054.6346149312949</v>
      </c>
      <c r="T211">
        <v>19388.94219942304</v>
      </c>
      <c r="U211">
        <f>Pro_Economic_Table[[#This Row],[Total Energy(MJ)]]*AHP!$P$3/TOPSIS!$B$4</f>
        <v>7.8879657605802397E-3</v>
      </c>
      <c r="V211">
        <f>Pro_Economic_Table[[#This Row],[Total Cost(LKR Million)]]*AHP!$P$4/TOPSIS!$C$4</f>
        <v>3.0670241616968665E-2</v>
      </c>
      <c r="W211">
        <f>Pro_Economic_Table[[#This Row],[Total Carbon (Metric T)]]*AHP!$P$5/TOPSIS!$D$4</f>
        <v>3.3880354132635668E-3</v>
      </c>
      <c r="X211">
        <f>((Pro_Economic_Table[[#This Row],[Weighted Energy]]-TOPSIS!$B$5)^2+(Pro_Economic_Table[[#This Row],[Weighted Cost]]-TOPSIS!$C$5)^2+(Pro_Economic_Table[[#This Row],[Weighted Co2]]-TOPSIS!$D$5)^2)^0.5</f>
        <v>2.9351107897216491E-3</v>
      </c>
      <c r="Y211">
        <f>((Pro_Economic_Table[[#This Row],[Weighted Energy]]-TOPSIS!$B$6)^2+(Pro_Economic_Table[[#This Row],[Weighted Cost]]-TOPSIS!$C$6)^2+(Pro_Economic_Table[[#This Row],[Weighted Co2]]-TOPSIS!$D$6)^2)^0.5</f>
        <v>4.4050162661366061E-3</v>
      </c>
      <c r="Z211">
        <f>Pro_Economic_Table[[#This Row],[S- Worst-Euclidean Distance]]/(Pro_Economic_Table[[#This Row],[S+ Best-Euclidean Distance]]+Pro_Economic_Table[[#This Row],[S- Worst-Euclidean Distance]])</f>
        <v>0.60012806762260373</v>
      </c>
      <c r="AA211">
        <v>210</v>
      </c>
    </row>
    <row r="212" spans="1:27" x14ac:dyDescent="0.3">
      <c r="A212">
        <v>359</v>
      </c>
      <c r="B212" t="s">
        <v>142</v>
      </c>
      <c r="C212" t="s">
        <v>147</v>
      </c>
      <c r="D212" t="s">
        <v>280</v>
      </c>
      <c r="E212" t="s">
        <v>280</v>
      </c>
      <c r="F212" t="s">
        <v>280</v>
      </c>
      <c r="G212" t="s">
        <v>220</v>
      </c>
      <c r="H212">
        <v>380.06279720138269</v>
      </c>
      <c r="I212">
        <v>28</v>
      </c>
      <c r="J212">
        <v>1292627.0686830196</v>
      </c>
      <c r="K212">
        <v>51008.566927272725</v>
      </c>
      <c r="L212">
        <v>232672872.36294353</v>
      </c>
      <c r="M212">
        <v>6907273.8590909075</v>
      </c>
      <c r="N212">
        <v>1938940603.0245295</v>
      </c>
      <c r="O212">
        <v>109200000</v>
      </c>
      <c r="P212">
        <v>30.015009499999998</v>
      </c>
      <c r="Q212">
        <v>19324.774676811143</v>
      </c>
      <c r="R212">
        <v>232723880.92987081</v>
      </c>
      <c r="S212">
        <v>2055.0478768836201</v>
      </c>
      <c r="T212">
        <v>19354.789686311142</v>
      </c>
      <c r="U212">
        <f>Pro_Economic_Table[[#This Row],[Total Energy(MJ)]]*AHP!$P$3/TOPSIS!$B$4</f>
        <v>7.873991912199443E-3</v>
      </c>
      <c r="V212">
        <f>Pro_Economic_Table[[#This Row],[Total Cost(LKR Million)]]*AHP!$P$4/TOPSIS!$C$4</f>
        <v>3.0676410521082713E-2</v>
      </c>
      <c r="W212">
        <f>Pro_Economic_Table[[#This Row],[Total Carbon (Metric T)]]*AHP!$P$5/TOPSIS!$D$4</f>
        <v>3.3820675825957077E-3</v>
      </c>
      <c r="X212">
        <f>((Pro_Economic_Table[[#This Row],[Weighted Energy]]-TOPSIS!$B$5)^2+(Pro_Economic_Table[[#This Row],[Weighted Cost]]-TOPSIS!$C$5)^2+(Pro_Economic_Table[[#This Row],[Weighted Co2]]-TOPSIS!$D$5)^2)^0.5</f>
        <v>2.9372493977480288E-3</v>
      </c>
      <c r="Y212">
        <f>((Pro_Economic_Table[[#This Row],[Weighted Energy]]-TOPSIS!$B$6)^2+(Pro_Economic_Table[[#This Row],[Weighted Cost]]-TOPSIS!$C$6)^2+(Pro_Economic_Table[[#This Row],[Weighted Co2]]-TOPSIS!$D$6)^2)^0.5</f>
        <v>4.403201923493796E-3</v>
      </c>
      <c r="Z212">
        <f>Pro_Economic_Table[[#This Row],[S- Worst-Euclidean Distance]]/(Pro_Economic_Table[[#This Row],[S+ Best-Euclidean Distance]]+Pro_Economic_Table[[#This Row],[S- Worst-Euclidean Distance]])</f>
        <v>0.59985438643967226</v>
      </c>
      <c r="AA212">
        <v>211</v>
      </c>
    </row>
    <row r="213" spans="1:27" x14ac:dyDescent="0.3">
      <c r="A213">
        <v>185</v>
      </c>
      <c r="B213" t="s">
        <v>140</v>
      </c>
      <c r="C213" t="s">
        <v>280</v>
      </c>
      <c r="D213" t="s">
        <v>151</v>
      </c>
      <c r="E213" t="s">
        <v>152</v>
      </c>
      <c r="F213" t="s">
        <v>155</v>
      </c>
      <c r="G213" t="s">
        <v>220</v>
      </c>
      <c r="H213">
        <v>371.31090394703835</v>
      </c>
      <c r="I213">
        <v>27</v>
      </c>
      <c r="J213">
        <v>1296043.9064455763</v>
      </c>
      <c r="K213">
        <v>44153.989136363627</v>
      </c>
      <c r="L213">
        <v>233287903.16020375</v>
      </c>
      <c r="M213">
        <v>5353950.3613636354</v>
      </c>
      <c r="N213">
        <v>1944065859.6683645</v>
      </c>
      <c r="O213">
        <v>105300000</v>
      </c>
      <c r="P213">
        <v>20.259696477272726</v>
      </c>
      <c r="Q213">
        <v>19375.856401361365</v>
      </c>
      <c r="R213">
        <v>233332057.14934012</v>
      </c>
      <c r="S213">
        <v>2054.7198100297283</v>
      </c>
      <c r="T213">
        <v>19396.116097838636</v>
      </c>
      <c r="U213">
        <f>Pro_Economic_Table[[#This Row],[Total Energy(MJ)]]*AHP!$P$3/TOPSIS!$B$4</f>
        <v>7.8945689780946984E-3</v>
      </c>
      <c r="V213">
        <f>Pro_Economic_Table[[#This Row],[Total Cost(LKR Million)]]*AHP!$P$4/TOPSIS!$C$4</f>
        <v>3.0671513353672866E-2</v>
      </c>
      <c r="W213">
        <f>Pro_Economic_Table[[#This Row],[Total Carbon (Metric T)]]*AHP!$P$5/TOPSIS!$D$4</f>
        <v>3.3892889845844364E-3</v>
      </c>
      <c r="X213">
        <f>((Pro_Economic_Table[[#This Row],[Weighted Energy]]-TOPSIS!$B$5)^2+(Pro_Economic_Table[[#This Row],[Weighted Cost]]-TOPSIS!$C$5)^2+(Pro_Economic_Table[[#This Row],[Weighted Co2]]-TOPSIS!$D$5)^2)^0.5</f>
        <v>2.9380187985276617E-3</v>
      </c>
      <c r="Y213">
        <f>((Pro_Economic_Table[[#This Row],[Weighted Energy]]-TOPSIS!$B$6)^2+(Pro_Economic_Table[[#This Row],[Weighted Cost]]-TOPSIS!$C$6)^2+(Pro_Economic_Table[[#This Row],[Weighted Co2]]-TOPSIS!$D$6)^2)^0.5</f>
        <v>4.402026761432868E-3</v>
      </c>
      <c r="Z213">
        <f>Pro_Economic_Table[[#This Row],[S- Worst-Euclidean Distance]]/(Pro_Economic_Table[[#This Row],[S+ Best-Euclidean Distance]]+Pro_Economic_Table[[#This Row],[S- Worst-Euclidean Distance]])</f>
        <v>0.59972744385207055</v>
      </c>
      <c r="AA213">
        <v>212</v>
      </c>
    </row>
    <row r="214" spans="1:27" x14ac:dyDescent="0.3">
      <c r="A214">
        <v>357</v>
      </c>
      <c r="B214" t="s">
        <v>142</v>
      </c>
      <c r="C214" t="s">
        <v>147</v>
      </c>
      <c r="D214" t="s">
        <v>280</v>
      </c>
      <c r="E214" t="s">
        <v>280</v>
      </c>
      <c r="F214" t="s">
        <v>155</v>
      </c>
      <c r="G214" t="s">
        <v>218</v>
      </c>
      <c r="H214">
        <v>379.96085732838185</v>
      </c>
      <c r="I214">
        <v>28</v>
      </c>
      <c r="J214">
        <v>1295378.7571598983</v>
      </c>
      <c r="K214">
        <v>49643.933972727267</v>
      </c>
      <c r="L214">
        <v>233168176.2887817</v>
      </c>
      <c r="M214">
        <v>6945483.5818181802</v>
      </c>
      <c r="N214">
        <v>1943068135.7398474</v>
      </c>
      <c r="O214">
        <v>104893600</v>
      </c>
      <c r="P214">
        <v>29.742082909090907</v>
      </c>
      <c r="Q214">
        <v>19365.91241954048</v>
      </c>
      <c r="R214">
        <v>233217820.22275442</v>
      </c>
      <c r="S214">
        <v>2054.9072193216657</v>
      </c>
      <c r="T214">
        <v>19395.654502449572</v>
      </c>
      <c r="U214">
        <f>Pro_Economic_Table[[#This Row],[Total Energy(MJ)]]*AHP!$P$3/TOPSIS!$B$4</f>
        <v>7.8907038799689005E-3</v>
      </c>
      <c r="V214">
        <f>Pro_Economic_Table[[#This Row],[Total Cost(LKR Million)]]*AHP!$P$4/TOPSIS!$C$4</f>
        <v>3.0674310877000475E-2</v>
      </c>
      <c r="W214">
        <f>Pro_Economic_Table[[#This Row],[Total Carbon (Metric T)]]*AHP!$P$5/TOPSIS!$D$4</f>
        <v>3.3892083251287181E-3</v>
      </c>
      <c r="X214">
        <f>((Pro_Economic_Table[[#This Row],[Weighted Energy]]-TOPSIS!$B$5)^2+(Pro_Economic_Table[[#This Row],[Weighted Cost]]-TOPSIS!$C$5)^2+(Pro_Economic_Table[[#This Row],[Weighted Co2]]-TOPSIS!$D$5)^2)^0.5</f>
        <v>2.9398053140090642E-3</v>
      </c>
      <c r="Y214">
        <f>((Pro_Economic_Table[[#This Row],[Weighted Energy]]-TOPSIS!$B$6)^2+(Pro_Economic_Table[[#This Row],[Weighted Cost]]-TOPSIS!$C$6)^2+(Pro_Economic_Table[[#This Row],[Weighted Co2]]-TOPSIS!$D$6)^2)^0.5</f>
        <v>4.4002950221059423E-3</v>
      </c>
      <c r="Z214">
        <f>Pro_Economic_Table[[#This Row],[S- Worst-Euclidean Distance]]/(Pro_Economic_Table[[#This Row],[S+ Best-Euclidean Distance]]+Pro_Economic_Table[[#This Row],[S- Worst-Euclidean Distance]])</f>
        <v>0.59948703976912476</v>
      </c>
      <c r="AA214">
        <v>213</v>
      </c>
    </row>
    <row r="215" spans="1:27" x14ac:dyDescent="0.3">
      <c r="A215">
        <v>203</v>
      </c>
      <c r="B215" t="s">
        <v>140</v>
      </c>
      <c r="C215" t="s">
        <v>280</v>
      </c>
      <c r="D215" t="s">
        <v>280</v>
      </c>
      <c r="E215" t="s">
        <v>152</v>
      </c>
      <c r="F215" t="s">
        <v>155</v>
      </c>
      <c r="G215" t="s">
        <v>220</v>
      </c>
      <c r="H215">
        <v>371.77536628544829</v>
      </c>
      <c r="I215">
        <v>27</v>
      </c>
      <c r="J215">
        <v>1296493.5059891574</v>
      </c>
      <c r="K215">
        <v>44153.989136363627</v>
      </c>
      <c r="L215">
        <v>233368831.07804835</v>
      </c>
      <c r="M215">
        <v>5358555.4363636356</v>
      </c>
      <c r="N215">
        <v>1944740258.983736</v>
      </c>
      <c r="O215">
        <v>105300000</v>
      </c>
      <c r="P215">
        <v>20.250486327272728</v>
      </c>
      <c r="Q215">
        <v>19382.577914537902</v>
      </c>
      <c r="R215">
        <v>233412985.06718472</v>
      </c>
      <c r="S215">
        <v>2055.3988144200998</v>
      </c>
      <c r="T215">
        <v>19402.828400865175</v>
      </c>
      <c r="U215">
        <f>Pro_Economic_Table[[#This Row],[Total Energy(MJ)]]*AHP!$P$3/TOPSIS!$B$4</f>
        <v>7.8973070974833626E-3</v>
      </c>
      <c r="V215">
        <f>Pro_Economic_Table[[#This Row],[Total Cost(LKR Million)]]*AHP!$P$4/TOPSIS!$C$4</f>
        <v>3.0681649087082759E-2</v>
      </c>
      <c r="W215">
        <f>Pro_Economic_Table[[#This Row],[Total Carbon (Metric T)]]*AHP!$P$5/TOPSIS!$D$4</f>
        <v>3.3904618964495895E-3</v>
      </c>
      <c r="X215">
        <f>((Pro_Economic_Table[[#This Row],[Weighted Energy]]-TOPSIS!$B$5)^2+(Pro_Economic_Table[[#This Row],[Weighted Cost]]-TOPSIS!$C$5)^2+(Pro_Economic_Table[[#This Row],[Weighted Co2]]-TOPSIS!$D$5)^2)^0.5</f>
        <v>2.9485795807603055E-3</v>
      </c>
      <c r="Y215">
        <f>((Pro_Economic_Table[[#This Row],[Weighted Energy]]-TOPSIS!$B$6)^2+(Pro_Economic_Table[[#This Row],[Weighted Cost]]-TOPSIS!$C$6)^2+(Pro_Economic_Table[[#This Row],[Weighted Co2]]-TOPSIS!$D$6)^2)^0.5</f>
        <v>4.3914634585559319E-3</v>
      </c>
      <c r="Z215">
        <f>Pro_Economic_Table[[#This Row],[S- Worst-Euclidean Distance]]/(Pro_Economic_Table[[#This Row],[S+ Best-Euclidean Distance]]+Pro_Economic_Table[[#This Row],[S- Worst-Euclidean Distance]])</f>
        <v>0.59828851616175527</v>
      </c>
      <c r="AA215">
        <v>214</v>
      </c>
    </row>
    <row r="216" spans="1:27" x14ac:dyDescent="0.3">
      <c r="A216">
        <v>88</v>
      </c>
      <c r="B216" t="s">
        <v>139</v>
      </c>
      <c r="C216" t="s">
        <v>280</v>
      </c>
      <c r="D216" t="s">
        <v>151</v>
      </c>
      <c r="E216" t="s">
        <v>280</v>
      </c>
      <c r="F216" t="s">
        <v>280</v>
      </c>
      <c r="G216" t="s">
        <v>219</v>
      </c>
      <c r="H216">
        <v>387.23249752567813</v>
      </c>
      <c r="I216">
        <v>56</v>
      </c>
      <c r="J216">
        <v>1296653.9007676519</v>
      </c>
      <c r="K216">
        <v>60066.105727272719</v>
      </c>
      <c r="L216">
        <v>233397702.13817734</v>
      </c>
      <c r="M216">
        <v>6109907.3840909088</v>
      </c>
      <c r="N216">
        <v>1944980851.1514778</v>
      </c>
      <c r="O216">
        <v>104384000</v>
      </c>
      <c r="P216">
        <v>26.71981925</v>
      </c>
      <c r="Q216">
        <v>19384.975816476395</v>
      </c>
      <c r="R216">
        <v>233457768.24390462</v>
      </c>
      <c r="S216">
        <v>2055.4747585355685</v>
      </c>
      <c r="T216">
        <v>19411.695635726395</v>
      </c>
      <c r="U216">
        <f>Pro_Economic_Table[[#This Row],[Total Energy(MJ)]]*AHP!$P$3/TOPSIS!$B$4</f>
        <v>7.8988222938176905E-3</v>
      </c>
      <c r="V216">
        <f>Pro_Economic_Table[[#This Row],[Total Cost(LKR Million)]]*AHP!$P$4/TOPSIS!$C$4</f>
        <v>3.0682782731164236E-2</v>
      </c>
      <c r="W216">
        <f>Pro_Economic_Table[[#This Row],[Total Carbon (Metric T)]]*AHP!$P$5/TOPSIS!$D$4</f>
        <v>3.3920113623987138E-3</v>
      </c>
      <c r="X216">
        <f>((Pro_Economic_Table[[#This Row],[Weighted Energy]]-TOPSIS!$B$5)^2+(Pro_Economic_Table[[#This Row],[Weighted Cost]]-TOPSIS!$C$5)^2+(Pro_Economic_Table[[#This Row],[Weighted Co2]]-TOPSIS!$D$5)^2)^0.5</f>
        <v>2.9501902285403083E-3</v>
      </c>
      <c r="Y216">
        <f>((Pro_Economic_Table[[#This Row],[Weighted Energy]]-TOPSIS!$B$6)^2+(Pro_Economic_Table[[#This Row],[Weighted Cost]]-TOPSIS!$C$6)^2+(Pro_Economic_Table[[#This Row],[Weighted Co2]]-TOPSIS!$D$6)^2)^0.5</f>
        <v>4.389834151652271E-3</v>
      </c>
      <c r="Z216">
        <f>Pro_Economic_Table[[#This Row],[S- Worst-Euclidean Distance]]/(Pro_Economic_Table[[#This Row],[S+ Best-Euclidean Distance]]+Pro_Economic_Table[[#This Row],[S- Worst-Euclidean Distance]])</f>
        <v>0.59806806139478996</v>
      </c>
      <c r="AA216">
        <v>215</v>
      </c>
    </row>
    <row r="217" spans="1:27" x14ac:dyDescent="0.3">
      <c r="A217">
        <v>90</v>
      </c>
      <c r="B217" t="s">
        <v>139</v>
      </c>
      <c r="C217" t="s">
        <v>280</v>
      </c>
      <c r="D217" t="s">
        <v>151</v>
      </c>
      <c r="E217" t="s">
        <v>280</v>
      </c>
      <c r="F217" t="s">
        <v>280</v>
      </c>
      <c r="G217" t="s">
        <v>218</v>
      </c>
      <c r="H217">
        <v>387.23249752567813</v>
      </c>
      <c r="I217">
        <v>28</v>
      </c>
      <c r="J217">
        <v>1296653.9007676519</v>
      </c>
      <c r="K217">
        <v>60066.105727272719</v>
      </c>
      <c r="L217">
        <v>233397702.13817734</v>
      </c>
      <c r="M217">
        <v>6109907.3840909088</v>
      </c>
      <c r="N217">
        <v>1944980851.1514778</v>
      </c>
      <c r="O217">
        <v>104893600</v>
      </c>
      <c r="P217">
        <v>26.71981925</v>
      </c>
      <c r="Q217">
        <v>19384.975816476395</v>
      </c>
      <c r="R217">
        <v>233457768.24390462</v>
      </c>
      <c r="S217">
        <v>2055.9843585355688</v>
      </c>
      <c r="T217">
        <v>19411.695635726395</v>
      </c>
      <c r="U217">
        <f>Pro_Economic_Table[[#This Row],[Total Energy(MJ)]]*AHP!$P$3/TOPSIS!$B$4</f>
        <v>7.8988222938176905E-3</v>
      </c>
      <c r="V217">
        <f>Pro_Economic_Table[[#This Row],[Total Cost(LKR Million)]]*AHP!$P$4/TOPSIS!$C$4</f>
        <v>3.0690389706640279E-2</v>
      </c>
      <c r="W217">
        <f>Pro_Economic_Table[[#This Row],[Total Carbon (Metric T)]]*AHP!$P$5/TOPSIS!$D$4</f>
        <v>3.3920113623987138E-3</v>
      </c>
      <c r="X217">
        <f>((Pro_Economic_Table[[#This Row],[Weighted Energy]]-TOPSIS!$B$5)^2+(Pro_Economic_Table[[#This Row],[Weighted Cost]]-TOPSIS!$C$5)^2+(Pro_Economic_Table[[#This Row],[Weighted Co2]]-TOPSIS!$D$5)^2)^0.5</f>
        <v>2.9575415027036259E-3</v>
      </c>
      <c r="Y217">
        <f>((Pro_Economic_Table[[#This Row],[Weighted Energy]]-TOPSIS!$B$6)^2+(Pro_Economic_Table[[#This Row],[Weighted Cost]]-TOPSIS!$C$6)^2+(Pro_Economic_Table[[#This Row],[Weighted Co2]]-TOPSIS!$D$6)^2)^0.5</f>
        <v>4.3825056476482173E-3</v>
      </c>
      <c r="Z217">
        <f>Pro_Economic_Table[[#This Row],[S- Worst-Euclidean Distance]]/(Pro_Economic_Table[[#This Row],[S+ Best-Euclidean Distance]]+Pro_Economic_Table[[#This Row],[S- Worst-Euclidean Distance]])</f>
        <v>0.59706777870468353</v>
      </c>
      <c r="AA217">
        <v>216</v>
      </c>
    </row>
    <row r="218" spans="1:27" x14ac:dyDescent="0.3">
      <c r="A218">
        <v>106</v>
      </c>
      <c r="B218" t="s">
        <v>139</v>
      </c>
      <c r="C218" t="s">
        <v>280</v>
      </c>
      <c r="D218" t="s">
        <v>280</v>
      </c>
      <c r="E218" t="s">
        <v>280</v>
      </c>
      <c r="F218" t="s">
        <v>280</v>
      </c>
      <c r="G218" t="s">
        <v>219</v>
      </c>
      <c r="H218">
        <v>387.69695986408823</v>
      </c>
      <c r="I218">
        <v>56</v>
      </c>
      <c r="J218">
        <v>1297103.5003112326</v>
      </c>
      <c r="K218">
        <v>60066.105727272719</v>
      </c>
      <c r="L218">
        <v>233478630.05602187</v>
      </c>
      <c r="M218">
        <v>6114512.459090909</v>
      </c>
      <c r="N218">
        <v>1945655250.4668491</v>
      </c>
      <c r="O218">
        <v>104384000</v>
      </c>
      <c r="P218">
        <v>26.710609100000003</v>
      </c>
      <c r="Q218">
        <v>19391.697329652929</v>
      </c>
      <c r="R218">
        <v>233538696.16174915</v>
      </c>
      <c r="S218">
        <v>2056.1537629259401</v>
      </c>
      <c r="T218">
        <v>19418.407938752927</v>
      </c>
      <c r="U218">
        <f>Pro_Economic_Table[[#This Row],[Total Energy(MJ)]]*AHP!$P$3/TOPSIS!$B$4</f>
        <v>7.901560413206353E-3</v>
      </c>
      <c r="V218">
        <f>Pro_Economic_Table[[#This Row],[Total Cost(LKR Million)]]*AHP!$P$4/TOPSIS!$C$4</f>
        <v>3.0692918464574125E-2</v>
      </c>
      <c r="W218">
        <f>Pro_Economic_Table[[#This Row],[Total Carbon (Metric T)]]*AHP!$P$5/TOPSIS!$D$4</f>
        <v>3.3931842742638651E-3</v>
      </c>
      <c r="X218">
        <f>((Pro_Economic_Table[[#This Row],[Weighted Energy]]-TOPSIS!$B$5)^2+(Pro_Economic_Table[[#This Row],[Weighted Cost]]-TOPSIS!$C$5)^2+(Pro_Economic_Table[[#This Row],[Weighted Co2]]-TOPSIS!$D$5)^2)^0.5</f>
        <v>2.9607511873428766E-3</v>
      </c>
      <c r="Y218">
        <f>((Pro_Economic_Table[[#This Row],[Weighted Energy]]-TOPSIS!$B$6)^2+(Pro_Economic_Table[[#This Row],[Weighted Cost]]-TOPSIS!$C$6)^2+(Pro_Economic_Table[[#This Row],[Weighted Co2]]-TOPSIS!$D$6)^2)^0.5</f>
        <v>4.3792709100575642E-3</v>
      </c>
      <c r="Z218">
        <f>Pro_Economic_Table[[#This Row],[S- Worst-Euclidean Distance]]/(Pro_Economic_Table[[#This Row],[S+ Best-Euclidean Distance]]+Pro_Economic_Table[[#This Row],[S- Worst-Euclidean Distance]])</f>
        <v>0.59662911799796037</v>
      </c>
      <c r="AA218">
        <v>217</v>
      </c>
    </row>
    <row r="219" spans="1:27" x14ac:dyDescent="0.3">
      <c r="A219">
        <v>108</v>
      </c>
      <c r="B219" t="s">
        <v>139</v>
      </c>
      <c r="C219" t="s">
        <v>280</v>
      </c>
      <c r="D219" t="s">
        <v>280</v>
      </c>
      <c r="E219" t="s">
        <v>280</v>
      </c>
      <c r="F219" t="s">
        <v>280</v>
      </c>
      <c r="G219" t="s">
        <v>218</v>
      </c>
      <c r="H219">
        <v>387.69695986408823</v>
      </c>
      <c r="I219">
        <v>28</v>
      </c>
      <c r="J219">
        <v>1297103.5003112326</v>
      </c>
      <c r="K219">
        <v>60066.105727272719</v>
      </c>
      <c r="L219">
        <v>233478630.05602187</v>
      </c>
      <c r="M219">
        <v>6114512.459090909</v>
      </c>
      <c r="N219">
        <v>1945655250.4668491</v>
      </c>
      <c r="O219">
        <v>104893600</v>
      </c>
      <c r="P219">
        <v>26.710609100000003</v>
      </c>
      <c r="Q219">
        <v>19391.697329652929</v>
      </c>
      <c r="R219">
        <v>233538696.16174915</v>
      </c>
      <c r="S219">
        <v>2056.66336292594</v>
      </c>
      <c r="T219">
        <v>19418.407938752927</v>
      </c>
      <c r="U219">
        <f>Pro_Economic_Table[[#This Row],[Total Energy(MJ)]]*AHP!$P$3/TOPSIS!$B$4</f>
        <v>7.901560413206353E-3</v>
      </c>
      <c r="V219">
        <f>Pro_Economic_Table[[#This Row],[Total Cost(LKR Million)]]*AHP!$P$4/TOPSIS!$C$4</f>
        <v>3.0700525440050166E-2</v>
      </c>
      <c r="W219">
        <f>Pro_Economic_Table[[#This Row],[Total Carbon (Metric T)]]*AHP!$P$5/TOPSIS!$D$4</f>
        <v>3.3931842742638651E-3</v>
      </c>
      <c r="X219">
        <f>((Pro_Economic_Table[[#This Row],[Weighted Energy]]-TOPSIS!$B$5)^2+(Pro_Economic_Table[[#This Row],[Weighted Cost]]-TOPSIS!$C$5)^2+(Pro_Economic_Table[[#This Row],[Weighted Co2]]-TOPSIS!$D$5)^2)^0.5</f>
        <v>2.9681022815164068E-3</v>
      </c>
      <c r="Y219">
        <f>((Pro_Economic_Table[[#This Row],[Weighted Energy]]-TOPSIS!$B$6)^2+(Pro_Economic_Table[[#This Row],[Weighted Cost]]-TOPSIS!$C$6)^2+(Pro_Economic_Table[[#This Row],[Weighted Co2]]-TOPSIS!$D$6)^2)^0.5</f>
        <v>4.3719423350363738E-3</v>
      </c>
      <c r="Z219">
        <f>Pro_Economic_Table[[#This Row],[S- Worst-Euclidean Distance]]/(Pro_Economic_Table[[#This Row],[S+ Best-Euclidean Distance]]+Pro_Economic_Table[[#This Row],[S- Worst-Euclidean Distance]])</f>
        <v>0.59562885015399769</v>
      </c>
      <c r="AA219">
        <v>218</v>
      </c>
    </row>
    <row r="220" spans="1:27" x14ac:dyDescent="0.3">
      <c r="A220">
        <v>353</v>
      </c>
      <c r="B220" t="s">
        <v>142</v>
      </c>
      <c r="C220" t="s">
        <v>147</v>
      </c>
      <c r="D220" t="s">
        <v>280</v>
      </c>
      <c r="E220" t="s">
        <v>280</v>
      </c>
      <c r="F220" t="s">
        <v>154</v>
      </c>
      <c r="G220" t="s">
        <v>220</v>
      </c>
      <c r="H220">
        <v>379.99942917221995</v>
      </c>
      <c r="I220">
        <v>28</v>
      </c>
      <c r="J220">
        <v>1294337.577736215</v>
      </c>
      <c r="K220">
        <v>48825.15419999999</v>
      </c>
      <c r="L220">
        <v>232980763.99251869</v>
      </c>
      <c r="M220">
        <v>6918190.922727271</v>
      </c>
      <c r="N220">
        <v>1941506366.6043224</v>
      </c>
      <c r="O220">
        <v>109200000</v>
      </c>
      <c r="P220">
        <v>30.015009499999998</v>
      </c>
      <c r="Q220">
        <v>19350.346787156413</v>
      </c>
      <c r="R220">
        <v>233029589.14671868</v>
      </c>
      <c r="S220">
        <v>2057.62455752705</v>
      </c>
      <c r="T220">
        <v>19380.361796656412</v>
      </c>
      <c r="U220">
        <f>Pro_Economic_Table[[#This Row],[Total Energy(MJ)]]*AHP!$P$3/TOPSIS!$B$4</f>
        <v>7.8843352599355463E-3</v>
      </c>
      <c r="V220">
        <f>Pro_Economic_Table[[#This Row],[Total Cost(LKR Million)]]*AHP!$P$4/TOPSIS!$C$4</f>
        <v>3.0714873524348332E-2</v>
      </c>
      <c r="W220">
        <f>Pro_Economic_Table[[#This Row],[Total Carbon (Metric T)]]*AHP!$P$5/TOPSIS!$D$4</f>
        <v>3.3865360685270468E-3</v>
      </c>
      <c r="X220">
        <f>((Pro_Economic_Table[[#This Row],[Weighted Energy]]-TOPSIS!$B$5)^2+(Pro_Economic_Table[[#This Row],[Weighted Cost]]-TOPSIS!$C$5)^2+(Pro_Economic_Table[[#This Row],[Weighted Co2]]-TOPSIS!$D$5)^2)^0.5</f>
        <v>2.9773074102982275E-3</v>
      </c>
      <c r="Y220">
        <f>((Pro_Economic_Table[[#This Row],[Weighted Energy]]-TOPSIS!$B$6)^2+(Pro_Economic_Table[[#This Row],[Weighted Cost]]-TOPSIS!$C$6)^2+(Pro_Economic_Table[[#This Row],[Weighted Co2]]-TOPSIS!$D$6)^2)^0.5</f>
        <v>4.3631239788183345E-3</v>
      </c>
      <c r="Z220">
        <f>Pro_Economic_Table[[#This Row],[S- Worst-Euclidean Distance]]/(Pro_Economic_Table[[#This Row],[S+ Best-Euclidean Distance]]+Pro_Economic_Table[[#This Row],[S- Worst-Euclidean Distance]])</f>
        <v>0.59439612572190348</v>
      </c>
      <c r="AA220">
        <v>219</v>
      </c>
    </row>
    <row r="221" spans="1:27" x14ac:dyDescent="0.3">
      <c r="A221">
        <v>82</v>
      </c>
      <c r="B221" t="s">
        <v>139</v>
      </c>
      <c r="C221" t="s">
        <v>280</v>
      </c>
      <c r="D221" t="s">
        <v>151</v>
      </c>
      <c r="E221" t="s">
        <v>280</v>
      </c>
      <c r="F221" t="s">
        <v>154</v>
      </c>
      <c r="G221" t="s">
        <v>219</v>
      </c>
      <c r="H221">
        <v>387.1691294965155</v>
      </c>
      <c r="I221">
        <v>56</v>
      </c>
      <c r="J221">
        <v>1298364.409820847</v>
      </c>
      <c r="K221">
        <v>57882.692999999999</v>
      </c>
      <c r="L221">
        <v>233705593.76775244</v>
      </c>
      <c r="M221">
        <v>6120824.4477272723</v>
      </c>
      <c r="N221">
        <v>1947546614.7312703</v>
      </c>
      <c r="O221">
        <v>104384000</v>
      </c>
      <c r="P221">
        <v>26.71981925</v>
      </c>
      <c r="Q221">
        <v>19410.547926821659</v>
      </c>
      <c r="R221">
        <v>233763476.46075243</v>
      </c>
      <c r="S221">
        <v>2058.0514391789975</v>
      </c>
      <c r="T221">
        <v>19437.267746071659</v>
      </c>
      <c r="U221">
        <f>Pro_Economic_Table[[#This Row],[Total Energy(MJ)]]*AHP!$P$3/TOPSIS!$B$4</f>
        <v>7.9091656415537902E-3</v>
      </c>
      <c r="V221">
        <f>Pro_Economic_Table[[#This Row],[Total Cost(LKR Million)]]*AHP!$P$4/TOPSIS!$C$4</f>
        <v>3.0721245734429841E-2</v>
      </c>
      <c r="W221">
        <f>Pro_Economic_Table[[#This Row],[Total Carbon (Metric T)]]*AHP!$P$5/TOPSIS!$D$4</f>
        <v>3.3964798483300507E-3</v>
      </c>
      <c r="X221">
        <f>((Pro_Economic_Table[[#This Row],[Weighted Energy]]-TOPSIS!$B$5)^2+(Pro_Economic_Table[[#This Row],[Weighted Cost]]-TOPSIS!$C$5)^2+(Pro_Economic_Table[[#This Row],[Weighted Co2]]-TOPSIS!$D$5)^2)^0.5</f>
        <v>2.9902575959134133E-3</v>
      </c>
      <c r="Y221">
        <f>((Pro_Economic_Table[[#This Row],[Weighted Energy]]-TOPSIS!$B$6)^2+(Pro_Economic_Table[[#This Row],[Weighted Cost]]-TOPSIS!$C$6)^2+(Pro_Economic_Table[[#This Row],[Weighted Co2]]-TOPSIS!$D$6)^2)^0.5</f>
        <v>4.3497586449124355E-3</v>
      </c>
      <c r="Z221">
        <f>Pro_Economic_Table[[#This Row],[S- Worst-Euclidean Distance]]/(Pro_Economic_Table[[#This Row],[S+ Best-Euclidean Distance]]+Pro_Economic_Table[[#This Row],[S- Worst-Euclidean Distance]])</f>
        <v>0.59260885837263899</v>
      </c>
      <c r="AA221">
        <v>220</v>
      </c>
    </row>
    <row r="222" spans="1:27" x14ac:dyDescent="0.3">
      <c r="A222">
        <v>84</v>
      </c>
      <c r="B222" t="s">
        <v>139</v>
      </c>
      <c r="C222" t="s">
        <v>280</v>
      </c>
      <c r="D222" t="s">
        <v>151</v>
      </c>
      <c r="E222" t="s">
        <v>280</v>
      </c>
      <c r="F222" t="s">
        <v>154</v>
      </c>
      <c r="G222" t="s">
        <v>218</v>
      </c>
      <c r="H222">
        <v>387.1691294965155</v>
      </c>
      <c r="I222">
        <v>28</v>
      </c>
      <c r="J222">
        <v>1298364.409820847</v>
      </c>
      <c r="K222">
        <v>57882.692999999999</v>
      </c>
      <c r="L222">
        <v>233705593.76775244</v>
      </c>
      <c r="M222">
        <v>6120824.4477272723</v>
      </c>
      <c r="N222">
        <v>1947546614.7312703</v>
      </c>
      <c r="O222">
        <v>104893600</v>
      </c>
      <c r="P222">
        <v>26.71981925</v>
      </c>
      <c r="Q222">
        <v>19410.547926821659</v>
      </c>
      <c r="R222">
        <v>233763476.46075243</v>
      </c>
      <c r="S222">
        <v>2058.5610391789974</v>
      </c>
      <c r="T222">
        <v>19437.267746071659</v>
      </c>
      <c r="U222">
        <f>Pro_Economic_Table[[#This Row],[Total Energy(MJ)]]*AHP!$P$3/TOPSIS!$B$4</f>
        <v>7.9091656415537902E-3</v>
      </c>
      <c r="V222">
        <f>Pro_Economic_Table[[#This Row],[Total Cost(LKR Million)]]*AHP!$P$4/TOPSIS!$C$4</f>
        <v>3.0728852709905878E-2</v>
      </c>
      <c r="W222">
        <f>Pro_Economic_Table[[#This Row],[Total Carbon (Metric T)]]*AHP!$P$5/TOPSIS!$D$4</f>
        <v>3.3964798483300507E-3</v>
      </c>
      <c r="X222">
        <f>((Pro_Economic_Table[[#This Row],[Weighted Energy]]-TOPSIS!$B$5)^2+(Pro_Economic_Table[[#This Row],[Weighted Cost]]-TOPSIS!$C$5)^2+(Pro_Economic_Table[[#This Row],[Weighted Co2]]-TOPSIS!$D$5)^2)^0.5</f>
        <v>2.9976082165290852E-3</v>
      </c>
      <c r="Y222">
        <f>((Pro_Economic_Table[[#This Row],[Weighted Energy]]-TOPSIS!$B$6)^2+(Pro_Economic_Table[[#This Row],[Weighted Cost]]-TOPSIS!$C$6)^2+(Pro_Economic_Table[[#This Row],[Weighted Co2]]-TOPSIS!$D$6)^2)^0.5</f>
        <v>4.3424298861226979E-3</v>
      </c>
      <c r="Z222">
        <f>Pro_Economic_Table[[#This Row],[S- Worst-Euclidean Distance]]/(Pro_Economic_Table[[#This Row],[S+ Best-Euclidean Distance]]+Pro_Economic_Table[[#This Row],[S- Worst-Euclidean Distance]])</f>
        <v>0.5916086300088661</v>
      </c>
      <c r="AA222">
        <v>221</v>
      </c>
    </row>
    <row r="223" spans="1:27" x14ac:dyDescent="0.3">
      <c r="A223">
        <v>100</v>
      </c>
      <c r="B223" t="s">
        <v>139</v>
      </c>
      <c r="C223" t="s">
        <v>280</v>
      </c>
      <c r="D223" t="s">
        <v>280</v>
      </c>
      <c r="E223" t="s">
        <v>280</v>
      </c>
      <c r="F223" t="s">
        <v>154</v>
      </c>
      <c r="G223" t="s">
        <v>219</v>
      </c>
      <c r="H223">
        <v>387.63359183492548</v>
      </c>
      <c r="I223">
        <v>56</v>
      </c>
      <c r="J223">
        <v>1298814.0093644275</v>
      </c>
      <c r="K223">
        <v>57882.692999999999</v>
      </c>
      <c r="L223">
        <v>233786521.68559694</v>
      </c>
      <c r="M223">
        <v>6125429.5227272725</v>
      </c>
      <c r="N223">
        <v>1948221014.0466411</v>
      </c>
      <c r="O223">
        <v>104384000</v>
      </c>
      <c r="P223">
        <v>26.710609100000003</v>
      </c>
      <c r="Q223">
        <v>19417.269439998192</v>
      </c>
      <c r="R223">
        <v>233844404.37859693</v>
      </c>
      <c r="S223">
        <v>2058.7304435693682</v>
      </c>
      <c r="T223">
        <v>19443.980049098191</v>
      </c>
      <c r="U223">
        <f>Pro_Economic_Table[[#This Row],[Total Energy(MJ)]]*AHP!$P$3/TOPSIS!$B$4</f>
        <v>7.9119037609424528E-3</v>
      </c>
      <c r="V223">
        <f>Pro_Economic_Table[[#This Row],[Total Cost(LKR Million)]]*AHP!$P$4/TOPSIS!$C$4</f>
        <v>3.0731381467839717E-2</v>
      </c>
      <c r="W223">
        <f>Pro_Economic_Table[[#This Row],[Total Carbon (Metric T)]]*AHP!$P$5/TOPSIS!$D$4</f>
        <v>3.3976527601952025E-3</v>
      </c>
      <c r="X223">
        <f>((Pro_Economic_Table[[#This Row],[Weighted Energy]]-TOPSIS!$B$5)^2+(Pro_Economic_Table[[#This Row],[Weighted Cost]]-TOPSIS!$C$5)^2+(Pro_Economic_Table[[#This Row],[Weighted Co2]]-TOPSIS!$D$5)^2)^0.5</f>
        <v>3.0008186424894303E-3</v>
      </c>
      <c r="Y223">
        <f>((Pro_Economic_Table[[#This Row],[Weighted Energy]]-TOPSIS!$B$6)^2+(Pro_Economic_Table[[#This Row],[Weighted Cost]]-TOPSIS!$C$6)^2+(Pro_Economic_Table[[#This Row],[Weighted Co2]]-TOPSIS!$D$6)^2)^0.5</f>
        <v>4.3391954231252541E-3</v>
      </c>
      <c r="Z223">
        <f>Pro_Economic_Table[[#This Row],[S- Worst-Euclidean Distance]]/(Pro_Economic_Table[[#This Row],[S+ Best-Euclidean Distance]]+Pro_Economic_Table[[#This Row],[S- Worst-Euclidean Distance]])</f>
        <v>0.59116990571623262</v>
      </c>
      <c r="AA223">
        <v>222</v>
      </c>
    </row>
    <row r="224" spans="1:27" x14ac:dyDescent="0.3">
      <c r="A224">
        <v>356</v>
      </c>
      <c r="B224" t="s">
        <v>142</v>
      </c>
      <c r="C224" t="s">
        <v>147</v>
      </c>
      <c r="D224" t="s">
        <v>280</v>
      </c>
      <c r="E224" t="s">
        <v>280</v>
      </c>
      <c r="F224" t="s">
        <v>155</v>
      </c>
      <c r="G224" t="s">
        <v>220</v>
      </c>
      <c r="H224">
        <v>379.96085732838185</v>
      </c>
      <c r="I224">
        <v>28</v>
      </c>
      <c r="J224">
        <v>1295378.7571598983</v>
      </c>
      <c r="K224">
        <v>49643.933972727267</v>
      </c>
      <c r="L224">
        <v>233168176.2887817</v>
      </c>
      <c r="M224">
        <v>6945483.5818181802</v>
      </c>
      <c r="N224">
        <v>1943068135.7398474</v>
      </c>
      <c r="O224">
        <v>109200000</v>
      </c>
      <c r="P224">
        <v>29.742082909090907</v>
      </c>
      <c r="Q224">
        <v>19365.91241954048</v>
      </c>
      <c r="R224">
        <v>233217820.22275442</v>
      </c>
      <c r="S224">
        <v>2059.2136193216656</v>
      </c>
      <c r="T224">
        <v>19395.654502449572</v>
      </c>
      <c r="U224">
        <f>Pro_Economic_Table[[#This Row],[Total Energy(MJ)]]*AHP!$P$3/TOPSIS!$B$4</f>
        <v>7.8907038799689005E-3</v>
      </c>
      <c r="V224">
        <f>Pro_Economic_Table[[#This Row],[Total Cost(LKR Million)]]*AHP!$P$4/TOPSIS!$C$4</f>
        <v>3.0738593999429877E-2</v>
      </c>
      <c r="W224">
        <f>Pro_Economic_Table[[#This Row],[Total Carbon (Metric T)]]*AHP!$P$5/TOPSIS!$D$4</f>
        <v>3.3892083251287181E-3</v>
      </c>
      <c r="X224">
        <f>((Pro_Economic_Table[[#This Row],[Weighted Energy]]-TOPSIS!$B$5)^2+(Pro_Economic_Table[[#This Row],[Weighted Cost]]-TOPSIS!$C$5)^2+(Pro_Economic_Table[[#This Row],[Weighted Co2]]-TOPSIS!$D$5)^2)^0.5</f>
        <v>3.0020012203413947E-3</v>
      </c>
      <c r="Y224">
        <f>((Pro_Economic_Table[[#This Row],[Weighted Energy]]-TOPSIS!$B$6)^2+(Pro_Economic_Table[[#This Row],[Weighted Cost]]-TOPSIS!$C$6)^2+(Pro_Economic_Table[[#This Row],[Weighted Co2]]-TOPSIS!$D$6)^2)^0.5</f>
        <v>4.3384191138688567E-3</v>
      </c>
      <c r="Z224">
        <f>Pro_Economic_Table[[#This Row],[S- Worst-Euclidean Distance]]/(Pro_Economic_Table[[#This Row],[S+ Best-Euclidean Distance]]+Pro_Economic_Table[[#This Row],[S- Worst-Euclidean Distance]])</f>
        <v>0.59103142822074139</v>
      </c>
      <c r="AA224">
        <v>223</v>
      </c>
    </row>
    <row r="225" spans="1:27" x14ac:dyDescent="0.3">
      <c r="A225">
        <v>102</v>
      </c>
      <c r="B225" t="s">
        <v>139</v>
      </c>
      <c r="C225" t="s">
        <v>280</v>
      </c>
      <c r="D225" t="s">
        <v>280</v>
      </c>
      <c r="E225" t="s">
        <v>280</v>
      </c>
      <c r="F225" t="s">
        <v>154</v>
      </c>
      <c r="G225" t="s">
        <v>218</v>
      </c>
      <c r="H225">
        <v>387.63359183492548</v>
      </c>
      <c r="I225">
        <v>28</v>
      </c>
      <c r="J225">
        <v>1298814.0093644275</v>
      </c>
      <c r="K225">
        <v>57882.692999999999</v>
      </c>
      <c r="L225">
        <v>233786521.68559694</v>
      </c>
      <c r="M225">
        <v>6125429.5227272725</v>
      </c>
      <c r="N225">
        <v>1948221014.0466411</v>
      </c>
      <c r="O225">
        <v>104893600</v>
      </c>
      <c r="P225">
        <v>26.710609100000003</v>
      </c>
      <c r="Q225">
        <v>19417.269439998192</v>
      </c>
      <c r="R225">
        <v>233844404.37859693</v>
      </c>
      <c r="S225">
        <v>2059.2400435693685</v>
      </c>
      <c r="T225">
        <v>19443.980049098191</v>
      </c>
      <c r="U225">
        <f>Pro_Economic_Table[[#This Row],[Total Energy(MJ)]]*AHP!$P$3/TOPSIS!$B$4</f>
        <v>7.9119037609424528E-3</v>
      </c>
      <c r="V225">
        <f>Pro_Economic_Table[[#This Row],[Total Cost(LKR Million)]]*AHP!$P$4/TOPSIS!$C$4</f>
        <v>3.0738988443315768E-2</v>
      </c>
      <c r="W225">
        <f>Pro_Economic_Table[[#This Row],[Total Carbon (Metric T)]]*AHP!$P$5/TOPSIS!$D$4</f>
        <v>3.3976527601952025E-3</v>
      </c>
      <c r="X225">
        <f>((Pro_Economic_Table[[#This Row],[Weighted Energy]]-TOPSIS!$B$5)^2+(Pro_Economic_Table[[#This Row],[Weighted Cost]]-TOPSIS!$C$5)^2+(Pro_Economic_Table[[#This Row],[Weighted Co2]]-TOPSIS!$D$5)^2)^0.5</f>
        <v>3.0081690875926447E-3</v>
      </c>
      <c r="Y225">
        <f>((Pro_Economic_Table[[#This Row],[Weighted Energy]]-TOPSIS!$B$6)^2+(Pro_Economic_Table[[#This Row],[Weighted Cost]]-TOPSIS!$C$6)^2+(Pro_Economic_Table[[#This Row],[Weighted Co2]]-TOPSIS!$D$6)^2)^0.5</f>
        <v>4.3318665920735735E-3</v>
      </c>
      <c r="Z225">
        <f>Pro_Economic_Table[[#This Row],[S- Worst-Euclidean Distance]]/(Pro_Economic_Table[[#This Row],[S+ Best-Euclidean Distance]]+Pro_Economic_Table[[#This Row],[S- Worst-Euclidean Distance]])</f>
        <v>0.59016969141906972</v>
      </c>
      <c r="AA225">
        <v>224</v>
      </c>
    </row>
    <row r="226" spans="1:27" x14ac:dyDescent="0.3">
      <c r="A226">
        <v>85</v>
      </c>
      <c r="B226" t="s">
        <v>139</v>
      </c>
      <c r="C226" t="s">
        <v>280</v>
      </c>
      <c r="D226" t="s">
        <v>151</v>
      </c>
      <c r="E226" t="s">
        <v>280</v>
      </c>
      <c r="F226" t="s">
        <v>155</v>
      </c>
      <c r="G226" t="s">
        <v>219</v>
      </c>
      <c r="H226">
        <v>387.1305576526774</v>
      </c>
      <c r="I226">
        <v>56</v>
      </c>
      <c r="J226">
        <v>1299405.5892445305</v>
      </c>
      <c r="K226">
        <v>58701.472772727269</v>
      </c>
      <c r="L226">
        <v>233893006.06401551</v>
      </c>
      <c r="M226">
        <v>6148117.1068181815</v>
      </c>
      <c r="N226">
        <v>1949108383.8667958</v>
      </c>
      <c r="O226">
        <v>104384000</v>
      </c>
      <c r="P226">
        <v>26.44689265909091</v>
      </c>
      <c r="Q226">
        <v>19426.113559205729</v>
      </c>
      <c r="R226">
        <v>233951707.53678823</v>
      </c>
      <c r="S226">
        <v>2059.6405009736141</v>
      </c>
      <c r="T226">
        <v>19452.560451864822</v>
      </c>
      <c r="U226">
        <f>Pro_Economic_Table[[#This Row],[Total Energy(MJ)]]*AHP!$P$3/TOPSIS!$B$4</f>
        <v>7.9155342615871479E-3</v>
      </c>
      <c r="V226">
        <f>Pro_Economic_Table[[#This Row],[Total Cost(LKR Million)]]*AHP!$P$4/TOPSIS!$C$4</f>
        <v>3.07449662095114E-2</v>
      </c>
      <c r="W226">
        <f>Pro_Economic_Table[[#This Row],[Total Carbon (Metric T)]]*AHP!$P$5/TOPSIS!$D$4</f>
        <v>3.3991521049317238E-3</v>
      </c>
      <c r="X226">
        <f>((Pro_Economic_Table[[#This Row],[Weighted Energy]]-TOPSIS!$B$5)^2+(Pro_Economic_Table[[#This Row],[Weighted Cost]]-TOPSIS!$C$5)^2+(Pro_Economic_Table[[#This Row],[Weighted Co2]]-TOPSIS!$D$5)^2)^0.5</f>
        <v>3.0149567360622954E-3</v>
      </c>
      <c r="Y226">
        <f>((Pro_Economic_Table[[#This Row],[Weighted Energy]]-TOPSIS!$B$6)^2+(Pro_Economic_Table[[#This Row],[Weighted Cost]]-TOPSIS!$C$6)^2+(Pro_Economic_Table[[#This Row],[Weighted Co2]]-TOPSIS!$D$6)^2)^0.5</f>
        <v>4.3250550910859404E-3</v>
      </c>
      <c r="Z226">
        <f>Pro_Economic_Table[[#This Row],[S- Worst-Euclidean Distance]]/(Pro_Economic_Table[[#This Row],[S+ Best-Euclidean Distance]]+Pro_Economic_Table[[#This Row],[S- Worst-Euclidean Distance]])</f>
        <v>0.58924361335345754</v>
      </c>
      <c r="AA226">
        <v>225</v>
      </c>
    </row>
    <row r="227" spans="1:27" x14ac:dyDescent="0.3">
      <c r="A227">
        <v>89</v>
      </c>
      <c r="B227" t="s">
        <v>139</v>
      </c>
      <c r="C227" t="s">
        <v>280</v>
      </c>
      <c r="D227" t="s">
        <v>151</v>
      </c>
      <c r="E227" t="s">
        <v>280</v>
      </c>
      <c r="F227" t="s">
        <v>280</v>
      </c>
      <c r="G227" t="s">
        <v>220</v>
      </c>
      <c r="H227">
        <v>387.23249752567813</v>
      </c>
      <c r="I227">
        <v>28</v>
      </c>
      <c r="J227">
        <v>1296653.9007676519</v>
      </c>
      <c r="K227">
        <v>60066.105727272719</v>
      </c>
      <c r="L227">
        <v>233397702.13817734</v>
      </c>
      <c r="M227">
        <v>6109907.3840909088</v>
      </c>
      <c r="N227">
        <v>1944980851.1514778</v>
      </c>
      <c r="O227">
        <v>109200000</v>
      </c>
      <c r="P227">
        <v>26.71981925</v>
      </c>
      <c r="Q227">
        <v>19384.975816476395</v>
      </c>
      <c r="R227">
        <v>233457768.24390462</v>
      </c>
      <c r="S227">
        <v>2060.2907585355688</v>
      </c>
      <c r="T227">
        <v>19411.695635726395</v>
      </c>
      <c r="U227">
        <f>Pro_Economic_Table[[#This Row],[Total Energy(MJ)]]*AHP!$P$3/TOPSIS!$B$4</f>
        <v>7.8988222938176905E-3</v>
      </c>
      <c r="V227">
        <f>Pro_Economic_Table[[#This Row],[Total Cost(LKR Million)]]*AHP!$P$4/TOPSIS!$C$4</f>
        <v>3.0754672829069681E-2</v>
      </c>
      <c r="W227">
        <f>Pro_Economic_Table[[#This Row],[Total Carbon (Metric T)]]*AHP!$P$5/TOPSIS!$D$4</f>
        <v>3.3920113623987138E-3</v>
      </c>
      <c r="X227">
        <f>((Pro_Economic_Table[[#This Row],[Weighted Energy]]-TOPSIS!$B$5)^2+(Pro_Economic_Table[[#This Row],[Weighted Cost]]-TOPSIS!$C$5)^2+(Pro_Economic_Table[[#This Row],[Weighted Co2]]-TOPSIS!$D$5)^2)^0.5</f>
        <v>3.0197143867621364E-3</v>
      </c>
      <c r="Y227">
        <f>((Pro_Economic_Table[[#This Row],[Weighted Energy]]-TOPSIS!$B$6)^2+(Pro_Economic_Table[[#This Row],[Weighted Cost]]-TOPSIS!$C$6)^2+(Pro_Economic_Table[[#This Row],[Weighted Co2]]-TOPSIS!$D$6)^2)^0.5</f>
        <v>4.3206142008317908E-3</v>
      </c>
      <c r="Z227">
        <f>Pro_Economic_Table[[#This Row],[S- Worst-Euclidean Distance]]/(Pro_Economic_Table[[#This Row],[S+ Best-Euclidean Distance]]+Pro_Economic_Table[[#This Row],[S- Worst-Euclidean Distance]])</f>
        <v>0.58861318662684514</v>
      </c>
      <c r="AA227">
        <v>226</v>
      </c>
    </row>
    <row r="228" spans="1:27" x14ac:dyDescent="0.3">
      <c r="A228">
        <v>87</v>
      </c>
      <c r="B228" t="s">
        <v>139</v>
      </c>
      <c r="C228" t="s">
        <v>280</v>
      </c>
      <c r="D228" t="s">
        <v>151</v>
      </c>
      <c r="E228" t="s">
        <v>280</v>
      </c>
      <c r="F228" t="s">
        <v>155</v>
      </c>
      <c r="G228" t="s">
        <v>218</v>
      </c>
      <c r="H228">
        <v>387.1305576526774</v>
      </c>
      <c r="I228">
        <v>28</v>
      </c>
      <c r="J228">
        <v>1299405.5892445305</v>
      </c>
      <c r="K228">
        <v>58701.472772727269</v>
      </c>
      <c r="L228">
        <v>233893006.06401551</v>
      </c>
      <c r="M228">
        <v>6148117.1068181815</v>
      </c>
      <c r="N228">
        <v>1949108383.8667958</v>
      </c>
      <c r="O228">
        <v>104893600</v>
      </c>
      <c r="P228">
        <v>26.44689265909091</v>
      </c>
      <c r="Q228">
        <v>19426.113559205729</v>
      </c>
      <c r="R228">
        <v>233951707.53678823</v>
      </c>
      <c r="S228">
        <v>2060.1501009736139</v>
      </c>
      <c r="T228">
        <v>19452.560451864822</v>
      </c>
      <c r="U228">
        <f>Pro_Economic_Table[[#This Row],[Total Energy(MJ)]]*AHP!$P$3/TOPSIS!$B$4</f>
        <v>7.9155342615871479E-3</v>
      </c>
      <c r="V228">
        <f>Pro_Economic_Table[[#This Row],[Total Cost(LKR Million)]]*AHP!$P$4/TOPSIS!$C$4</f>
        <v>3.0752573184987437E-2</v>
      </c>
      <c r="W228">
        <f>Pro_Economic_Table[[#This Row],[Total Carbon (Metric T)]]*AHP!$P$5/TOPSIS!$D$4</f>
        <v>3.3991521049317238E-3</v>
      </c>
      <c r="X228">
        <f>((Pro_Economic_Table[[#This Row],[Weighted Energy]]-TOPSIS!$B$5)^2+(Pro_Economic_Table[[#This Row],[Weighted Cost]]-TOPSIS!$C$5)^2+(Pro_Economic_Table[[#This Row],[Weighted Co2]]-TOPSIS!$D$5)^2)^0.5</f>
        <v>3.0223069884372563E-3</v>
      </c>
      <c r="Y228">
        <f>((Pro_Economic_Table[[#This Row],[Weighted Energy]]-TOPSIS!$B$6)^2+(Pro_Economic_Table[[#This Row],[Weighted Cost]]-TOPSIS!$C$6)^2+(Pro_Economic_Table[[#This Row],[Weighted Co2]]-TOPSIS!$D$6)^2)^0.5</f>
        <v>4.3177261921031971E-3</v>
      </c>
      <c r="Z228">
        <f>Pro_Economic_Table[[#This Row],[S- Worst-Euclidean Distance]]/(Pro_Economic_Table[[#This Row],[S+ Best-Euclidean Distance]]+Pro_Economic_Table[[#This Row],[S- Worst-Euclidean Distance]])</f>
        <v>0.58824341605841068</v>
      </c>
      <c r="AA228">
        <v>227</v>
      </c>
    </row>
    <row r="229" spans="1:27" x14ac:dyDescent="0.3">
      <c r="A229">
        <v>103</v>
      </c>
      <c r="B229" t="s">
        <v>139</v>
      </c>
      <c r="C229" t="s">
        <v>280</v>
      </c>
      <c r="D229" t="s">
        <v>280</v>
      </c>
      <c r="E229" t="s">
        <v>280</v>
      </c>
      <c r="F229" t="s">
        <v>155</v>
      </c>
      <c r="G229" t="s">
        <v>219</v>
      </c>
      <c r="H229">
        <v>387.59501999108738</v>
      </c>
      <c r="I229">
        <v>56</v>
      </c>
      <c r="J229">
        <v>1299855.1887881113</v>
      </c>
      <c r="K229">
        <v>58701.472772727269</v>
      </c>
      <c r="L229">
        <v>233973933.98186004</v>
      </c>
      <c r="M229">
        <v>6152722.1818181816</v>
      </c>
      <c r="N229">
        <v>1949782783.1821671</v>
      </c>
      <c r="O229">
        <v>104384000</v>
      </c>
      <c r="P229">
        <v>26.437682509090912</v>
      </c>
      <c r="Q229">
        <v>19432.835072382262</v>
      </c>
      <c r="R229">
        <v>234032635.45463276</v>
      </c>
      <c r="S229">
        <v>2060.3195053639852</v>
      </c>
      <c r="T229">
        <v>19459.272754891354</v>
      </c>
      <c r="U229">
        <f>Pro_Economic_Table[[#This Row],[Total Energy(MJ)]]*AHP!$P$3/TOPSIS!$B$4</f>
        <v>7.9182723809758104E-3</v>
      </c>
      <c r="V229">
        <f>Pro_Economic_Table[[#This Row],[Total Cost(LKR Million)]]*AHP!$P$4/TOPSIS!$C$4</f>
        <v>3.0755101942921286E-2</v>
      </c>
      <c r="W229">
        <f>Pro_Economic_Table[[#This Row],[Total Carbon (Metric T)]]*AHP!$P$5/TOPSIS!$D$4</f>
        <v>3.4003250167968751E-3</v>
      </c>
      <c r="X229">
        <f>((Pro_Economic_Table[[#This Row],[Weighted Energy]]-TOPSIS!$B$5)^2+(Pro_Economic_Table[[#This Row],[Weighted Cost]]-TOPSIS!$C$5)^2+(Pro_Economic_Table[[#This Row],[Weighted Co2]]-TOPSIS!$D$5)^2)^0.5</f>
        <v>3.0255178315574693E-3</v>
      </c>
      <c r="Y229">
        <f>((Pro_Economic_Table[[#This Row],[Weighted Energy]]-TOPSIS!$B$6)^2+(Pro_Economic_Table[[#This Row],[Weighted Cost]]-TOPSIS!$C$6)^2+(Pro_Economic_Table[[#This Row],[Weighted Co2]]-TOPSIS!$D$6)^2)^0.5</f>
        <v>4.3144918803446029E-3</v>
      </c>
      <c r="Z229">
        <f>Pro_Economic_Table[[#This Row],[S- Worst-Euclidean Distance]]/(Pro_Economic_Table[[#This Row],[S+ Best-Euclidean Distance]]+Pro_Economic_Table[[#This Row],[S- Worst-Euclidean Distance]])</f>
        <v>0.58780465553724126</v>
      </c>
      <c r="AA229">
        <v>228</v>
      </c>
    </row>
    <row r="230" spans="1:27" x14ac:dyDescent="0.3">
      <c r="A230">
        <v>107</v>
      </c>
      <c r="B230" t="s">
        <v>139</v>
      </c>
      <c r="C230" t="s">
        <v>280</v>
      </c>
      <c r="D230" t="s">
        <v>280</v>
      </c>
      <c r="E230" t="s">
        <v>280</v>
      </c>
      <c r="F230" t="s">
        <v>280</v>
      </c>
      <c r="G230" t="s">
        <v>220</v>
      </c>
      <c r="H230">
        <v>387.69695986408823</v>
      </c>
      <c r="I230">
        <v>28</v>
      </c>
      <c r="J230">
        <v>1297103.5003112326</v>
      </c>
      <c r="K230">
        <v>60066.105727272719</v>
      </c>
      <c r="L230">
        <v>233478630.05602187</v>
      </c>
      <c r="M230">
        <v>6114512.459090909</v>
      </c>
      <c r="N230">
        <v>1945655250.4668491</v>
      </c>
      <c r="O230">
        <v>109200000</v>
      </c>
      <c r="P230">
        <v>26.710609100000003</v>
      </c>
      <c r="Q230">
        <v>19391.697329652929</v>
      </c>
      <c r="R230">
        <v>233538696.16174915</v>
      </c>
      <c r="S230">
        <v>2060.9697629259399</v>
      </c>
      <c r="T230">
        <v>19418.407938752927</v>
      </c>
      <c r="U230">
        <f>Pro_Economic_Table[[#This Row],[Total Energy(MJ)]]*AHP!$P$3/TOPSIS!$B$4</f>
        <v>7.901560413206353E-3</v>
      </c>
      <c r="V230">
        <f>Pro_Economic_Table[[#This Row],[Total Cost(LKR Million)]]*AHP!$P$4/TOPSIS!$C$4</f>
        <v>3.0764808562479564E-2</v>
      </c>
      <c r="W230">
        <f>Pro_Economic_Table[[#This Row],[Total Carbon (Metric T)]]*AHP!$P$5/TOPSIS!$D$4</f>
        <v>3.3931842742638651E-3</v>
      </c>
      <c r="X230">
        <f>((Pro_Economic_Table[[#This Row],[Weighted Energy]]-TOPSIS!$B$5)^2+(Pro_Economic_Table[[#This Row],[Weighted Cost]]-TOPSIS!$C$5)^2+(Pro_Economic_Table[[#This Row],[Weighted Co2]]-TOPSIS!$D$5)^2)^0.5</f>
        <v>3.0302735031891236E-3</v>
      </c>
      <c r="Y230">
        <f>((Pro_Economic_Table[[#This Row],[Weighted Energy]]-TOPSIS!$B$6)^2+(Pro_Economic_Table[[#This Row],[Weighted Cost]]-TOPSIS!$C$6)^2+(Pro_Economic_Table[[#This Row],[Weighted Co2]]-TOPSIS!$D$6)^2)^0.5</f>
        <v>4.3100503726554683E-3</v>
      </c>
      <c r="Z230">
        <f>Pro_Economic_Table[[#This Row],[S- Worst-Euclidean Distance]]/(Pro_Economic_Table[[#This Row],[S+ Best-Euclidean Distance]]+Pro_Economic_Table[[#This Row],[S- Worst-Euclidean Distance]])</f>
        <v>0.58717441431145911</v>
      </c>
      <c r="AA230">
        <v>229</v>
      </c>
    </row>
    <row r="231" spans="1:27" x14ac:dyDescent="0.3">
      <c r="A231">
        <v>105</v>
      </c>
      <c r="B231" t="s">
        <v>139</v>
      </c>
      <c r="C231" t="s">
        <v>280</v>
      </c>
      <c r="D231" t="s">
        <v>280</v>
      </c>
      <c r="E231" t="s">
        <v>280</v>
      </c>
      <c r="F231" t="s">
        <v>155</v>
      </c>
      <c r="G231" t="s">
        <v>218</v>
      </c>
      <c r="H231">
        <v>387.59501999108738</v>
      </c>
      <c r="I231">
        <v>28</v>
      </c>
      <c r="J231">
        <v>1299855.1887881113</v>
      </c>
      <c r="K231">
        <v>58701.472772727269</v>
      </c>
      <c r="L231">
        <v>233973933.98186004</v>
      </c>
      <c r="M231">
        <v>6152722.1818181816</v>
      </c>
      <c r="N231">
        <v>1949782783.1821671</v>
      </c>
      <c r="O231">
        <v>104893600</v>
      </c>
      <c r="P231">
        <v>26.437682509090912</v>
      </c>
      <c r="Q231">
        <v>19432.835072382262</v>
      </c>
      <c r="R231">
        <v>234032635.45463276</v>
      </c>
      <c r="S231">
        <v>2060.8291053639855</v>
      </c>
      <c r="T231">
        <v>19459.272754891354</v>
      </c>
      <c r="U231">
        <f>Pro_Economic_Table[[#This Row],[Total Energy(MJ)]]*AHP!$P$3/TOPSIS!$B$4</f>
        <v>7.9182723809758104E-3</v>
      </c>
      <c r="V231">
        <f>Pro_Economic_Table[[#This Row],[Total Cost(LKR Million)]]*AHP!$P$4/TOPSIS!$C$4</f>
        <v>3.076270891839733E-2</v>
      </c>
      <c r="W231">
        <f>Pro_Economic_Table[[#This Row],[Total Carbon (Metric T)]]*AHP!$P$5/TOPSIS!$D$4</f>
        <v>3.4003250167968751E-3</v>
      </c>
      <c r="X231">
        <f>((Pro_Economic_Table[[#This Row],[Weighted Energy]]-TOPSIS!$B$5)^2+(Pro_Economic_Table[[#This Row],[Weighted Cost]]-TOPSIS!$C$5)^2+(Pro_Economic_Table[[#This Row],[Weighted Co2]]-TOPSIS!$D$5)^2)^0.5</f>
        <v>3.0328679110130205E-3</v>
      </c>
      <c r="Y231">
        <f>((Pro_Economic_Table[[#This Row],[Weighted Energy]]-TOPSIS!$B$6)^2+(Pro_Economic_Table[[#This Row],[Weighted Cost]]-TOPSIS!$C$6)^2+(Pro_Economic_Table[[#This Row],[Weighted Co2]]-TOPSIS!$D$6)^2)^0.5</f>
        <v>4.3071629083604422E-3</v>
      </c>
      <c r="Z231">
        <f>Pro_Economic_Table[[#This Row],[S- Worst-Euclidean Distance]]/(Pro_Economic_Table[[#This Row],[S+ Best-Euclidean Distance]]+Pro_Economic_Table[[#This Row],[S- Worst-Euclidean Distance]])</f>
        <v>0.58680447185480578</v>
      </c>
      <c r="AA231">
        <v>230</v>
      </c>
    </row>
    <row r="232" spans="1:27" x14ac:dyDescent="0.3">
      <c r="A232">
        <v>83</v>
      </c>
      <c r="B232" t="s">
        <v>139</v>
      </c>
      <c r="C232" t="s">
        <v>280</v>
      </c>
      <c r="D232" t="s">
        <v>151</v>
      </c>
      <c r="E232" t="s">
        <v>280</v>
      </c>
      <c r="F232" t="s">
        <v>154</v>
      </c>
      <c r="G232" t="s">
        <v>220</v>
      </c>
      <c r="H232">
        <v>387.1691294965155</v>
      </c>
      <c r="I232">
        <v>28</v>
      </c>
      <c r="J232">
        <v>1298364.409820847</v>
      </c>
      <c r="K232">
        <v>57882.692999999999</v>
      </c>
      <c r="L232">
        <v>233705593.76775244</v>
      </c>
      <c r="M232">
        <v>6120824.4477272723</v>
      </c>
      <c r="N232">
        <v>1947546614.7312703</v>
      </c>
      <c r="O232">
        <v>109200000</v>
      </c>
      <c r="P232">
        <v>26.71981925</v>
      </c>
      <c r="Q232">
        <v>19410.547926821659</v>
      </c>
      <c r="R232">
        <v>233763476.46075243</v>
      </c>
      <c r="S232">
        <v>2062.8674391789973</v>
      </c>
      <c r="T232">
        <v>19437.267746071659</v>
      </c>
      <c r="U232">
        <f>Pro_Economic_Table[[#This Row],[Total Energy(MJ)]]*AHP!$P$3/TOPSIS!$B$4</f>
        <v>7.9091656415537902E-3</v>
      </c>
      <c r="V232">
        <f>Pro_Economic_Table[[#This Row],[Total Cost(LKR Million)]]*AHP!$P$4/TOPSIS!$C$4</f>
        <v>3.079313583233528E-2</v>
      </c>
      <c r="W232">
        <f>Pro_Economic_Table[[#This Row],[Total Carbon (Metric T)]]*AHP!$P$5/TOPSIS!$D$4</f>
        <v>3.3964798483300507E-3</v>
      </c>
      <c r="X232">
        <f>((Pro_Economic_Table[[#This Row],[Weighted Energy]]-TOPSIS!$B$5)^2+(Pro_Economic_Table[[#This Row],[Weighted Cost]]-TOPSIS!$C$5)^2+(Pro_Economic_Table[[#This Row],[Weighted Co2]]-TOPSIS!$D$5)^2)^0.5</f>
        <v>3.0597750409306788E-3</v>
      </c>
      <c r="Y232">
        <f>((Pro_Economic_Table[[#This Row],[Weighted Energy]]-TOPSIS!$B$6)^2+(Pro_Economic_Table[[#This Row],[Weighted Cost]]-TOPSIS!$C$6)^2+(Pro_Economic_Table[[#This Row],[Weighted Co2]]-TOPSIS!$D$6)^2)^0.5</f>
        <v>4.2805366112846467E-3</v>
      </c>
      <c r="Z232">
        <f>Pro_Economic_Table[[#This Row],[S- Worst-Euclidean Distance]]/(Pro_Economic_Table[[#This Row],[S+ Best-Euclidean Distance]]+Pro_Economic_Table[[#This Row],[S- Worst-Euclidean Distance]])</f>
        <v>0.58315461442195982</v>
      </c>
      <c r="AA232">
        <v>231</v>
      </c>
    </row>
    <row r="233" spans="1:27" x14ac:dyDescent="0.3">
      <c r="A233">
        <v>101</v>
      </c>
      <c r="B233" t="s">
        <v>139</v>
      </c>
      <c r="C233" t="s">
        <v>280</v>
      </c>
      <c r="D233" t="s">
        <v>280</v>
      </c>
      <c r="E233" t="s">
        <v>280</v>
      </c>
      <c r="F233" t="s">
        <v>154</v>
      </c>
      <c r="G233" t="s">
        <v>220</v>
      </c>
      <c r="H233">
        <v>387.63359183492548</v>
      </c>
      <c r="I233">
        <v>28</v>
      </c>
      <c r="J233">
        <v>1298814.0093644275</v>
      </c>
      <c r="K233">
        <v>57882.692999999999</v>
      </c>
      <c r="L233">
        <v>233786521.68559694</v>
      </c>
      <c r="M233">
        <v>6125429.5227272725</v>
      </c>
      <c r="N233">
        <v>1948221014.0466411</v>
      </c>
      <c r="O233">
        <v>109200000</v>
      </c>
      <c r="P233">
        <v>26.710609100000003</v>
      </c>
      <c r="Q233">
        <v>19417.269439998192</v>
      </c>
      <c r="R233">
        <v>233844404.37859693</v>
      </c>
      <c r="S233">
        <v>2063.5464435693684</v>
      </c>
      <c r="T233">
        <v>19443.980049098191</v>
      </c>
      <c r="U233">
        <f>Pro_Economic_Table[[#This Row],[Total Energy(MJ)]]*AHP!$P$3/TOPSIS!$B$4</f>
        <v>7.9119037609424528E-3</v>
      </c>
      <c r="V233">
        <f>Pro_Economic_Table[[#This Row],[Total Cost(LKR Million)]]*AHP!$P$4/TOPSIS!$C$4</f>
        <v>3.0803271565745166E-2</v>
      </c>
      <c r="W233">
        <f>Pro_Economic_Table[[#This Row],[Total Carbon (Metric T)]]*AHP!$P$5/TOPSIS!$D$4</f>
        <v>3.3976527601952025E-3</v>
      </c>
      <c r="X233">
        <f>((Pro_Economic_Table[[#This Row],[Weighted Energy]]-TOPSIS!$B$5)^2+(Pro_Economic_Table[[#This Row],[Weighted Cost]]-TOPSIS!$C$5)^2+(Pro_Economic_Table[[#This Row],[Weighted Co2]]-TOPSIS!$D$5)^2)^0.5</f>
        <v>3.0703342902737804E-3</v>
      </c>
      <c r="Y233">
        <f>((Pro_Economic_Table[[#This Row],[Weighted Energy]]-TOPSIS!$B$6)^2+(Pro_Economic_Table[[#This Row],[Weighted Cost]]-TOPSIS!$C$6)^2+(Pro_Economic_Table[[#This Row],[Weighted Co2]]-TOPSIS!$D$6)^2)^0.5</f>
        <v>4.2699727925788016E-3</v>
      </c>
      <c r="Z233">
        <f>Pro_Economic_Table[[#This Row],[S- Worst-Euclidean Distance]]/(Pro_Economic_Table[[#This Row],[S+ Best-Euclidean Distance]]+Pro_Economic_Table[[#This Row],[S- Worst-Euclidean Distance]])</f>
        <v>0.58171582528934329</v>
      </c>
      <c r="AA233">
        <v>232</v>
      </c>
    </row>
    <row r="234" spans="1:27" x14ac:dyDescent="0.3">
      <c r="A234">
        <v>86</v>
      </c>
      <c r="B234" t="s">
        <v>139</v>
      </c>
      <c r="C234" t="s">
        <v>280</v>
      </c>
      <c r="D234" t="s">
        <v>151</v>
      </c>
      <c r="E234" t="s">
        <v>280</v>
      </c>
      <c r="F234" t="s">
        <v>155</v>
      </c>
      <c r="G234" t="s">
        <v>220</v>
      </c>
      <c r="H234">
        <v>387.1305576526774</v>
      </c>
      <c r="I234">
        <v>28</v>
      </c>
      <c r="J234">
        <v>1299405.5892445305</v>
      </c>
      <c r="K234">
        <v>58701.472772727269</v>
      </c>
      <c r="L234">
        <v>233893006.06401551</v>
      </c>
      <c r="M234">
        <v>6148117.1068181815</v>
      </c>
      <c r="N234">
        <v>1949108383.8667958</v>
      </c>
      <c r="O234">
        <v>109200000</v>
      </c>
      <c r="P234">
        <v>26.44689265909091</v>
      </c>
      <c r="Q234">
        <v>19426.113559205729</v>
      </c>
      <c r="R234">
        <v>233951707.53678823</v>
      </c>
      <c r="S234">
        <v>2064.4565009736139</v>
      </c>
      <c r="T234">
        <v>19452.560451864822</v>
      </c>
      <c r="U234">
        <f>Pro_Economic_Table[[#This Row],[Total Energy(MJ)]]*AHP!$P$3/TOPSIS!$B$4</f>
        <v>7.9155342615871479E-3</v>
      </c>
      <c r="V234">
        <f>Pro_Economic_Table[[#This Row],[Total Cost(LKR Million)]]*AHP!$P$4/TOPSIS!$C$4</f>
        <v>3.0816856307416835E-2</v>
      </c>
      <c r="W234">
        <f>Pro_Economic_Table[[#This Row],[Total Carbon (Metric T)]]*AHP!$P$5/TOPSIS!$D$4</f>
        <v>3.3991521049317238E-3</v>
      </c>
      <c r="X234">
        <f>((Pro_Economic_Table[[#This Row],[Weighted Energy]]-TOPSIS!$B$5)^2+(Pro_Economic_Table[[#This Row],[Weighted Cost]]-TOPSIS!$C$5)^2+(Pro_Economic_Table[[#This Row],[Weighted Co2]]-TOPSIS!$D$5)^2)^0.5</f>
        <v>3.0844703704305241E-3</v>
      </c>
      <c r="Y234">
        <f>((Pro_Economic_Table[[#This Row],[Weighted Energy]]-TOPSIS!$B$6)^2+(Pro_Economic_Table[[#This Row],[Weighted Cost]]-TOPSIS!$C$6)^2+(Pro_Economic_Table[[#This Row],[Weighted Co2]]-TOPSIS!$D$6)^2)^0.5</f>
        <v>4.2558319382981005E-3</v>
      </c>
      <c r="Z234">
        <f>Pro_Economic_Table[[#This Row],[S- Worst-Euclidean Distance]]/(Pro_Economic_Table[[#This Row],[S+ Best-Euclidean Distance]]+Pro_Economic_Table[[#This Row],[S- Worst-Euclidean Distance]])</f>
        <v>0.57978973607631035</v>
      </c>
      <c r="AA234">
        <v>233</v>
      </c>
    </row>
    <row r="235" spans="1:27" x14ac:dyDescent="0.3">
      <c r="A235">
        <v>104</v>
      </c>
      <c r="B235" t="s">
        <v>139</v>
      </c>
      <c r="C235" t="s">
        <v>280</v>
      </c>
      <c r="D235" t="s">
        <v>280</v>
      </c>
      <c r="E235" t="s">
        <v>280</v>
      </c>
      <c r="F235" t="s">
        <v>155</v>
      </c>
      <c r="G235" t="s">
        <v>220</v>
      </c>
      <c r="H235">
        <v>387.59501999108738</v>
      </c>
      <c r="I235">
        <v>28</v>
      </c>
      <c r="J235">
        <v>1299855.1887881113</v>
      </c>
      <c r="K235">
        <v>58701.472772727269</v>
      </c>
      <c r="L235">
        <v>233973933.98186004</v>
      </c>
      <c r="M235">
        <v>6152722.1818181816</v>
      </c>
      <c r="N235">
        <v>1949782783.1821671</v>
      </c>
      <c r="O235">
        <v>109200000</v>
      </c>
      <c r="P235">
        <v>26.437682509090912</v>
      </c>
      <c r="Q235">
        <v>19432.835072382262</v>
      </c>
      <c r="R235">
        <v>234032635.45463276</v>
      </c>
      <c r="S235">
        <v>2065.1355053639854</v>
      </c>
      <c r="T235">
        <v>19459.272754891354</v>
      </c>
      <c r="U235">
        <f>Pro_Economic_Table[[#This Row],[Total Energy(MJ)]]*AHP!$P$3/TOPSIS!$B$4</f>
        <v>7.9182723809758104E-3</v>
      </c>
      <c r="V235">
        <f>Pro_Economic_Table[[#This Row],[Total Cost(LKR Million)]]*AHP!$P$4/TOPSIS!$C$4</f>
        <v>3.0826992040826728E-2</v>
      </c>
      <c r="W235">
        <f>Pro_Economic_Table[[#This Row],[Total Carbon (Metric T)]]*AHP!$P$5/TOPSIS!$D$4</f>
        <v>3.4003250167968751E-3</v>
      </c>
      <c r="X235">
        <f>((Pro_Economic_Table[[#This Row],[Weighted Energy]]-TOPSIS!$B$5)^2+(Pro_Economic_Table[[#This Row],[Weighted Cost]]-TOPSIS!$C$5)^2+(Pro_Economic_Table[[#This Row],[Weighted Co2]]-TOPSIS!$D$5)^2)^0.5</f>
        <v>3.0950296949371937E-3</v>
      </c>
      <c r="Y235">
        <f>((Pro_Economic_Table[[#This Row],[Weighted Energy]]-TOPSIS!$B$6)^2+(Pro_Economic_Table[[#This Row],[Weighted Cost]]-TOPSIS!$C$6)^2+(Pro_Economic_Table[[#This Row],[Weighted Co2]]-TOPSIS!$D$6)^2)^0.5</f>
        <v>4.2452681245598112E-3</v>
      </c>
      <c r="Z235">
        <f>Pro_Economic_Table[[#This Row],[S- Worst-Euclidean Distance]]/(Pro_Economic_Table[[#This Row],[S+ Best-Euclidean Distance]]+Pro_Economic_Table[[#This Row],[S- Worst-Euclidean Distance]])</f>
        <v>0.57835093738072862</v>
      </c>
      <c r="AA235">
        <v>234</v>
      </c>
    </row>
    <row r="236" spans="1:27" x14ac:dyDescent="0.3">
      <c r="A236">
        <v>295</v>
      </c>
      <c r="B236" t="s">
        <v>141</v>
      </c>
      <c r="C236" t="s">
        <v>280</v>
      </c>
      <c r="D236" t="s">
        <v>151</v>
      </c>
      <c r="E236" t="s">
        <v>152</v>
      </c>
      <c r="F236" t="s">
        <v>280</v>
      </c>
      <c r="G236" t="s">
        <v>219</v>
      </c>
      <c r="H236">
        <v>379.0716717372668</v>
      </c>
      <c r="I236">
        <v>54</v>
      </c>
      <c r="J236">
        <v>1316893.5403249273</v>
      </c>
      <c r="K236">
        <v>41888.202090909079</v>
      </c>
      <c r="L236">
        <v>237040837.25848693</v>
      </c>
      <c r="M236">
        <v>5043459.1386363627</v>
      </c>
      <c r="N236">
        <v>1975340310.487391</v>
      </c>
      <c r="O236">
        <v>100656000</v>
      </c>
      <c r="P236">
        <v>19.080455068181813</v>
      </c>
      <c r="Q236">
        <v>19687.558427857664</v>
      </c>
      <c r="R236">
        <v>237082725.46057785</v>
      </c>
      <c r="S236">
        <v>2081.0397696260275</v>
      </c>
      <c r="T236">
        <v>19706.638882925847</v>
      </c>
      <c r="U236">
        <f>Pro_Economic_Table[[#This Row],[Total Energy(MJ)]]*AHP!$P$3/TOPSIS!$B$4</f>
        <v>8.0214692851453863E-3</v>
      </c>
      <c r="V236">
        <f>Pro_Economic_Table[[#This Row],[Total Cost(LKR Million)]]*AHP!$P$4/TOPSIS!$C$4</f>
        <v>3.1064400494919799E-2</v>
      </c>
      <c r="W236">
        <f>Pro_Economic_Table[[#This Row],[Total Carbon (Metric T)]]*AHP!$P$5/TOPSIS!$D$4</f>
        <v>3.4435499226840921E-3</v>
      </c>
      <c r="X236">
        <f>((Pro_Economic_Table[[#This Row],[Weighted Energy]]-TOPSIS!$B$5)^2+(Pro_Economic_Table[[#This Row],[Weighted Cost]]-TOPSIS!$C$5)^2+(Pro_Economic_Table[[#This Row],[Weighted Co2]]-TOPSIS!$D$5)^2)^0.5</f>
        <v>3.3533293853872876E-3</v>
      </c>
      <c r="Y236">
        <f>((Pro_Economic_Table[[#This Row],[Weighted Energy]]-TOPSIS!$B$6)^2+(Pro_Economic_Table[[#This Row],[Weighted Cost]]-TOPSIS!$C$6)^2+(Pro_Economic_Table[[#This Row],[Weighted Co2]]-TOPSIS!$D$6)^2)^0.5</f>
        <v>3.9866119278529196E-3</v>
      </c>
      <c r="Z236">
        <f>Pro_Economic_Table[[#This Row],[S- Worst-Euclidean Distance]]/(Pro_Economic_Table[[#This Row],[S+ Best-Euclidean Distance]]+Pro_Economic_Table[[#This Row],[S- Worst-Euclidean Distance]])</f>
        <v>0.54313948269063683</v>
      </c>
      <c r="AA236">
        <v>235</v>
      </c>
    </row>
    <row r="237" spans="1:27" x14ac:dyDescent="0.3">
      <c r="A237">
        <v>297</v>
      </c>
      <c r="B237" t="s">
        <v>141</v>
      </c>
      <c r="C237" t="s">
        <v>280</v>
      </c>
      <c r="D237" t="s">
        <v>151</v>
      </c>
      <c r="E237" t="s">
        <v>152</v>
      </c>
      <c r="F237" t="s">
        <v>280</v>
      </c>
      <c r="G237" t="s">
        <v>218</v>
      </c>
      <c r="H237">
        <v>379.0716717372668</v>
      </c>
      <c r="I237">
        <v>27</v>
      </c>
      <c r="J237">
        <v>1316893.5403249273</v>
      </c>
      <c r="K237">
        <v>41888.202090909079</v>
      </c>
      <c r="L237">
        <v>237040837.25848693</v>
      </c>
      <c r="M237">
        <v>5043459.1386363627</v>
      </c>
      <c r="N237">
        <v>1975340310.487391</v>
      </c>
      <c r="O237">
        <v>101147400</v>
      </c>
      <c r="P237">
        <v>19.080455068181813</v>
      </c>
      <c r="Q237">
        <v>19687.558427857664</v>
      </c>
      <c r="R237">
        <v>237082725.46057785</v>
      </c>
      <c r="S237">
        <v>2081.5311696260273</v>
      </c>
      <c r="T237">
        <v>19706.638882925847</v>
      </c>
      <c r="U237">
        <f>Pro_Economic_Table[[#This Row],[Total Energy(MJ)]]*AHP!$P$3/TOPSIS!$B$4</f>
        <v>8.0214692851453863E-3</v>
      </c>
      <c r="V237">
        <f>Pro_Economic_Table[[#This Row],[Total Cost(LKR Million)]]*AHP!$P$4/TOPSIS!$C$4</f>
        <v>3.1071735792700266E-2</v>
      </c>
      <c r="W237">
        <f>Pro_Economic_Table[[#This Row],[Total Carbon (Metric T)]]*AHP!$P$5/TOPSIS!$D$4</f>
        <v>3.4435499226840921E-3</v>
      </c>
      <c r="X237">
        <f>((Pro_Economic_Table[[#This Row],[Weighted Energy]]-TOPSIS!$B$5)^2+(Pro_Economic_Table[[#This Row],[Weighted Cost]]-TOPSIS!$C$5)^2+(Pro_Economic_Table[[#This Row],[Weighted Co2]]-TOPSIS!$D$5)^2)^0.5</f>
        <v>3.360400696518199E-3</v>
      </c>
      <c r="Y237">
        <f>((Pro_Economic_Table[[#This Row],[Weighted Energy]]-TOPSIS!$B$6)^2+(Pro_Economic_Table[[#This Row],[Weighted Cost]]-TOPSIS!$C$6)^2+(Pro_Economic_Table[[#This Row],[Weighted Co2]]-TOPSIS!$D$6)^2)^0.5</f>
        <v>3.9795325237441193E-3</v>
      </c>
      <c r="Z237">
        <f>Pro_Economic_Table[[#This Row],[S- Worst-Euclidean Distance]]/(Pro_Economic_Table[[#This Row],[S+ Best-Euclidean Distance]]+Pro_Economic_Table[[#This Row],[S- Worst-Euclidean Distance]])</f>
        <v>0.54217557630611479</v>
      </c>
      <c r="AA237">
        <v>236</v>
      </c>
    </row>
    <row r="238" spans="1:27" x14ac:dyDescent="0.3">
      <c r="A238">
        <v>313</v>
      </c>
      <c r="B238" t="s">
        <v>141</v>
      </c>
      <c r="C238" t="s">
        <v>280</v>
      </c>
      <c r="D238" t="s">
        <v>280</v>
      </c>
      <c r="E238" t="s">
        <v>152</v>
      </c>
      <c r="F238" t="s">
        <v>280</v>
      </c>
      <c r="G238" t="s">
        <v>219</v>
      </c>
      <c r="H238">
        <v>379.53613407567678</v>
      </c>
      <c r="I238">
        <v>54</v>
      </c>
      <c r="J238">
        <v>1317343.1398685083</v>
      </c>
      <c r="K238">
        <v>41888.202090909079</v>
      </c>
      <c r="L238">
        <v>237121765.17633149</v>
      </c>
      <c r="M238">
        <v>5048064.2136363629</v>
      </c>
      <c r="N238">
        <v>1976014709.8027625</v>
      </c>
      <c r="O238">
        <v>100656000</v>
      </c>
      <c r="P238">
        <v>19.071244918181815</v>
      </c>
      <c r="Q238">
        <v>19694.279941034198</v>
      </c>
      <c r="R238">
        <v>237163653.37842241</v>
      </c>
      <c r="S238">
        <v>2081.718774016399</v>
      </c>
      <c r="T238">
        <v>19713.351185952379</v>
      </c>
      <c r="U238">
        <f>Pro_Economic_Table[[#This Row],[Total Energy(MJ)]]*AHP!$P$3/TOPSIS!$B$4</f>
        <v>8.0242074045340506E-3</v>
      </c>
      <c r="V238">
        <f>Pro_Economic_Table[[#This Row],[Total Cost(LKR Million)]]*AHP!$P$4/TOPSIS!$C$4</f>
        <v>3.1074536228329692E-2</v>
      </c>
      <c r="W238">
        <f>Pro_Economic_Table[[#This Row],[Total Carbon (Metric T)]]*AHP!$P$5/TOPSIS!$D$4</f>
        <v>3.4447228345492443E-3</v>
      </c>
      <c r="X238">
        <f>((Pro_Economic_Table[[#This Row],[Weighted Energy]]-TOPSIS!$B$5)^2+(Pro_Economic_Table[[#This Row],[Weighted Cost]]-TOPSIS!$C$5)^2+(Pro_Economic_Table[[#This Row],[Weighted Co2]]-TOPSIS!$D$5)^2)^0.5</f>
        <v>3.3638923395529221E-3</v>
      </c>
      <c r="Y238">
        <f>((Pro_Economic_Table[[#This Row],[Weighted Energy]]-TOPSIS!$B$6)^2+(Pro_Economic_Table[[#This Row],[Weighted Cost]]-TOPSIS!$C$6)^2+(Pro_Economic_Table[[#This Row],[Weighted Co2]]-TOPSIS!$D$6)^2)^0.5</f>
        <v>3.9760499222703831E-3</v>
      </c>
      <c r="Z238">
        <f>Pro_Economic_Table[[#This Row],[S- Worst-Euclidean Distance]]/(Pro_Economic_Table[[#This Row],[S+ Best-Euclidean Distance]]+Pro_Economic_Table[[#This Row],[S- Worst-Euclidean Distance]])</f>
        <v>0.54170043584003591</v>
      </c>
      <c r="AA238">
        <v>237</v>
      </c>
    </row>
    <row r="239" spans="1:27" x14ac:dyDescent="0.3">
      <c r="A239">
        <v>196</v>
      </c>
      <c r="B239" t="s">
        <v>140</v>
      </c>
      <c r="C239" t="s">
        <v>280</v>
      </c>
      <c r="D239" t="s">
        <v>151</v>
      </c>
      <c r="E239" t="s">
        <v>280</v>
      </c>
      <c r="F239" t="s">
        <v>280</v>
      </c>
      <c r="G239" t="s">
        <v>219</v>
      </c>
      <c r="H239">
        <v>393.25504971985731</v>
      </c>
      <c r="I239">
        <v>56</v>
      </c>
      <c r="J239">
        <v>1314435.4732797216</v>
      </c>
      <c r="K239">
        <v>56435.685727272721</v>
      </c>
      <c r="L239">
        <v>236598385.19034988</v>
      </c>
      <c r="M239">
        <v>6472949.3840909088</v>
      </c>
      <c r="N239">
        <v>1971653209.9195824</v>
      </c>
      <c r="O239">
        <v>104384000</v>
      </c>
      <c r="P239">
        <v>27.082861249999997</v>
      </c>
      <c r="Q239">
        <v>19650.810325531838</v>
      </c>
      <c r="R239">
        <v>236654820.87607715</v>
      </c>
      <c r="S239">
        <v>2082.5101593036734</v>
      </c>
      <c r="T239">
        <v>19677.893186781839</v>
      </c>
      <c r="U239">
        <f>Pro_Economic_Table[[#This Row],[Total Energy(MJ)]]*AHP!$P$3/TOPSIS!$B$4</f>
        <v>8.0069915391397378E-3</v>
      </c>
      <c r="V239">
        <f>Pro_Economic_Table[[#This Row],[Total Cost(LKR Million)]]*AHP!$P$4/TOPSIS!$C$4</f>
        <v>3.1086349510261395E-2</v>
      </c>
      <c r="W239">
        <f>Pro_Economic_Table[[#This Row],[Total Carbon (Metric T)]]*AHP!$P$5/TOPSIS!$D$4</f>
        <v>3.4385268824628622E-3</v>
      </c>
      <c r="X239">
        <f>((Pro_Economic_Table[[#This Row],[Weighted Energy]]-TOPSIS!$B$5)^2+(Pro_Economic_Table[[#This Row],[Weighted Cost]]-TOPSIS!$C$5)^2+(Pro_Economic_Table[[#This Row],[Weighted Co2]]-TOPSIS!$D$5)^2)^0.5</f>
        <v>3.3704814771564982E-3</v>
      </c>
      <c r="Y239">
        <f>((Pro_Economic_Table[[#This Row],[Weighted Energy]]-TOPSIS!$B$6)^2+(Pro_Economic_Table[[#This Row],[Weighted Cost]]-TOPSIS!$C$6)^2+(Pro_Economic_Table[[#This Row],[Weighted Co2]]-TOPSIS!$D$6)^2)^0.5</f>
        <v>3.969478485662814E-3</v>
      </c>
      <c r="Z239">
        <f>Pro_Economic_Table[[#This Row],[S- Worst-Euclidean Distance]]/(Pro_Economic_Table[[#This Row],[S+ Best-Euclidean Distance]]+Pro_Economic_Table[[#This Row],[S- Worst-Euclidean Distance]])</f>
        <v>0.54080383350457939</v>
      </c>
      <c r="AA239">
        <v>238</v>
      </c>
    </row>
    <row r="240" spans="1:27" x14ac:dyDescent="0.3">
      <c r="A240">
        <v>315</v>
      </c>
      <c r="B240" t="s">
        <v>141</v>
      </c>
      <c r="C240" t="s">
        <v>280</v>
      </c>
      <c r="D240" t="s">
        <v>280</v>
      </c>
      <c r="E240" t="s">
        <v>152</v>
      </c>
      <c r="F240" t="s">
        <v>280</v>
      </c>
      <c r="G240" t="s">
        <v>218</v>
      </c>
      <c r="H240">
        <v>379.53613407567678</v>
      </c>
      <c r="I240">
        <v>27</v>
      </c>
      <c r="J240">
        <v>1317343.1398685083</v>
      </c>
      <c r="K240">
        <v>41888.202090909079</v>
      </c>
      <c r="L240">
        <v>237121765.17633149</v>
      </c>
      <c r="M240">
        <v>5048064.2136363629</v>
      </c>
      <c r="N240">
        <v>1976014709.8027625</v>
      </c>
      <c r="O240">
        <v>101147400</v>
      </c>
      <c r="P240">
        <v>19.071244918181815</v>
      </c>
      <c r="Q240">
        <v>19694.279941034198</v>
      </c>
      <c r="R240">
        <v>237163653.37842241</v>
      </c>
      <c r="S240">
        <v>2082.2101740163989</v>
      </c>
      <c r="T240">
        <v>19713.351185952379</v>
      </c>
      <c r="U240">
        <f>Pro_Economic_Table[[#This Row],[Total Energy(MJ)]]*AHP!$P$3/TOPSIS!$B$4</f>
        <v>8.0242074045340506E-3</v>
      </c>
      <c r="V240">
        <f>Pro_Economic_Table[[#This Row],[Total Cost(LKR Million)]]*AHP!$P$4/TOPSIS!$C$4</f>
        <v>3.1081871526110156E-2</v>
      </c>
      <c r="W240">
        <f>Pro_Economic_Table[[#This Row],[Total Carbon (Metric T)]]*AHP!$P$5/TOPSIS!$D$4</f>
        <v>3.4447228345492443E-3</v>
      </c>
      <c r="X240">
        <f>((Pro_Economic_Table[[#This Row],[Weighted Energy]]-TOPSIS!$B$5)^2+(Pro_Economic_Table[[#This Row],[Weighted Cost]]-TOPSIS!$C$5)^2+(Pro_Economic_Table[[#This Row],[Weighted Co2]]-TOPSIS!$D$5)^2)^0.5</f>
        <v>3.3709635482464784E-3</v>
      </c>
      <c r="Y240">
        <f>((Pro_Economic_Table[[#This Row],[Weighted Energy]]-TOPSIS!$B$6)^2+(Pro_Economic_Table[[#This Row],[Weighted Cost]]-TOPSIS!$C$6)^2+(Pro_Economic_Table[[#This Row],[Weighted Co2]]-TOPSIS!$D$6)^2)^0.5</f>
        <v>3.9689704113119789E-3</v>
      </c>
      <c r="Z240">
        <f>Pro_Economic_Table[[#This Row],[S- Worst-Euclidean Distance]]/(Pro_Economic_Table[[#This Row],[S+ Best-Euclidean Distance]]+Pro_Economic_Table[[#This Row],[S- Worst-Euclidean Distance]])</f>
        <v>0.54073652885437373</v>
      </c>
      <c r="AA240">
        <v>239</v>
      </c>
    </row>
    <row r="241" spans="1:27" x14ac:dyDescent="0.3">
      <c r="A241">
        <v>198</v>
      </c>
      <c r="B241" t="s">
        <v>140</v>
      </c>
      <c r="C241" t="s">
        <v>280</v>
      </c>
      <c r="D241" t="s">
        <v>151</v>
      </c>
      <c r="E241" t="s">
        <v>280</v>
      </c>
      <c r="F241" t="s">
        <v>280</v>
      </c>
      <c r="G241" t="s">
        <v>218</v>
      </c>
      <c r="H241">
        <v>393.25504971985731</v>
      </c>
      <c r="I241">
        <v>28</v>
      </c>
      <c r="J241">
        <v>1314435.4732797216</v>
      </c>
      <c r="K241">
        <v>56435.685727272721</v>
      </c>
      <c r="L241">
        <v>236598385.19034988</v>
      </c>
      <c r="M241">
        <v>6472949.3840909088</v>
      </c>
      <c r="N241">
        <v>1971653209.9195824</v>
      </c>
      <c r="O241">
        <v>104893600</v>
      </c>
      <c r="P241">
        <v>27.082861249999997</v>
      </c>
      <c r="Q241">
        <v>19650.810325531838</v>
      </c>
      <c r="R241">
        <v>236654820.87607715</v>
      </c>
      <c r="S241">
        <v>2083.0197593036733</v>
      </c>
      <c r="T241">
        <v>19677.893186781839</v>
      </c>
      <c r="U241">
        <f>Pro_Economic_Table[[#This Row],[Total Energy(MJ)]]*AHP!$P$3/TOPSIS!$B$4</f>
        <v>8.0069915391397378E-3</v>
      </c>
      <c r="V241">
        <f>Pro_Economic_Table[[#This Row],[Total Cost(LKR Million)]]*AHP!$P$4/TOPSIS!$C$4</f>
        <v>3.1093956485737435E-2</v>
      </c>
      <c r="W241">
        <f>Pro_Economic_Table[[#This Row],[Total Carbon (Metric T)]]*AHP!$P$5/TOPSIS!$D$4</f>
        <v>3.4385268824628622E-3</v>
      </c>
      <c r="X241">
        <f>((Pro_Economic_Table[[#This Row],[Weighted Energy]]-TOPSIS!$B$5)^2+(Pro_Economic_Table[[#This Row],[Weighted Cost]]-TOPSIS!$C$5)^2+(Pro_Economic_Table[[#This Row],[Weighted Co2]]-TOPSIS!$D$5)^2)^0.5</f>
        <v>3.3778269033030404E-3</v>
      </c>
      <c r="Y241">
        <f>((Pro_Economic_Table[[#This Row],[Weighted Energy]]-TOPSIS!$B$6)^2+(Pro_Economic_Table[[#This Row],[Weighted Cost]]-TOPSIS!$C$6)^2+(Pro_Economic_Table[[#This Row],[Weighted Co2]]-TOPSIS!$D$6)^2)^0.5</f>
        <v>3.9621472923124599E-3</v>
      </c>
      <c r="Z241">
        <f>Pro_Economic_Table[[#This Row],[S- Worst-Euclidean Distance]]/(Pro_Economic_Table[[#This Row],[S+ Best-Euclidean Distance]]+Pro_Economic_Table[[#This Row],[S- Worst-Euclidean Distance]])</f>
        <v>0.5398039811474038</v>
      </c>
      <c r="AA241">
        <v>240</v>
      </c>
    </row>
    <row r="242" spans="1:27" x14ac:dyDescent="0.3">
      <c r="A242">
        <v>214</v>
      </c>
      <c r="B242" t="s">
        <v>140</v>
      </c>
      <c r="C242" t="s">
        <v>280</v>
      </c>
      <c r="D242" t="s">
        <v>280</v>
      </c>
      <c r="E242" t="s">
        <v>280</v>
      </c>
      <c r="F242" t="s">
        <v>280</v>
      </c>
      <c r="G242" t="s">
        <v>219</v>
      </c>
      <c r="H242">
        <v>393.71951205826724</v>
      </c>
      <c r="I242">
        <v>56</v>
      </c>
      <c r="J242">
        <v>1314885.0728233024</v>
      </c>
      <c r="K242">
        <v>56435.685727272721</v>
      </c>
      <c r="L242">
        <v>236679313.10819441</v>
      </c>
      <c r="M242">
        <v>6477554.459090909</v>
      </c>
      <c r="N242">
        <v>1972327609.2349534</v>
      </c>
      <c r="O242">
        <v>104384000</v>
      </c>
      <c r="P242">
        <v>27.073651099999999</v>
      </c>
      <c r="Q242">
        <v>19657.531838708368</v>
      </c>
      <c r="R242">
        <v>236735748.79392168</v>
      </c>
      <c r="S242">
        <v>2083.1891636940445</v>
      </c>
      <c r="T242">
        <v>19684.605489808368</v>
      </c>
      <c r="U242">
        <f>Pro_Economic_Table[[#This Row],[Total Energy(MJ)]]*AHP!$P$3/TOPSIS!$B$4</f>
        <v>8.0097296585284021E-3</v>
      </c>
      <c r="V242">
        <f>Pro_Economic_Table[[#This Row],[Total Cost(LKR Million)]]*AHP!$P$4/TOPSIS!$C$4</f>
        <v>3.1096485243671278E-2</v>
      </c>
      <c r="W242">
        <f>Pro_Economic_Table[[#This Row],[Total Carbon (Metric T)]]*AHP!$P$5/TOPSIS!$D$4</f>
        <v>3.4396997943280131E-3</v>
      </c>
      <c r="X242">
        <f>((Pro_Economic_Table[[#This Row],[Weighted Energy]]-TOPSIS!$B$5)^2+(Pro_Economic_Table[[#This Row],[Weighted Cost]]-TOPSIS!$C$5)^2+(Pro_Economic_Table[[#This Row],[Weighted Co2]]-TOPSIS!$D$5)^2)^0.5</f>
        <v>3.3810431770433099E-3</v>
      </c>
      <c r="Y242">
        <f>((Pro_Economic_Table[[#This Row],[Weighted Energy]]-TOPSIS!$B$6)^2+(Pro_Economic_Table[[#This Row],[Weighted Cost]]-TOPSIS!$C$6)^2+(Pro_Economic_Table[[#This Row],[Weighted Co2]]-TOPSIS!$D$6)^2)^0.5</f>
        <v>3.9589154627501667E-3</v>
      </c>
      <c r="Z242">
        <f>Pro_Economic_Table[[#This Row],[S- Worst-Euclidean Distance]]/(Pro_Economic_Table[[#This Row],[S+ Best-Euclidean Distance]]+Pro_Economic_Table[[#This Row],[S- Worst-Euclidean Distance]])</f>
        <v>0.53936481893603128</v>
      </c>
      <c r="AA242">
        <v>241</v>
      </c>
    </row>
    <row r="243" spans="1:27" x14ac:dyDescent="0.3">
      <c r="A243">
        <v>216</v>
      </c>
      <c r="B243" t="s">
        <v>140</v>
      </c>
      <c r="C243" t="s">
        <v>280</v>
      </c>
      <c r="D243" t="s">
        <v>280</v>
      </c>
      <c r="E243" t="s">
        <v>280</v>
      </c>
      <c r="F243" t="s">
        <v>280</v>
      </c>
      <c r="G243" t="s">
        <v>218</v>
      </c>
      <c r="H243">
        <v>393.71951205826724</v>
      </c>
      <c r="I243">
        <v>28</v>
      </c>
      <c r="J243">
        <v>1314885.0728233024</v>
      </c>
      <c r="K243">
        <v>56435.685727272721</v>
      </c>
      <c r="L243">
        <v>236679313.10819441</v>
      </c>
      <c r="M243">
        <v>6477554.459090909</v>
      </c>
      <c r="N243">
        <v>1972327609.2349534</v>
      </c>
      <c r="O243">
        <v>104893600</v>
      </c>
      <c r="P243">
        <v>27.073651099999999</v>
      </c>
      <c r="Q243">
        <v>19657.531838708368</v>
      </c>
      <c r="R243">
        <v>236735748.79392168</v>
      </c>
      <c r="S243">
        <v>2083.6987636940444</v>
      </c>
      <c r="T243">
        <v>19684.605489808368</v>
      </c>
      <c r="U243">
        <f>Pro_Economic_Table[[#This Row],[Total Energy(MJ)]]*AHP!$P$3/TOPSIS!$B$4</f>
        <v>8.0097296585284021E-3</v>
      </c>
      <c r="V243">
        <f>Pro_Economic_Table[[#This Row],[Total Cost(LKR Million)]]*AHP!$P$4/TOPSIS!$C$4</f>
        <v>3.1104092219147318E-2</v>
      </c>
      <c r="W243">
        <f>Pro_Economic_Table[[#This Row],[Total Carbon (Metric T)]]*AHP!$P$5/TOPSIS!$D$4</f>
        <v>3.4396997943280131E-3</v>
      </c>
      <c r="X243">
        <f>((Pro_Economic_Table[[#This Row],[Weighted Energy]]-TOPSIS!$B$5)^2+(Pro_Economic_Table[[#This Row],[Weighted Cost]]-TOPSIS!$C$5)^2+(Pro_Economic_Table[[#This Row],[Weighted Co2]]-TOPSIS!$D$5)^2)^0.5</f>
        <v>3.3883884621461039E-3</v>
      </c>
      <c r="Y243">
        <f>((Pro_Economic_Table[[#This Row],[Weighted Energy]]-TOPSIS!$B$6)^2+(Pro_Economic_Table[[#This Row],[Weighted Cost]]-TOPSIS!$C$6)^2+(Pro_Economic_Table[[#This Row],[Weighted Co2]]-TOPSIS!$D$6)^2)^0.5</f>
        <v>3.9515841840447145E-3</v>
      </c>
      <c r="Z243">
        <f>Pro_Economic_Table[[#This Row],[S- Worst-Euclidean Distance]]/(Pro_Economic_Table[[#This Row],[S+ Best-Euclidean Distance]]+Pro_Economic_Table[[#This Row],[S- Worst-Euclidean Distance]])</f>
        <v>0.53836497416587037</v>
      </c>
      <c r="AA243">
        <v>242</v>
      </c>
    </row>
    <row r="244" spans="1:27" x14ac:dyDescent="0.3">
      <c r="A244">
        <v>289</v>
      </c>
      <c r="B244" t="s">
        <v>141</v>
      </c>
      <c r="C244" t="s">
        <v>280</v>
      </c>
      <c r="D244" t="s">
        <v>151</v>
      </c>
      <c r="E244" t="s">
        <v>152</v>
      </c>
      <c r="F244" t="s">
        <v>154</v>
      </c>
      <c r="G244" t="s">
        <v>219</v>
      </c>
      <c r="H244">
        <v>379.00830370810417</v>
      </c>
      <c r="I244">
        <v>54</v>
      </c>
      <c r="J244">
        <v>1318604.0493781222</v>
      </c>
      <c r="K244">
        <v>39704.789363636359</v>
      </c>
      <c r="L244">
        <v>237348728.888062</v>
      </c>
      <c r="M244">
        <v>5054376.2022727262</v>
      </c>
      <c r="N244">
        <v>1977906074.0671833</v>
      </c>
      <c r="O244">
        <v>100656000</v>
      </c>
      <c r="P244">
        <v>19.080455068181813</v>
      </c>
      <c r="Q244">
        <v>19713.130538202928</v>
      </c>
      <c r="R244">
        <v>237388433.67742562</v>
      </c>
      <c r="S244">
        <v>2083.616450269456</v>
      </c>
      <c r="T244">
        <v>19732.21099327111</v>
      </c>
      <c r="U244">
        <f>Pro_Economic_Table[[#This Row],[Total Energy(MJ)]]*AHP!$P$3/TOPSIS!$B$4</f>
        <v>8.0318126328814878E-3</v>
      </c>
      <c r="V244">
        <f>Pro_Economic_Table[[#This Row],[Total Cost(LKR Million)]]*AHP!$P$4/TOPSIS!$C$4</f>
        <v>3.1102863498185404E-2</v>
      </c>
      <c r="W244">
        <f>Pro_Economic_Table[[#This Row],[Total Carbon (Metric T)]]*AHP!$P$5/TOPSIS!$D$4</f>
        <v>3.4480184086154299E-3</v>
      </c>
      <c r="X244">
        <f>((Pro_Economic_Table[[#This Row],[Weighted Energy]]-TOPSIS!$B$5)^2+(Pro_Economic_Table[[#This Row],[Weighted Cost]]-TOPSIS!$C$5)^2+(Pro_Economic_Table[[#This Row],[Weighted Co2]]-TOPSIS!$D$5)^2)^0.5</f>
        <v>3.3934039197324288E-3</v>
      </c>
      <c r="Y244">
        <f>((Pro_Economic_Table[[#This Row],[Weighted Energy]]-TOPSIS!$B$6)^2+(Pro_Economic_Table[[#This Row],[Weighted Cost]]-TOPSIS!$C$6)^2+(Pro_Economic_Table[[#This Row],[Weighted Co2]]-TOPSIS!$D$6)^2)^0.5</f>
        <v>3.9465409086296569E-3</v>
      </c>
      <c r="Z244">
        <f>Pro_Economic_Table[[#This Row],[S- Worst-Euclidean Distance]]/(Pro_Economic_Table[[#This Row],[S+ Best-Euclidean Distance]]+Pro_Economic_Table[[#This Row],[S- Worst-Euclidean Distance]])</f>
        <v>0.53767991462005726</v>
      </c>
      <c r="AA244">
        <v>243</v>
      </c>
    </row>
    <row r="245" spans="1:27" x14ac:dyDescent="0.3">
      <c r="A245">
        <v>291</v>
      </c>
      <c r="B245" t="s">
        <v>141</v>
      </c>
      <c r="C245" t="s">
        <v>280</v>
      </c>
      <c r="D245" t="s">
        <v>151</v>
      </c>
      <c r="E245" t="s">
        <v>152</v>
      </c>
      <c r="F245" t="s">
        <v>154</v>
      </c>
      <c r="G245" t="s">
        <v>218</v>
      </c>
      <c r="H245">
        <v>379.00830370810417</v>
      </c>
      <c r="I245">
        <v>27</v>
      </c>
      <c r="J245">
        <v>1318604.0493781222</v>
      </c>
      <c r="K245">
        <v>39704.789363636359</v>
      </c>
      <c r="L245">
        <v>237348728.888062</v>
      </c>
      <c r="M245">
        <v>5054376.2022727262</v>
      </c>
      <c r="N245">
        <v>1977906074.0671833</v>
      </c>
      <c r="O245">
        <v>101147400</v>
      </c>
      <c r="P245">
        <v>19.080455068181813</v>
      </c>
      <c r="Q245">
        <v>19713.130538202928</v>
      </c>
      <c r="R245">
        <v>237388433.67742562</v>
      </c>
      <c r="S245">
        <v>2084.1078502694559</v>
      </c>
      <c r="T245">
        <v>19732.21099327111</v>
      </c>
      <c r="U245">
        <f>Pro_Economic_Table[[#This Row],[Total Energy(MJ)]]*AHP!$P$3/TOPSIS!$B$4</f>
        <v>8.0318126328814878E-3</v>
      </c>
      <c r="V245">
        <f>Pro_Economic_Table[[#This Row],[Total Cost(LKR Million)]]*AHP!$P$4/TOPSIS!$C$4</f>
        <v>3.1110198795965865E-2</v>
      </c>
      <c r="W245">
        <f>Pro_Economic_Table[[#This Row],[Total Carbon (Metric T)]]*AHP!$P$5/TOPSIS!$D$4</f>
        <v>3.4480184086154299E-3</v>
      </c>
      <c r="X245">
        <f>((Pro_Economic_Table[[#This Row],[Weighted Energy]]-TOPSIS!$B$5)^2+(Pro_Economic_Table[[#This Row],[Weighted Cost]]-TOPSIS!$C$5)^2+(Pro_Economic_Table[[#This Row],[Weighted Co2]]-TOPSIS!$D$5)^2)^0.5</f>
        <v>3.4004748656442747E-3</v>
      </c>
      <c r="Y245">
        <f>((Pro_Economic_Table[[#This Row],[Weighted Energy]]-TOPSIS!$B$6)^2+(Pro_Economic_Table[[#This Row],[Weighted Cost]]-TOPSIS!$C$6)^2+(Pro_Economic_Table[[#This Row],[Weighted Co2]]-TOPSIS!$D$6)^2)^0.5</f>
        <v>3.9394611132603508E-3</v>
      </c>
      <c r="Z245">
        <f>Pro_Economic_Table[[#This Row],[S- Worst-Euclidean Distance]]/(Pro_Economic_Table[[#This Row],[S+ Best-Euclidean Distance]]+Pro_Economic_Table[[#This Row],[S- Worst-Euclidean Distance]])</f>
        <v>0.53671600468758529</v>
      </c>
      <c r="AA245">
        <v>244</v>
      </c>
    </row>
    <row r="246" spans="1:27" x14ac:dyDescent="0.3">
      <c r="A246">
        <v>307</v>
      </c>
      <c r="B246" t="s">
        <v>141</v>
      </c>
      <c r="C246" t="s">
        <v>280</v>
      </c>
      <c r="D246" t="s">
        <v>280</v>
      </c>
      <c r="E246" t="s">
        <v>152</v>
      </c>
      <c r="F246" t="s">
        <v>154</v>
      </c>
      <c r="G246" t="s">
        <v>219</v>
      </c>
      <c r="H246">
        <v>379.47276604651415</v>
      </c>
      <c r="I246">
        <v>54</v>
      </c>
      <c r="J246">
        <v>1319053.648921703</v>
      </c>
      <c r="K246">
        <v>39704.789363636359</v>
      </c>
      <c r="L246">
        <v>237429656.80590653</v>
      </c>
      <c r="M246">
        <v>5058981.2772727264</v>
      </c>
      <c r="N246">
        <v>1978580473.3825545</v>
      </c>
      <c r="O246">
        <v>100656000</v>
      </c>
      <c r="P246">
        <v>19.071244918181815</v>
      </c>
      <c r="Q246">
        <v>19719.852051379457</v>
      </c>
      <c r="R246">
        <v>237469361.59527016</v>
      </c>
      <c r="S246">
        <v>2084.2954546598271</v>
      </c>
      <c r="T246">
        <v>19738.923296297638</v>
      </c>
      <c r="U246">
        <f>Pro_Economic_Table[[#This Row],[Total Energy(MJ)]]*AHP!$P$3/TOPSIS!$B$4</f>
        <v>8.0345507522701504E-3</v>
      </c>
      <c r="V246">
        <f>Pro_Economic_Table[[#This Row],[Total Cost(LKR Million)]]*AHP!$P$4/TOPSIS!$C$4</f>
        <v>3.1112999231595287E-2</v>
      </c>
      <c r="W246">
        <f>Pro_Economic_Table[[#This Row],[Total Carbon (Metric T)]]*AHP!$P$5/TOPSIS!$D$4</f>
        <v>3.4491913204805812E-3</v>
      </c>
      <c r="X246">
        <f>((Pro_Economic_Table[[#This Row],[Weighted Energy]]-TOPSIS!$B$5)^2+(Pro_Economic_Table[[#This Row],[Weighted Cost]]-TOPSIS!$C$5)^2+(Pro_Economic_Table[[#This Row],[Weighted Co2]]-TOPSIS!$D$5)^2)^0.5</f>
        <v>3.4039669055490347E-3</v>
      </c>
      <c r="Y246">
        <f>((Pro_Economic_Table[[#This Row],[Weighted Energy]]-TOPSIS!$B$6)^2+(Pro_Economic_Table[[#This Row],[Weighted Cost]]-TOPSIS!$C$6)^2+(Pro_Economic_Table[[#This Row],[Weighted Co2]]-TOPSIS!$D$6)^2)^0.5</f>
        <v>3.9359789495107067E-3</v>
      </c>
      <c r="Z246">
        <f>Pro_Economic_Table[[#This Row],[S- Worst-Euclidean Distance]]/(Pro_Economic_Table[[#This Row],[S+ Best-Euclidean Distance]]+Pro_Economic_Table[[#This Row],[S- Worst-Euclidean Distance]])</f>
        <v>0.53624086978754304</v>
      </c>
      <c r="AA246">
        <v>245</v>
      </c>
    </row>
    <row r="247" spans="1:27" x14ac:dyDescent="0.3">
      <c r="A247">
        <v>190</v>
      </c>
      <c r="B247" t="s">
        <v>140</v>
      </c>
      <c r="C247" t="s">
        <v>280</v>
      </c>
      <c r="D247" t="s">
        <v>151</v>
      </c>
      <c r="E247" t="s">
        <v>280</v>
      </c>
      <c r="F247" t="s">
        <v>154</v>
      </c>
      <c r="G247" t="s">
        <v>219</v>
      </c>
      <c r="H247">
        <v>393.19168169069462</v>
      </c>
      <c r="I247">
        <v>56</v>
      </c>
      <c r="J247">
        <v>1316145.9823329162</v>
      </c>
      <c r="K247">
        <v>54252.273000000001</v>
      </c>
      <c r="L247">
        <v>236906276.81992492</v>
      </c>
      <c r="M247">
        <v>6483866.4477272723</v>
      </c>
      <c r="N247">
        <v>1974218973.4993744</v>
      </c>
      <c r="O247">
        <v>104384000</v>
      </c>
      <c r="P247">
        <v>27.082861249999997</v>
      </c>
      <c r="Q247">
        <v>19676.382435877094</v>
      </c>
      <c r="R247">
        <v>236960529.09292492</v>
      </c>
      <c r="S247">
        <v>2085.0868399471015</v>
      </c>
      <c r="T247">
        <v>19703.465297127095</v>
      </c>
      <c r="U247">
        <f>Pro_Economic_Table[[#This Row],[Total Energy(MJ)]]*AHP!$P$3/TOPSIS!$B$4</f>
        <v>8.0173348868758376E-3</v>
      </c>
      <c r="V247">
        <f>Pro_Economic_Table[[#This Row],[Total Cost(LKR Million)]]*AHP!$P$4/TOPSIS!$C$4</f>
        <v>3.1124812513526987E-2</v>
      </c>
      <c r="W247">
        <f>Pro_Economic_Table[[#This Row],[Total Carbon (Metric T)]]*AHP!$P$5/TOPSIS!$D$4</f>
        <v>3.4429953683941979E-3</v>
      </c>
      <c r="X247">
        <f>((Pro_Economic_Table[[#This Row],[Weighted Energy]]-TOPSIS!$B$5)^2+(Pro_Economic_Table[[#This Row],[Weighted Cost]]-TOPSIS!$C$5)^2+(Pro_Economic_Table[[#This Row],[Weighted Co2]]-TOPSIS!$D$5)^2)^0.5</f>
        <v>3.4105515163993841E-3</v>
      </c>
      <c r="Y247">
        <f>((Pro_Economic_Table[[#This Row],[Weighted Energy]]-TOPSIS!$B$6)^2+(Pro_Economic_Table[[#This Row],[Weighted Cost]]-TOPSIS!$C$6)^2+(Pro_Economic_Table[[#This Row],[Weighted Co2]]-TOPSIS!$D$6)^2)^0.5</f>
        <v>3.9294037704127507E-3</v>
      </c>
      <c r="Z247">
        <f>Pro_Economic_Table[[#This Row],[S- Worst-Euclidean Distance]]/(Pro_Economic_Table[[#This Row],[S+ Best-Euclidean Distance]]+Pro_Economic_Table[[#This Row],[S- Worst-Euclidean Distance]])</f>
        <v>0.53534437430059012</v>
      </c>
      <c r="AA247">
        <v>246</v>
      </c>
    </row>
    <row r="248" spans="1:27" x14ac:dyDescent="0.3">
      <c r="A248">
        <v>309</v>
      </c>
      <c r="B248" t="s">
        <v>141</v>
      </c>
      <c r="C248" t="s">
        <v>280</v>
      </c>
      <c r="D248" t="s">
        <v>280</v>
      </c>
      <c r="E248" t="s">
        <v>152</v>
      </c>
      <c r="F248" t="s">
        <v>154</v>
      </c>
      <c r="G248" t="s">
        <v>218</v>
      </c>
      <c r="H248">
        <v>379.47276604651415</v>
      </c>
      <c r="I248">
        <v>27</v>
      </c>
      <c r="J248">
        <v>1319053.648921703</v>
      </c>
      <c r="K248">
        <v>39704.789363636359</v>
      </c>
      <c r="L248">
        <v>237429656.80590653</v>
      </c>
      <c r="M248">
        <v>5058981.2772727264</v>
      </c>
      <c r="N248">
        <v>1978580473.3825545</v>
      </c>
      <c r="O248">
        <v>101147400</v>
      </c>
      <c r="P248">
        <v>19.071244918181815</v>
      </c>
      <c r="Q248">
        <v>19719.852051379457</v>
      </c>
      <c r="R248">
        <v>237469361.59527016</v>
      </c>
      <c r="S248">
        <v>2084.7868546598274</v>
      </c>
      <c r="T248">
        <v>19738.923296297638</v>
      </c>
      <c r="U248">
        <f>Pro_Economic_Table[[#This Row],[Total Energy(MJ)]]*AHP!$P$3/TOPSIS!$B$4</f>
        <v>8.0345507522701504E-3</v>
      </c>
      <c r="V248">
        <f>Pro_Economic_Table[[#This Row],[Total Cost(LKR Million)]]*AHP!$P$4/TOPSIS!$C$4</f>
        <v>3.1120334529375758E-2</v>
      </c>
      <c r="W248">
        <f>Pro_Economic_Table[[#This Row],[Total Carbon (Metric T)]]*AHP!$P$5/TOPSIS!$D$4</f>
        <v>3.4491913204805812E-3</v>
      </c>
      <c r="X248">
        <f>((Pro_Economic_Table[[#This Row],[Weighted Energy]]-TOPSIS!$B$5)^2+(Pro_Economic_Table[[#This Row],[Weighted Cost]]-TOPSIS!$C$5)^2+(Pro_Economic_Table[[#This Row],[Weighted Co2]]-TOPSIS!$D$5)^2)^0.5</f>
        <v>3.4110377512923751E-3</v>
      </c>
      <c r="Y248">
        <f>((Pro_Economic_Table[[#This Row],[Weighted Energy]]-TOPSIS!$B$6)^2+(Pro_Economic_Table[[#This Row],[Weighted Cost]]-TOPSIS!$C$6)^2+(Pro_Economic_Table[[#This Row],[Weighted Co2]]-TOPSIS!$D$6)^2)^0.5</f>
        <v>3.9288990452339169E-3</v>
      </c>
      <c r="Z248">
        <f>Pro_Economic_Table[[#This Row],[S- Worst-Euclidean Distance]]/(Pro_Economic_Table[[#This Row],[S+ Best-Euclidean Distance]]+Pro_Economic_Table[[#This Row],[S- Worst-Euclidean Distance]])</f>
        <v>0.53527695866445513</v>
      </c>
      <c r="AA248">
        <v>247</v>
      </c>
    </row>
    <row r="249" spans="1:27" x14ac:dyDescent="0.3">
      <c r="A249">
        <v>192</v>
      </c>
      <c r="B249" t="s">
        <v>140</v>
      </c>
      <c r="C249" t="s">
        <v>280</v>
      </c>
      <c r="D249" t="s">
        <v>151</v>
      </c>
      <c r="E249" t="s">
        <v>280</v>
      </c>
      <c r="F249" t="s">
        <v>154</v>
      </c>
      <c r="G249" t="s">
        <v>218</v>
      </c>
      <c r="H249">
        <v>393.19168169069462</v>
      </c>
      <c r="I249">
        <v>28</v>
      </c>
      <c r="J249">
        <v>1316145.9823329162</v>
      </c>
      <c r="K249">
        <v>54252.273000000001</v>
      </c>
      <c r="L249">
        <v>236906276.81992492</v>
      </c>
      <c r="M249">
        <v>6483866.4477272723</v>
      </c>
      <c r="N249">
        <v>1974218973.4993744</v>
      </c>
      <c r="O249">
        <v>104893600</v>
      </c>
      <c r="P249">
        <v>27.082861249999997</v>
      </c>
      <c r="Q249">
        <v>19676.382435877094</v>
      </c>
      <c r="R249">
        <v>236960529.09292492</v>
      </c>
      <c r="S249">
        <v>2085.5964399471018</v>
      </c>
      <c r="T249">
        <v>19703.465297127095</v>
      </c>
      <c r="U249">
        <f>Pro_Economic_Table[[#This Row],[Total Energy(MJ)]]*AHP!$P$3/TOPSIS!$B$4</f>
        <v>8.0173348868758376E-3</v>
      </c>
      <c r="V249">
        <f>Pro_Economic_Table[[#This Row],[Total Cost(LKR Million)]]*AHP!$P$4/TOPSIS!$C$4</f>
        <v>3.113241948900303E-2</v>
      </c>
      <c r="W249">
        <f>Pro_Economic_Table[[#This Row],[Total Carbon (Metric T)]]*AHP!$P$5/TOPSIS!$D$4</f>
        <v>3.4429953683941979E-3</v>
      </c>
      <c r="X249">
        <f>((Pro_Economic_Table[[#This Row],[Weighted Energy]]-TOPSIS!$B$5)^2+(Pro_Economic_Table[[#This Row],[Weighted Cost]]-TOPSIS!$C$5)^2+(Pro_Economic_Table[[#This Row],[Weighted Co2]]-TOPSIS!$D$5)^2)^0.5</f>
        <v>3.4178964321760941E-3</v>
      </c>
      <c r="Y249">
        <f>((Pro_Economic_Table[[#This Row],[Weighted Energy]]-TOPSIS!$B$6)^2+(Pro_Economic_Table[[#This Row],[Weighted Cost]]-TOPSIS!$C$6)^2+(Pro_Economic_Table[[#This Row],[Weighted Co2]]-TOPSIS!$D$6)^2)^0.5</f>
        <v>3.9220722689693099E-3</v>
      </c>
      <c r="Z249">
        <f>Pro_Economic_Table[[#This Row],[S- Worst-Euclidean Distance]]/(Pro_Economic_Table[[#This Row],[S+ Best-Euclidean Distance]]+Pro_Economic_Table[[#This Row],[S- Worst-Euclidean Distance]])</f>
        <v>0.53434454950158972</v>
      </c>
      <c r="AA249">
        <v>248</v>
      </c>
    </row>
    <row r="250" spans="1:27" x14ac:dyDescent="0.3">
      <c r="A250">
        <v>292</v>
      </c>
      <c r="B250" t="s">
        <v>141</v>
      </c>
      <c r="C250" t="s">
        <v>280</v>
      </c>
      <c r="D250" t="s">
        <v>151</v>
      </c>
      <c r="E250" t="s">
        <v>152</v>
      </c>
      <c r="F250" t="s">
        <v>155</v>
      </c>
      <c r="G250" t="s">
        <v>219</v>
      </c>
      <c r="H250">
        <v>378.96973186426612</v>
      </c>
      <c r="I250">
        <v>54</v>
      </c>
      <c r="J250">
        <v>1319645.2288018065</v>
      </c>
      <c r="K250">
        <v>40523.569136363629</v>
      </c>
      <c r="L250">
        <v>237536141.18432516</v>
      </c>
      <c r="M250">
        <v>5081668.8613636354</v>
      </c>
      <c r="N250">
        <v>1979467843.2027097</v>
      </c>
      <c r="O250">
        <v>100656000</v>
      </c>
      <c r="P250">
        <v>18.807528477272726</v>
      </c>
      <c r="Q250">
        <v>19728.696170587005</v>
      </c>
      <c r="R250">
        <v>237576664.75346151</v>
      </c>
      <c r="S250">
        <v>2085.2055120640734</v>
      </c>
      <c r="T250">
        <v>19747.503699064277</v>
      </c>
      <c r="U250">
        <f>Pro_Economic_Table[[#This Row],[Total Energy(MJ)]]*AHP!$P$3/TOPSIS!$B$4</f>
        <v>8.0381812529148472E-3</v>
      </c>
      <c r="V250">
        <f>Pro_Economic_Table[[#This Row],[Total Cost(LKR Million)]]*AHP!$P$4/TOPSIS!$C$4</f>
        <v>3.112658397326697E-2</v>
      </c>
      <c r="W250">
        <f>Pro_Economic_Table[[#This Row],[Total Carbon (Metric T)]]*AHP!$P$5/TOPSIS!$D$4</f>
        <v>3.4506906652171029E-3</v>
      </c>
      <c r="X250">
        <f>((Pro_Economic_Table[[#This Row],[Weighted Energy]]-TOPSIS!$B$5)^2+(Pro_Economic_Table[[#This Row],[Weighted Cost]]-TOPSIS!$C$5)^2+(Pro_Economic_Table[[#This Row],[Weighted Co2]]-TOPSIS!$D$5)^2)^0.5</f>
        <v>3.4181070397026219E-3</v>
      </c>
      <c r="Y250">
        <f>((Pro_Economic_Table[[#This Row],[Weighted Energy]]-TOPSIS!$B$6)^2+(Pro_Economic_Table[[#This Row],[Weighted Cost]]-TOPSIS!$C$6)^2+(Pro_Economic_Table[[#This Row],[Weighted Co2]]-TOPSIS!$D$6)^2)^0.5</f>
        <v>3.9218399199132158E-3</v>
      </c>
      <c r="Z250">
        <f>Pro_Economic_Table[[#This Row],[S- Worst-Euclidean Distance]]/(Pro_Economic_Table[[#This Row],[S+ Best-Euclidean Distance]]+Pro_Economic_Table[[#This Row],[S- Worst-Euclidean Distance]])</f>
        <v>0.53431447686080813</v>
      </c>
      <c r="AA250">
        <v>249</v>
      </c>
    </row>
    <row r="251" spans="1:27" x14ac:dyDescent="0.3">
      <c r="A251">
        <v>296</v>
      </c>
      <c r="B251" t="s">
        <v>141</v>
      </c>
      <c r="C251" t="s">
        <v>280</v>
      </c>
      <c r="D251" t="s">
        <v>151</v>
      </c>
      <c r="E251" t="s">
        <v>152</v>
      </c>
      <c r="F251" t="s">
        <v>280</v>
      </c>
      <c r="G251" t="s">
        <v>220</v>
      </c>
      <c r="H251">
        <v>379.0716717372668</v>
      </c>
      <c r="I251">
        <v>27</v>
      </c>
      <c r="J251">
        <v>1316893.5403249273</v>
      </c>
      <c r="K251">
        <v>41888.202090909079</v>
      </c>
      <c r="L251">
        <v>237040837.25848693</v>
      </c>
      <c r="M251">
        <v>5043459.1386363627</v>
      </c>
      <c r="N251">
        <v>1975340310.487391</v>
      </c>
      <c r="O251">
        <v>105300000</v>
      </c>
      <c r="P251">
        <v>19.080455068181813</v>
      </c>
      <c r="Q251">
        <v>19687.558427857664</v>
      </c>
      <c r="R251">
        <v>237082725.46057785</v>
      </c>
      <c r="S251">
        <v>2085.6837696260272</v>
      </c>
      <c r="T251">
        <v>19706.638882925847</v>
      </c>
      <c r="U251">
        <f>Pro_Economic_Table[[#This Row],[Total Energy(MJ)]]*AHP!$P$3/TOPSIS!$B$4</f>
        <v>8.0214692851453863E-3</v>
      </c>
      <c r="V251">
        <f>Pro_Economic_Table[[#This Row],[Total Cost(LKR Million)]]*AHP!$P$4/TOPSIS!$C$4</f>
        <v>3.1133723089328613E-2</v>
      </c>
      <c r="W251">
        <f>Pro_Economic_Table[[#This Row],[Total Carbon (Metric T)]]*AHP!$P$5/TOPSIS!$D$4</f>
        <v>3.4435499226840921E-3</v>
      </c>
      <c r="X251">
        <f>((Pro_Economic_Table[[#This Row],[Weighted Energy]]-TOPSIS!$B$5)^2+(Pro_Economic_Table[[#This Row],[Weighted Cost]]-TOPSIS!$C$5)^2+(Pro_Economic_Table[[#This Row],[Weighted Co2]]-TOPSIS!$D$5)^2)^0.5</f>
        <v>3.4202015633525819E-3</v>
      </c>
      <c r="Y251">
        <f>((Pro_Economic_Table[[#This Row],[Weighted Energy]]-TOPSIS!$B$6)^2+(Pro_Economic_Table[[#This Row],[Weighted Cost]]-TOPSIS!$C$6)^2+(Pro_Economic_Table[[#This Row],[Weighted Co2]]-TOPSIS!$D$6)^2)^0.5</f>
        <v>3.9197452461866003E-3</v>
      </c>
      <c r="Z251">
        <f>Pro_Economic_Table[[#This Row],[S- Worst-Euclidean Distance]]/(Pro_Economic_Table[[#This Row],[S+ Best-Euclidean Distance]]+Pro_Economic_Table[[#This Row],[S- Worst-Euclidean Distance]])</f>
        <v>0.53402910782574053</v>
      </c>
      <c r="AA251">
        <v>250</v>
      </c>
    </row>
    <row r="252" spans="1:27" x14ac:dyDescent="0.3">
      <c r="A252">
        <v>208</v>
      </c>
      <c r="B252" t="s">
        <v>140</v>
      </c>
      <c r="C252" t="s">
        <v>280</v>
      </c>
      <c r="D252" t="s">
        <v>280</v>
      </c>
      <c r="E252" t="s">
        <v>280</v>
      </c>
      <c r="F252" t="s">
        <v>154</v>
      </c>
      <c r="G252" t="s">
        <v>219</v>
      </c>
      <c r="H252">
        <v>393.65614402910461</v>
      </c>
      <c r="I252">
        <v>56</v>
      </c>
      <c r="J252">
        <v>1316595.581876497</v>
      </c>
      <c r="K252">
        <v>54252.273000000001</v>
      </c>
      <c r="L252">
        <v>236987204.73776945</v>
      </c>
      <c r="M252">
        <v>6488471.5227272725</v>
      </c>
      <c r="N252">
        <v>1974893372.8147454</v>
      </c>
      <c r="O252">
        <v>104384000</v>
      </c>
      <c r="P252">
        <v>27.073651099999999</v>
      </c>
      <c r="Q252">
        <v>19683.103949053631</v>
      </c>
      <c r="R252">
        <v>237041457.01076946</v>
      </c>
      <c r="S252">
        <v>2085.7658443374726</v>
      </c>
      <c r="T252">
        <v>19710.177600153631</v>
      </c>
      <c r="U252">
        <f>Pro_Economic_Table[[#This Row],[Total Energy(MJ)]]*AHP!$P$3/TOPSIS!$B$4</f>
        <v>8.0200730062645002E-3</v>
      </c>
      <c r="V252">
        <f>Pro_Economic_Table[[#This Row],[Total Cost(LKR Million)]]*AHP!$P$4/TOPSIS!$C$4</f>
        <v>3.1134948246936873E-2</v>
      </c>
      <c r="W252">
        <f>Pro_Economic_Table[[#This Row],[Total Carbon (Metric T)]]*AHP!$P$5/TOPSIS!$D$4</f>
        <v>3.4441682802593505E-3</v>
      </c>
      <c r="X252">
        <f>((Pro_Economic_Table[[#This Row],[Weighted Energy]]-TOPSIS!$B$5)^2+(Pro_Economic_Table[[#This Row],[Weighted Cost]]-TOPSIS!$C$5)^2+(Pro_Economic_Table[[#This Row],[Weighted Co2]]-TOPSIS!$D$5)^2)^0.5</f>
        <v>3.4211132763483599E-3</v>
      </c>
      <c r="Y252">
        <f>((Pro_Economic_Table[[#This Row],[Weighted Energy]]-TOPSIS!$B$6)^2+(Pro_Economic_Table[[#This Row],[Weighted Cost]]-TOPSIS!$C$6)^2+(Pro_Economic_Table[[#This Row],[Weighted Co2]]-TOPSIS!$D$6)^2)^0.5</f>
        <v>3.9188407738020067E-3</v>
      </c>
      <c r="Z252">
        <f>Pro_Economic_Table[[#This Row],[S- Worst-Euclidean Distance]]/(Pro_Economic_Table[[#This Row],[S+ Best-Euclidean Distance]]+Pro_Economic_Table[[#This Row],[S- Worst-Euclidean Distance]])</f>
        <v>0.53390535513253312</v>
      </c>
      <c r="AA252">
        <v>251</v>
      </c>
    </row>
    <row r="253" spans="1:27" x14ac:dyDescent="0.3">
      <c r="A253">
        <v>294</v>
      </c>
      <c r="B253" t="s">
        <v>141</v>
      </c>
      <c r="C253" t="s">
        <v>280</v>
      </c>
      <c r="D253" t="s">
        <v>151</v>
      </c>
      <c r="E253" t="s">
        <v>152</v>
      </c>
      <c r="F253" t="s">
        <v>155</v>
      </c>
      <c r="G253" t="s">
        <v>218</v>
      </c>
      <c r="H253">
        <v>378.96973186426612</v>
      </c>
      <c r="I253">
        <v>27</v>
      </c>
      <c r="J253">
        <v>1319645.2288018065</v>
      </c>
      <c r="K253">
        <v>40523.569136363629</v>
      </c>
      <c r="L253">
        <v>237536141.18432516</v>
      </c>
      <c r="M253">
        <v>5081668.8613636354</v>
      </c>
      <c r="N253">
        <v>1979467843.2027097</v>
      </c>
      <c r="O253">
        <v>101147400</v>
      </c>
      <c r="P253">
        <v>18.807528477272726</v>
      </c>
      <c r="Q253">
        <v>19728.696170587005</v>
      </c>
      <c r="R253">
        <v>237576664.75346151</v>
      </c>
      <c r="S253">
        <v>2085.6969120640733</v>
      </c>
      <c r="T253">
        <v>19747.503699064277</v>
      </c>
      <c r="U253">
        <f>Pro_Economic_Table[[#This Row],[Total Energy(MJ)]]*AHP!$P$3/TOPSIS!$B$4</f>
        <v>8.0381812529148472E-3</v>
      </c>
      <c r="V253">
        <f>Pro_Economic_Table[[#This Row],[Total Cost(LKR Million)]]*AHP!$P$4/TOPSIS!$C$4</f>
        <v>3.1133919271047437E-2</v>
      </c>
      <c r="W253">
        <f>Pro_Economic_Table[[#This Row],[Total Carbon (Metric T)]]*AHP!$P$5/TOPSIS!$D$4</f>
        <v>3.4506906652171029E-3</v>
      </c>
      <c r="X253">
        <f>((Pro_Economic_Table[[#This Row],[Weighted Energy]]-TOPSIS!$B$5)^2+(Pro_Economic_Table[[#This Row],[Weighted Cost]]-TOPSIS!$C$5)^2+(Pro_Economic_Table[[#This Row],[Weighted Co2]]-TOPSIS!$D$5)^2)^0.5</f>
        <v>3.4251777877628681E-3</v>
      </c>
      <c r="Y253">
        <f>((Pro_Economic_Table[[#This Row],[Weighted Energy]]-TOPSIS!$B$6)^2+(Pro_Economic_Table[[#This Row],[Weighted Cost]]-TOPSIS!$C$6)^2+(Pro_Economic_Table[[#This Row],[Weighted Co2]]-TOPSIS!$D$6)^2)^0.5</f>
        <v>3.914759899447777E-3</v>
      </c>
      <c r="Z253">
        <f>Pro_Economic_Table[[#This Row],[S- Worst-Euclidean Distance]]/(Pro_Economic_Table[[#This Row],[S+ Best-Euclidean Distance]]+Pro_Economic_Table[[#This Row],[S- Worst-Euclidean Distance]])</f>
        <v>0.53335056321649521</v>
      </c>
      <c r="AA253">
        <v>252</v>
      </c>
    </row>
    <row r="254" spans="1:27" x14ac:dyDescent="0.3">
      <c r="A254">
        <v>210</v>
      </c>
      <c r="B254" t="s">
        <v>140</v>
      </c>
      <c r="C254" t="s">
        <v>280</v>
      </c>
      <c r="D254" t="s">
        <v>280</v>
      </c>
      <c r="E254" t="s">
        <v>280</v>
      </c>
      <c r="F254" t="s">
        <v>154</v>
      </c>
      <c r="G254" t="s">
        <v>218</v>
      </c>
      <c r="H254">
        <v>393.65614402910461</v>
      </c>
      <c r="I254">
        <v>28</v>
      </c>
      <c r="J254">
        <v>1316595.581876497</v>
      </c>
      <c r="K254">
        <v>54252.273000000001</v>
      </c>
      <c r="L254">
        <v>236987204.73776945</v>
      </c>
      <c r="M254">
        <v>6488471.5227272725</v>
      </c>
      <c r="N254">
        <v>1974893372.8147454</v>
      </c>
      <c r="O254">
        <v>104893600</v>
      </c>
      <c r="P254">
        <v>27.073651099999999</v>
      </c>
      <c r="Q254">
        <v>19683.103949053631</v>
      </c>
      <c r="R254">
        <v>237041457.01076946</v>
      </c>
      <c r="S254">
        <v>2086.2754443374729</v>
      </c>
      <c r="T254">
        <v>19710.177600153631</v>
      </c>
      <c r="U254">
        <f>Pro_Economic_Table[[#This Row],[Total Energy(MJ)]]*AHP!$P$3/TOPSIS!$B$4</f>
        <v>8.0200730062645002E-3</v>
      </c>
      <c r="V254">
        <f>Pro_Economic_Table[[#This Row],[Total Cost(LKR Million)]]*AHP!$P$4/TOPSIS!$C$4</f>
        <v>3.114255522241292E-2</v>
      </c>
      <c r="W254">
        <f>Pro_Economic_Table[[#This Row],[Total Carbon (Metric T)]]*AHP!$P$5/TOPSIS!$D$4</f>
        <v>3.4441682802593505E-3</v>
      </c>
      <c r="X254">
        <f>((Pro_Economic_Table[[#This Row],[Weighted Energy]]-TOPSIS!$B$5)^2+(Pro_Economic_Table[[#This Row],[Weighted Cost]]-TOPSIS!$C$5)^2+(Pro_Economic_Table[[#This Row],[Weighted Co2]]-TOPSIS!$D$5)^2)^0.5</f>
        <v>3.4284580541733231E-3</v>
      </c>
      <c r="Y254">
        <f>((Pro_Economic_Table[[#This Row],[Weighted Energy]]-TOPSIS!$B$6)^2+(Pro_Economic_Table[[#This Row],[Weighted Cost]]-TOPSIS!$C$6)^2+(Pro_Economic_Table[[#This Row],[Weighted Co2]]-TOPSIS!$D$6)^2)^0.5</f>
        <v>3.9115091853462623E-3</v>
      </c>
      <c r="Z254">
        <f>Pro_Economic_Table[[#This Row],[S- Worst-Euclidean Distance]]/(Pro_Economic_Table[[#This Row],[S+ Best-Euclidean Distance]]+Pro_Economic_Table[[#This Row],[S- Worst-Euclidean Distance]])</f>
        <v>0.53290553727352574</v>
      </c>
      <c r="AA254">
        <v>253</v>
      </c>
    </row>
    <row r="255" spans="1:27" x14ac:dyDescent="0.3">
      <c r="A255">
        <v>310</v>
      </c>
      <c r="B255" t="s">
        <v>141</v>
      </c>
      <c r="C255" t="s">
        <v>280</v>
      </c>
      <c r="D255" t="s">
        <v>280</v>
      </c>
      <c r="E255" t="s">
        <v>152</v>
      </c>
      <c r="F255" t="s">
        <v>155</v>
      </c>
      <c r="G255" t="s">
        <v>219</v>
      </c>
      <c r="H255">
        <v>379.43419420267605</v>
      </c>
      <c r="I255">
        <v>54</v>
      </c>
      <c r="J255">
        <v>1320094.828345387</v>
      </c>
      <c r="K255">
        <v>40523.569136363629</v>
      </c>
      <c r="L255">
        <v>237617069.10216966</v>
      </c>
      <c r="M255">
        <v>5086273.9363636356</v>
      </c>
      <c r="N255">
        <v>1980142242.5180805</v>
      </c>
      <c r="O255">
        <v>100656000</v>
      </c>
      <c r="P255">
        <v>18.798318327272725</v>
      </c>
      <c r="Q255">
        <v>19735.417683763535</v>
      </c>
      <c r="R255">
        <v>237657592.67130601</v>
      </c>
      <c r="S255">
        <v>2085.8845164544441</v>
      </c>
      <c r="T255">
        <v>19754.216002090809</v>
      </c>
      <c r="U255">
        <f>Pro_Economic_Table[[#This Row],[Total Energy(MJ)]]*AHP!$P$3/TOPSIS!$B$4</f>
        <v>8.040919372303508E-3</v>
      </c>
      <c r="V255">
        <f>Pro_Economic_Table[[#This Row],[Total Cost(LKR Million)]]*AHP!$P$4/TOPSIS!$C$4</f>
        <v>3.1136719706676849E-2</v>
      </c>
      <c r="W255">
        <f>Pro_Economic_Table[[#This Row],[Total Carbon (Metric T)]]*AHP!$P$5/TOPSIS!$D$4</f>
        <v>3.4518635770822547E-3</v>
      </c>
      <c r="X255">
        <f>((Pro_Economic_Table[[#This Row],[Weighted Energy]]-TOPSIS!$B$5)^2+(Pro_Economic_Table[[#This Row],[Weighted Cost]]-TOPSIS!$C$5)^2+(Pro_Economic_Table[[#This Row],[Weighted Co2]]-TOPSIS!$D$5)^2)^0.5</f>
        <v>3.4286700424556392E-3</v>
      </c>
      <c r="Y255">
        <f>((Pro_Economic_Table[[#This Row],[Weighted Energy]]-TOPSIS!$B$6)^2+(Pro_Economic_Table[[#This Row],[Weighted Cost]]-TOPSIS!$C$6)^2+(Pro_Economic_Table[[#This Row],[Weighted Co2]]-TOPSIS!$D$6)^2)^0.5</f>
        <v>3.9112779878806162E-3</v>
      </c>
      <c r="Z255">
        <f>Pro_Economic_Table[[#This Row],[S- Worst-Euclidean Distance]]/(Pro_Economic_Table[[#This Row],[S+ Best-Euclidean Distance]]+Pro_Economic_Table[[#This Row],[S- Worst-Euclidean Distance]])</f>
        <v>0.53287543341113197</v>
      </c>
      <c r="AA255">
        <v>254</v>
      </c>
    </row>
    <row r="256" spans="1:27" x14ac:dyDescent="0.3">
      <c r="A256">
        <v>314</v>
      </c>
      <c r="B256" t="s">
        <v>141</v>
      </c>
      <c r="C256" t="s">
        <v>280</v>
      </c>
      <c r="D256" t="s">
        <v>280</v>
      </c>
      <c r="E256" t="s">
        <v>152</v>
      </c>
      <c r="F256" t="s">
        <v>280</v>
      </c>
      <c r="G256" t="s">
        <v>220</v>
      </c>
      <c r="H256">
        <v>379.53613407567678</v>
      </c>
      <c r="I256">
        <v>27</v>
      </c>
      <c r="J256">
        <v>1317343.1398685083</v>
      </c>
      <c r="K256">
        <v>41888.202090909079</v>
      </c>
      <c r="L256">
        <v>237121765.17633149</v>
      </c>
      <c r="M256">
        <v>5048064.2136363629</v>
      </c>
      <c r="N256">
        <v>1976014709.8027625</v>
      </c>
      <c r="O256">
        <v>105300000</v>
      </c>
      <c r="P256">
        <v>19.071244918181815</v>
      </c>
      <c r="Q256">
        <v>19694.279941034198</v>
      </c>
      <c r="R256">
        <v>237163653.37842241</v>
      </c>
      <c r="S256">
        <v>2086.3627740163988</v>
      </c>
      <c r="T256">
        <v>19713.351185952379</v>
      </c>
      <c r="U256">
        <f>Pro_Economic_Table[[#This Row],[Total Energy(MJ)]]*AHP!$P$3/TOPSIS!$B$4</f>
        <v>8.0242074045340506E-3</v>
      </c>
      <c r="V256">
        <f>Pro_Economic_Table[[#This Row],[Total Cost(LKR Million)]]*AHP!$P$4/TOPSIS!$C$4</f>
        <v>3.1143858822738506E-2</v>
      </c>
      <c r="W256">
        <f>Pro_Economic_Table[[#This Row],[Total Carbon (Metric T)]]*AHP!$P$5/TOPSIS!$D$4</f>
        <v>3.4447228345492443E-3</v>
      </c>
      <c r="X256">
        <f>((Pro_Economic_Table[[#This Row],[Weighted Energy]]-TOPSIS!$B$5)^2+(Pro_Economic_Table[[#This Row],[Weighted Cost]]-TOPSIS!$C$5)^2+(Pro_Economic_Table[[#This Row],[Weighted Co2]]-TOPSIS!$D$5)^2)^0.5</f>
        <v>3.4307634295930129E-3</v>
      </c>
      <c r="Y256">
        <f>((Pro_Economic_Table[[#This Row],[Weighted Energy]]-TOPSIS!$B$6)^2+(Pro_Economic_Table[[#This Row],[Weighted Cost]]-TOPSIS!$C$6)^2+(Pro_Economic_Table[[#This Row],[Weighted Co2]]-TOPSIS!$D$6)^2)^0.5</f>
        <v>3.90918231689979E-3</v>
      </c>
      <c r="Z256">
        <f>Pro_Economic_Table[[#This Row],[S- Worst-Euclidean Distance]]/(Pro_Economic_Table[[#This Row],[S+ Best-Euclidean Distance]]+Pro_Economic_Table[[#This Row],[S- Worst-Euclidean Distance]])</f>
        <v>0.53259008334873437</v>
      </c>
      <c r="AA256">
        <v>255</v>
      </c>
    </row>
    <row r="257" spans="1:27" x14ac:dyDescent="0.3">
      <c r="A257">
        <v>193</v>
      </c>
      <c r="B257" t="s">
        <v>140</v>
      </c>
      <c r="C257" t="s">
        <v>280</v>
      </c>
      <c r="D257" t="s">
        <v>151</v>
      </c>
      <c r="E257" t="s">
        <v>280</v>
      </c>
      <c r="F257" t="s">
        <v>155</v>
      </c>
      <c r="G257" t="s">
        <v>219</v>
      </c>
      <c r="H257">
        <v>393.15310984685647</v>
      </c>
      <c r="I257">
        <v>56</v>
      </c>
      <c r="J257">
        <v>1317187.1617566003</v>
      </c>
      <c r="K257">
        <v>55071.052772727271</v>
      </c>
      <c r="L257">
        <v>237093689.11618805</v>
      </c>
      <c r="M257">
        <v>6511159.1068181815</v>
      </c>
      <c r="N257">
        <v>1975780742.6349003</v>
      </c>
      <c r="O257">
        <v>104384000</v>
      </c>
      <c r="P257">
        <v>26.809934659090906</v>
      </c>
      <c r="Q257">
        <v>19691.948068261172</v>
      </c>
      <c r="R257">
        <v>237148760.16896078</v>
      </c>
      <c r="S257">
        <v>2086.6759017417185</v>
      </c>
      <c r="T257">
        <v>19718.758002920262</v>
      </c>
      <c r="U257">
        <f>Pro_Economic_Table[[#This Row],[Total Energy(MJ)]]*AHP!$P$3/TOPSIS!$B$4</f>
        <v>8.023703506909197E-3</v>
      </c>
      <c r="V257">
        <f>Pro_Economic_Table[[#This Row],[Total Cost(LKR Million)]]*AHP!$P$4/TOPSIS!$C$4</f>
        <v>3.1148532988608549E-2</v>
      </c>
      <c r="W257">
        <f>Pro_Economic_Table[[#This Row],[Total Carbon (Metric T)]]*AHP!$P$5/TOPSIS!$D$4</f>
        <v>3.4456676249958714E-3</v>
      </c>
      <c r="X257">
        <f>((Pro_Economic_Table[[#This Row],[Weighted Energy]]-TOPSIS!$B$5)^2+(Pro_Economic_Table[[#This Row],[Weighted Cost]]-TOPSIS!$C$5)^2+(Pro_Economic_Table[[#This Row],[Weighted Co2]]-TOPSIS!$D$5)^2)^0.5</f>
        <v>3.4352521375198928E-3</v>
      </c>
      <c r="Y257">
        <f>((Pro_Economic_Table[[#This Row],[Weighted Energy]]-TOPSIS!$B$6)^2+(Pro_Economic_Table[[#This Row],[Weighted Cost]]-TOPSIS!$C$6)^2+(Pro_Economic_Table[[#This Row],[Weighted Co2]]-TOPSIS!$D$6)^2)^0.5</f>
        <v>3.9047006587935953E-3</v>
      </c>
      <c r="Z257">
        <f>Pro_Economic_Table[[#This Row],[S- Worst-Euclidean Distance]]/(Pro_Economic_Table[[#This Row],[S+ Best-Euclidean Distance]]+Pro_Economic_Table[[#This Row],[S- Worst-Euclidean Distance]])</f>
        <v>0.53197898776062191</v>
      </c>
      <c r="AA257">
        <v>256</v>
      </c>
    </row>
    <row r="258" spans="1:27" x14ac:dyDescent="0.3">
      <c r="A258">
        <v>312</v>
      </c>
      <c r="B258" t="s">
        <v>141</v>
      </c>
      <c r="C258" t="s">
        <v>280</v>
      </c>
      <c r="D258" t="s">
        <v>280</v>
      </c>
      <c r="E258" t="s">
        <v>152</v>
      </c>
      <c r="F258" t="s">
        <v>155</v>
      </c>
      <c r="G258" t="s">
        <v>218</v>
      </c>
      <c r="H258">
        <v>379.43419420267605</v>
      </c>
      <c r="I258">
        <v>27</v>
      </c>
      <c r="J258">
        <v>1320094.828345387</v>
      </c>
      <c r="K258">
        <v>40523.569136363629</v>
      </c>
      <c r="L258">
        <v>237617069.10216966</v>
      </c>
      <c r="M258">
        <v>5086273.9363636356</v>
      </c>
      <c r="N258">
        <v>1980142242.5180805</v>
      </c>
      <c r="O258">
        <v>101147400</v>
      </c>
      <c r="P258">
        <v>18.798318327272725</v>
      </c>
      <c r="Q258">
        <v>19735.417683763535</v>
      </c>
      <c r="R258">
        <v>237657592.67130601</v>
      </c>
      <c r="S258">
        <v>2086.375916454444</v>
      </c>
      <c r="T258">
        <v>19754.216002090809</v>
      </c>
      <c r="U258">
        <f>Pro_Economic_Table[[#This Row],[Total Energy(MJ)]]*AHP!$P$3/TOPSIS!$B$4</f>
        <v>8.040919372303508E-3</v>
      </c>
      <c r="V258">
        <f>Pro_Economic_Table[[#This Row],[Total Cost(LKR Million)]]*AHP!$P$4/TOPSIS!$C$4</f>
        <v>3.1144055004457317E-2</v>
      </c>
      <c r="W258">
        <f>Pro_Economic_Table[[#This Row],[Total Carbon (Metric T)]]*AHP!$P$5/TOPSIS!$D$4</f>
        <v>3.4518635770822547E-3</v>
      </c>
      <c r="X258">
        <f>((Pro_Economic_Table[[#This Row],[Weighted Energy]]-TOPSIS!$B$5)^2+(Pro_Economic_Table[[#This Row],[Weighted Cost]]-TOPSIS!$C$5)^2+(Pro_Economic_Table[[#This Row],[Weighted Co2]]-TOPSIS!$D$5)^2)^0.5</f>
        <v>3.4357406916410088E-3</v>
      </c>
      <c r="Y258">
        <f>((Pro_Economic_Table[[#This Row],[Weighted Energy]]-TOPSIS!$B$6)^2+(Pro_Economic_Table[[#This Row],[Weighted Cost]]-TOPSIS!$C$6)^2+(Pro_Economic_Table[[#This Row],[Weighted Co2]]-TOPSIS!$D$6)^2)^0.5</f>
        <v>3.904197857258835E-3</v>
      </c>
      <c r="Z258">
        <f>Pro_Economic_Table[[#This Row],[S- Worst-Euclidean Distance]]/(Pro_Economic_Table[[#This Row],[S+ Best-Euclidean Distance]]+Pro_Economic_Table[[#This Row],[S- Worst-Euclidean Distance]])</f>
        <v>0.53191151822981142</v>
      </c>
      <c r="AA258">
        <v>257</v>
      </c>
    </row>
    <row r="259" spans="1:27" x14ac:dyDescent="0.3">
      <c r="A259">
        <v>197</v>
      </c>
      <c r="B259" t="s">
        <v>140</v>
      </c>
      <c r="C259" t="s">
        <v>280</v>
      </c>
      <c r="D259" t="s">
        <v>151</v>
      </c>
      <c r="E259" t="s">
        <v>280</v>
      </c>
      <c r="F259" t="s">
        <v>280</v>
      </c>
      <c r="G259" t="s">
        <v>220</v>
      </c>
      <c r="H259">
        <v>393.25504971985731</v>
      </c>
      <c r="I259">
        <v>28</v>
      </c>
      <c r="J259">
        <v>1314435.4732797216</v>
      </c>
      <c r="K259">
        <v>56435.685727272721</v>
      </c>
      <c r="L259">
        <v>236598385.19034988</v>
      </c>
      <c r="M259">
        <v>6472949.3840909088</v>
      </c>
      <c r="N259">
        <v>1971653209.9195824</v>
      </c>
      <c r="O259">
        <v>109200000</v>
      </c>
      <c r="P259">
        <v>27.082861249999997</v>
      </c>
      <c r="Q259">
        <v>19650.810325531838</v>
      </c>
      <c r="R259">
        <v>236654820.87607715</v>
      </c>
      <c r="S259">
        <v>2087.3261593036732</v>
      </c>
      <c r="T259">
        <v>19677.893186781839</v>
      </c>
      <c r="U259">
        <f>Pro_Economic_Table[[#This Row],[Total Energy(MJ)]]*AHP!$P$3/TOPSIS!$B$4</f>
        <v>8.0069915391397378E-3</v>
      </c>
      <c r="V259">
        <f>Pro_Economic_Table[[#This Row],[Total Cost(LKR Million)]]*AHP!$P$4/TOPSIS!$C$4</f>
        <v>3.1158239608166834E-2</v>
      </c>
      <c r="W259">
        <f>Pro_Economic_Table[[#This Row],[Total Carbon (Metric T)]]*AHP!$P$5/TOPSIS!$D$4</f>
        <v>3.4385268824628622E-3</v>
      </c>
      <c r="X259">
        <f>((Pro_Economic_Table[[#This Row],[Weighted Energy]]-TOPSIS!$B$5)^2+(Pro_Economic_Table[[#This Row],[Weighted Cost]]-TOPSIS!$C$5)^2+(Pro_Economic_Table[[#This Row],[Weighted Co2]]-TOPSIS!$D$5)^2)^0.5</f>
        <v>3.4399451872696861E-3</v>
      </c>
      <c r="Y259">
        <f>((Pro_Economic_Table[[#This Row],[Weighted Energy]]-TOPSIS!$B$6)^2+(Pro_Economic_Table[[#This Row],[Weighted Cost]]-TOPSIS!$C$6)^2+(Pro_Economic_Table[[#This Row],[Weighted Co2]]-TOPSIS!$D$6)^2)^0.5</f>
        <v>3.9002368584584806E-3</v>
      </c>
      <c r="Z259">
        <f>Pro_Economic_Table[[#This Row],[S- Worst-Euclidean Distance]]/(Pro_Economic_Table[[#This Row],[S+ Best-Euclidean Distance]]+Pro_Economic_Table[[#This Row],[S- Worst-Euclidean Distance]])</f>
        <v>0.53135424082953597</v>
      </c>
      <c r="AA259">
        <v>258</v>
      </c>
    </row>
    <row r="260" spans="1:27" x14ac:dyDescent="0.3">
      <c r="A260">
        <v>195</v>
      </c>
      <c r="B260" t="s">
        <v>140</v>
      </c>
      <c r="C260" t="s">
        <v>280</v>
      </c>
      <c r="D260" t="s">
        <v>151</v>
      </c>
      <c r="E260" t="s">
        <v>280</v>
      </c>
      <c r="F260" t="s">
        <v>155</v>
      </c>
      <c r="G260" t="s">
        <v>218</v>
      </c>
      <c r="H260">
        <v>393.15310984685647</v>
      </c>
      <c r="I260">
        <v>28</v>
      </c>
      <c r="J260">
        <v>1317187.1617566003</v>
      </c>
      <c r="K260">
        <v>55071.052772727271</v>
      </c>
      <c r="L260">
        <v>237093689.11618805</v>
      </c>
      <c r="M260">
        <v>6511159.1068181815</v>
      </c>
      <c r="N260">
        <v>1975780742.6349003</v>
      </c>
      <c r="O260">
        <v>104893600</v>
      </c>
      <c r="P260">
        <v>26.809934659090906</v>
      </c>
      <c r="Q260">
        <v>19691.948068261172</v>
      </c>
      <c r="R260">
        <v>237148760.16896078</v>
      </c>
      <c r="S260">
        <v>2087.1855017417183</v>
      </c>
      <c r="T260">
        <v>19718.758002920262</v>
      </c>
      <c r="U260">
        <f>Pro_Economic_Table[[#This Row],[Total Energy(MJ)]]*AHP!$P$3/TOPSIS!$B$4</f>
        <v>8.023703506909197E-3</v>
      </c>
      <c r="V260">
        <f>Pro_Economic_Table[[#This Row],[Total Cost(LKR Million)]]*AHP!$P$4/TOPSIS!$C$4</f>
        <v>3.1156139964084589E-2</v>
      </c>
      <c r="W260">
        <f>Pro_Economic_Table[[#This Row],[Total Carbon (Metric T)]]*AHP!$P$5/TOPSIS!$D$4</f>
        <v>3.4456676249958714E-3</v>
      </c>
      <c r="X260">
        <f>((Pro_Economic_Table[[#This Row],[Weighted Energy]]-TOPSIS!$B$5)^2+(Pro_Economic_Table[[#This Row],[Weighted Cost]]-TOPSIS!$C$5)^2+(Pro_Economic_Table[[#This Row],[Weighted Co2]]-TOPSIS!$D$5)^2)^0.5</f>
        <v>3.4425967677826218E-3</v>
      </c>
      <c r="Y260">
        <f>((Pro_Economic_Table[[#This Row],[Weighted Energy]]-TOPSIS!$B$6)^2+(Pro_Economic_Table[[#This Row],[Weighted Cost]]-TOPSIS!$C$6)^2+(Pro_Economic_Table[[#This Row],[Weighted Co2]]-TOPSIS!$D$6)^2)^0.5</f>
        <v>3.8973689854838924E-3</v>
      </c>
      <c r="Z260">
        <f>Pro_Economic_Table[[#This Row],[S- Worst-Euclidean Distance]]/(Pro_Economic_Table[[#This Row],[S+ Best-Euclidean Distance]]+Pro_Economic_Table[[#This Row],[S- Worst-Euclidean Distance]])</f>
        <v>0.53097917844500042</v>
      </c>
      <c r="AA260">
        <v>259</v>
      </c>
    </row>
    <row r="261" spans="1:27" x14ac:dyDescent="0.3">
      <c r="A261">
        <v>211</v>
      </c>
      <c r="B261" t="s">
        <v>140</v>
      </c>
      <c r="C261" t="s">
        <v>280</v>
      </c>
      <c r="D261" t="s">
        <v>280</v>
      </c>
      <c r="E261" t="s">
        <v>280</v>
      </c>
      <c r="F261" t="s">
        <v>155</v>
      </c>
      <c r="G261" t="s">
        <v>219</v>
      </c>
      <c r="H261">
        <v>393.6175721852664</v>
      </c>
      <c r="I261">
        <v>56</v>
      </c>
      <c r="J261">
        <v>1317636.7613001813</v>
      </c>
      <c r="K261">
        <v>55071.052772727271</v>
      </c>
      <c r="L261">
        <v>237174617.03403264</v>
      </c>
      <c r="M261">
        <v>6515764.1818181816</v>
      </c>
      <c r="N261">
        <v>1976455141.9502718</v>
      </c>
      <c r="O261">
        <v>104384000</v>
      </c>
      <c r="P261">
        <v>26.800724509090909</v>
      </c>
      <c r="Q261">
        <v>19698.669581437709</v>
      </c>
      <c r="R261">
        <v>237229688.08680537</v>
      </c>
      <c r="S261">
        <v>2087.35490613209</v>
      </c>
      <c r="T261">
        <v>19725.470305946801</v>
      </c>
      <c r="U261">
        <f>Pro_Economic_Table[[#This Row],[Total Energy(MJ)]]*AHP!$P$3/TOPSIS!$B$4</f>
        <v>8.0264416262978613E-3</v>
      </c>
      <c r="V261">
        <f>Pro_Economic_Table[[#This Row],[Total Cost(LKR Million)]]*AHP!$P$4/TOPSIS!$C$4</f>
        <v>3.1158668722018442E-2</v>
      </c>
      <c r="W261">
        <f>Pro_Economic_Table[[#This Row],[Total Carbon (Metric T)]]*AHP!$P$5/TOPSIS!$D$4</f>
        <v>3.4468405368610244E-3</v>
      </c>
      <c r="X261">
        <f>((Pro_Economic_Table[[#This Row],[Weighted Energy]]-TOPSIS!$B$5)^2+(Pro_Economic_Table[[#This Row],[Weighted Cost]]-TOPSIS!$C$5)^2+(Pro_Economic_Table[[#This Row],[Weighted Co2]]-TOPSIS!$D$5)^2)^0.5</f>
        <v>3.4458139307685224E-3</v>
      </c>
      <c r="Y261">
        <f>((Pro_Economic_Table[[#This Row],[Weighted Energy]]-TOPSIS!$B$6)^2+(Pro_Economic_Table[[#This Row],[Weighted Cost]]-TOPSIS!$C$6)^2+(Pro_Economic_Table[[#This Row],[Weighted Co2]]-TOPSIS!$D$6)^2)^0.5</f>
        <v>3.8941376770490221E-3</v>
      </c>
      <c r="Z261">
        <f>Pro_Economic_Table[[#This Row],[S- Worst-Euclidean Distance]]/(Pro_Economic_Table[[#This Row],[S+ Best-Euclidean Distance]]+Pro_Economic_Table[[#This Row],[S- Worst-Euclidean Distance]])</f>
        <v>0.53053996608117993</v>
      </c>
      <c r="AA261">
        <v>260</v>
      </c>
    </row>
    <row r="262" spans="1:27" x14ac:dyDescent="0.3">
      <c r="A262">
        <v>215</v>
      </c>
      <c r="B262" t="s">
        <v>140</v>
      </c>
      <c r="C262" t="s">
        <v>280</v>
      </c>
      <c r="D262" t="s">
        <v>280</v>
      </c>
      <c r="E262" t="s">
        <v>280</v>
      </c>
      <c r="F262" t="s">
        <v>280</v>
      </c>
      <c r="G262" t="s">
        <v>220</v>
      </c>
      <c r="H262">
        <v>393.71951205826724</v>
      </c>
      <c r="I262">
        <v>28</v>
      </c>
      <c r="J262">
        <v>1314885.0728233024</v>
      </c>
      <c r="K262">
        <v>56435.685727272721</v>
      </c>
      <c r="L262">
        <v>236679313.10819441</v>
      </c>
      <c r="M262">
        <v>6477554.459090909</v>
      </c>
      <c r="N262">
        <v>1972327609.2349534</v>
      </c>
      <c r="O262">
        <v>109200000</v>
      </c>
      <c r="P262">
        <v>27.073651099999999</v>
      </c>
      <c r="Q262">
        <v>19657.531838708368</v>
      </c>
      <c r="R262">
        <v>236735748.79392168</v>
      </c>
      <c r="S262">
        <v>2088.0051636940443</v>
      </c>
      <c r="T262">
        <v>19684.605489808368</v>
      </c>
      <c r="U262">
        <f>Pro_Economic_Table[[#This Row],[Total Energy(MJ)]]*AHP!$P$3/TOPSIS!$B$4</f>
        <v>8.0097296585284021E-3</v>
      </c>
      <c r="V262">
        <f>Pro_Economic_Table[[#This Row],[Total Cost(LKR Million)]]*AHP!$P$4/TOPSIS!$C$4</f>
        <v>3.116837534157672E-2</v>
      </c>
      <c r="W262">
        <f>Pro_Economic_Table[[#This Row],[Total Carbon (Metric T)]]*AHP!$P$5/TOPSIS!$D$4</f>
        <v>3.4396997943280131E-3</v>
      </c>
      <c r="X262">
        <f>((Pro_Economic_Table[[#This Row],[Weighted Energy]]-TOPSIS!$B$5)^2+(Pro_Economic_Table[[#This Row],[Weighted Cost]]-TOPSIS!$C$5)^2+(Pro_Economic_Table[[#This Row],[Weighted Co2]]-TOPSIS!$D$5)^2)^0.5</f>
        <v>3.4505054392552879E-3</v>
      </c>
      <c r="Y262">
        <f>((Pro_Economic_Table[[#This Row],[Weighted Energy]]-TOPSIS!$B$6)^2+(Pro_Economic_Table[[#This Row],[Weighted Cost]]-TOPSIS!$C$6)^2+(Pro_Economic_Table[[#This Row],[Weighted Co2]]-TOPSIS!$D$6)^2)^0.5</f>
        <v>3.8896731305952722E-3</v>
      </c>
      <c r="Z262">
        <f>Pro_Economic_Table[[#This Row],[S- Worst-Euclidean Distance]]/(Pro_Economic_Table[[#This Row],[S+ Best-Euclidean Distance]]+Pro_Economic_Table[[#This Row],[S- Worst-Euclidean Distance]])</f>
        <v>0.52991532747880588</v>
      </c>
      <c r="AA262">
        <v>261</v>
      </c>
    </row>
    <row r="263" spans="1:27" x14ac:dyDescent="0.3">
      <c r="A263">
        <v>213</v>
      </c>
      <c r="B263" t="s">
        <v>140</v>
      </c>
      <c r="C263" t="s">
        <v>280</v>
      </c>
      <c r="D263" t="s">
        <v>280</v>
      </c>
      <c r="E263" t="s">
        <v>280</v>
      </c>
      <c r="F263" t="s">
        <v>155</v>
      </c>
      <c r="G263" t="s">
        <v>218</v>
      </c>
      <c r="H263">
        <v>393.6175721852664</v>
      </c>
      <c r="I263">
        <v>28</v>
      </c>
      <c r="J263">
        <v>1317636.7613001813</v>
      </c>
      <c r="K263">
        <v>55071.052772727271</v>
      </c>
      <c r="L263">
        <v>237174617.03403264</v>
      </c>
      <c r="M263">
        <v>6515764.1818181816</v>
      </c>
      <c r="N263">
        <v>1976455141.9502718</v>
      </c>
      <c r="O263">
        <v>104893600</v>
      </c>
      <c r="P263">
        <v>26.800724509090909</v>
      </c>
      <c r="Q263">
        <v>19698.669581437709</v>
      </c>
      <c r="R263">
        <v>237229688.08680537</v>
      </c>
      <c r="S263">
        <v>2087.8645061320899</v>
      </c>
      <c r="T263">
        <v>19725.470305946801</v>
      </c>
      <c r="U263">
        <f>Pro_Economic_Table[[#This Row],[Total Energy(MJ)]]*AHP!$P$3/TOPSIS!$B$4</f>
        <v>8.0264416262978613E-3</v>
      </c>
      <c r="V263">
        <f>Pro_Economic_Table[[#This Row],[Total Cost(LKR Million)]]*AHP!$P$4/TOPSIS!$C$4</f>
        <v>3.1166275697494483E-2</v>
      </c>
      <c r="W263">
        <f>Pro_Economic_Table[[#This Row],[Total Carbon (Metric T)]]*AHP!$P$5/TOPSIS!$D$4</f>
        <v>3.4468405368610244E-3</v>
      </c>
      <c r="X263">
        <f>((Pro_Economic_Table[[#This Row],[Weighted Energy]]-TOPSIS!$B$5)^2+(Pro_Economic_Table[[#This Row],[Weighted Cost]]-TOPSIS!$C$5)^2+(Pro_Economic_Table[[#This Row],[Weighted Co2]]-TOPSIS!$D$5)^2)^0.5</f>
        <v>3.4531584248687084E-3</v>
      </c>
      <c r="Y263">
        <f>((Pro_Economic_Table[[#This Row],[Weighted Energy]]-TOPSIS!$B$6)^2+(Pro_Economic_Table[[#This Row],[Weighted Cost]]-TOPSIS!$C$6)^2+(Pro_Economic_Table[[#This Row],[Weighted Co2]]-TOPSIS!$D$6)^2)^0.5</f>
        <v>3.8868059157349654E-3</v>
      </c>
      <c r="Z263">
        <f>Pro_Economic_Table[[#This Row],[S- Worst-Euclidean Distance]]/(Pro_Economic_Table[[#This Row],[S+ Best-Euclidean Distance]]+Pro_Economic_Table[[#This Row],[S- Worst-Euclidean Distance]])</f>
        <v>0.52954016332663767</v>
      </c>
      <c r="AA263">
        <v>262</v>
      </c>
    </row>
    <row r="264" spans="1:27" x14ac:dyDescent="0.3">
      <c r="A264">
        <v>290</v>
      </c>
      <c r="B264" t="s">
        <v>141</v>
      </c>
      <c r="C264" t="s">
        <v>280</v>
      </c>
      <c r="D264" t="s">
        <v>151</v>
      </c>
      <c r="E264" t="s">
        <v>152</v>
      </c>
      <c r="F264" t="s">
        <v>154</v>
      </c>
      <c r="G264" t="s">
        <v>220</v>
      </c>
      <c r="H264">
        <v>379.00830370810417</v>
      </c>
      <c r="I264">
        <v>27</v>
      </c>
      <c r="J264">
        <v>1318604.0493781222</v>
      </c>
      <c r="K264">
        <v>39704.789363636359</v>
      </c>
      <c r="L264">
        <v>237348728.888062</v>
      </c>
      <c r="M264">
        <v>5054376.2022727262</v>
      </c>
      <c r="N264">
        <v>1977906074.0671833</v>
      </c>
      <c r="O264">
        <v>105300000</v>
      </c>
      <c r="P264">
        <v>19.080455068181813</v>
      </c>
      <c r="Q264">
        <v>19713.130538202928</v>
      </c>
      <c r="R264">
        <v>237388433.67742562</v>
      </c>
      <c r="S264">
        <v>2088.2604502694558</v>
      </c>
      <c r="T264">
        <v>19732.21099327111</v>
      </c>
      <c r="U264">
        <f>Pro_Economic_Table[[#This Row],[Total Energy(MJ)]]*AHP!$P$3/TOPSIS!$B$4</f>
        <v>8.0318126328814878E-3</v>
      </c>
      <c r="V264">
        <f>Pro_Economic_Table[[#This Row],[Total Cost(LKR Million)]]*AHP!$P$4/TOPSIS!$C$4</f>
        <v>3.1172186092594215E-2</v>
      </c>
      <c r="W264">
        <f>Pro_Economic_Table[[#This Row],[Total Carbon (Metric T)]]*AHP!$P$5/TOPSIS!$D$4</f>
        <v>3.4480184086154299E-3</v>
      </c>
      <c r="X264">
        <f>((Pro_Economic_Table[[#This Row],[Weighted Energy]]-TOPSIS!$B$5)^2+(Pro_Economic_Table[[#This Row],[Weighted Cost]]-TOPSIS!$C$5)^2+(Pro_Economic_Table[[#This Row],[Weighted Co2]]-TOPSIS!$D$5)^2)^0.5</f>
        <v>3.4602721915859744E-3</v>
      </c>
      <c r="Y264">
        <f>((Pro_Economic_Table[[#This Row],[Weighted Energy]]-TOPSIS!$B$6)^2+(Pro_Economic_Table[[#This Row],[Weighted Cost]]-TOPSIS!$C$6)^2+(Pro_Economic_Table[[#This Row],[Weighted Co2]]-TOPSIS!$D$6)^2)^0.5</f>
        <v>3.8796708604649636E-3</v>
      </c>
      <c r="Z264">
        <f>Pro_Economic_Table[[#This Row],[S- Worst-Euclidean Distance]]/(Pro_Economic_Table[[#This Row],[S+ Best-Euclidean Distance]]+Pro_Economic_Table[[#This Row],[S- Worst-Euclidean Distance]])</f>
        <v>0.52856961327253082</v>
      </c>
      <c r="AA264">
        <v>263</v>
      </c>
    </row>
    <row r="265" spans="1:27" x14ac:dyDescent="0.3">
      <c r="A265">
        <v>308</v>
      </c>
      <c r="B265" t="s">
        <v>141</v>
      </c>
      <c r="C265" t="s">
        <v>280</v>
      </c>
      <c r="D265" t="s">
        <v>280</v>
      </c>
      <c r="E265" t="s">
        <v>152</v>
      </c>
      <c r="F265" t="s">
        <v>154</v>
      </c>
      <c r="G265" t="s">
        <v>220</v>
      </c>
      <c r="H265">
        <v>379.47276604651415</v>
      </c>
      <c r="I265">
        <v>27</v>
      </c>
      <c r="J265">
        <v>1319053.648921703</v>
      </c>
      <c r="K265">
        <v>39704.789363636359</v>
      </c>
      <c r="L265">
        <v>237429656.80590653</v>
      </c>
      <c r="M265">
        <v>5058981.2772727264</v>
      </c>
      <c r="N265">
        <v>1978580473.3825545</v>
      </c>
      <c r="O265">
        <v>105300000</v>
      </c>
      <c r="P265">
        <v>19.071244918181815</v>
      </c>
      <c r="Q265">
        <v>19719.852051379457</v>
      </c>
      <c r="R265">
        <v>237469361.59527016</v>
      </c>
      <c r="S265">
        <v>2088.9394546598273</v>
      </c>
      <c r="T265">
        <v>19738.923296297638</v>
      </c>
      <c r="U265">
        <f>Pro_Economic_Table[[#This Row],[Total Energy(MJ)]]*AHP!$P$3/TOPSIS!$B$4</f>
        <v>8.0345507522701504E-3</v>
      </c>
      <c r="V265">
        <f>Pro_Economic_Table[[#This Row],[Total Cost(LKR Million)]]*AHP!$P$4/TOPSIS!$C$4</f>
        <v>3.1182321826004108E-2</v>
      </c>
      <c r="W265">
        <f>Pro_Economic_Table[[#This Row],[Total Carbon (Metric T)]]*AHP!$P$5/TOPSIS!$D$4</f>
        <v>3.4491913204805812E-3</v>
      </c>
      <c r="X265">
        <f>((Pro_Economic_Table[[#This Row],[Weighted Energy]]-TOPSIS!$B$5)^2+(Pro_Economic_Table[[#This Row],[Weighted Cost]]-TOPSIS!$C$5)^2+(Pro_Economic_Table[[#This Row],[Weighted Co2]]-TOPSIS!$D$5)^2)^0.5</f>
        <v>3.470834113315321E-3</v>
      </c>
      <c r="Y265">
        <f>((Pro_Economic_Table[[#This Row],[Weighted Energy]]-TOPSIS!$B$6)^2+(Pro_Economic_Table[[#This Row],[Weighted Cost]]-TOPSIS!$C$6)^2+(Pro_Economic_Table[[#This Row],[Weighted Co2]]-TOPSIS!$D$6)^2)^0.5</f>
        <v>3.8691079596875175E-3</v>
      </c>
      <c r="Z265">
        <f>Pro_Economic_Table[[#This Row],[S- Worst-Euclidean Distance]]/(Pro_Economic_Table[[#This Row],[S+ Best-Euclidean Distance]]+Pro_Economic_Table[[#This Row],[S- Worst-Euclidean Distance]])</f>
        <v>0.5271305851198127</v>
      </c>
      <c r="AA265">
        <v>264</v>
      </c>
    </row>
    <row r="266" spans="1:27" x14ac:dyDescent="0.3">
      <c r="A266">
        <v>191</v>
      </c>
      <c r="B266" t="s">
        <v>140</v>
      </c>
      <c r="C266" t="s">
        <v>280</v>
      </c>
      <c r="D266" t="s">
        <v>151</v>
      </c>
      <c r="E266" t="s">
        <v>280</v>
      </c>
      <c r="F266" t="s">
        <v>154</v>
      </c>
      <c r="G266" t="s">
        <v>220</v>
      </c>
      <c r="H266">
        <v>393.19168169069462</v>
      </c>
      <c r="I266">
        <v>28</v>
      </c>
      <c r="J266">
        <v>1316145.9823329162</v>
      </c>
      <c r="K266">
        <v>54252.273000000001</v>
      </c>
      <c r="L266">
        <v>236906276.81992492</v>
      </c>
      <c r="M266">
        <v>6483866.4477272723</v>
      </c>
      <c r="N266">
        <v>1974218973.4993744</v>
      </c>
      <c r="O266">
        <v>109200000</v>
      </c>
      <c r="P266">
        <v>27.082861249999997</v>
      </c>
      <c r="Q266">
        <v>19676.382435877094</v>
      </c>
      <c r="R266">
        <v>236960529.09292492</v>
      </c>
      <c r="S266">
        <v>2089.9028399471017</v>
      </c>
      <c r="T266">
        <v>19703.465297127095</v>
      </c>
      <c r="U266">
        <f>Pro_Economic_Table[[#This Row],[Total Energy(MJ)]]*AHP!$P$3/TOPSIS!$B$4</f>
        <v>8.0173348868758376E-3</v>
      </c>
      <c r="V266">
        <f>Pro_Economic_Table[[#This Row],[Total Cost(LKR Million)]]*AHP!$P$4/TOPSIS!$C$4</f>
        <v>3.1196702611432432E-2</v>
      </c>
      <c r="W266">
        <f>Pro_Economic_Table[[#This Row],[Total Carbon (Metric T)]]*AHP!$P$5/TOPSIS!$D$4</f>
        <v>3.4429953683941979E-3</v>
      </c>
      <c r="X266">
        <f>((Pro_Economic_Table[[#This Row],[Weighted Energy]]-TOPSIS!$B$5)^2+(Pro_Economic_Table[[#This Row],[Weighted Cost]]-TOPSIS!$C$5)^2+(Pro_Economic_Table[[#This Row],[Weighted Co2]]-TOPSIS!$D$5)^2)^0.5</f>
        <v>3.4800099666121662E-3</v>
      </c>
      <c r="Y266">
        <f>((Pro_Economic_Table[[#This Row],[Weighted Energy]]-TOPSIS!$B$6)^2+(Pro_Economic_Table[[#This Row],[Weighted Cost]]-TOPSIS!$C$6)^2+(Pro_Economic_Table[[#This Row],[Weighted Co2]]-TOPSIS!$D$6)^2)^0.5</f>
        <v>3.8601596227375132E-3</v>
      </c>
      <c r="Z266">
        <f>Pro_Economic_Table[[#This Row],[S- Worst-Euclidean Distance]]/(Pro_Economic_Table[[#This Row],[S+ Best-Euclidean Distance]]+Pro_Economic_Table[[#This Row],[S- Worst-Euclidean Distance]])</f>
        <v>0.52589515483926497</v>
      </c>
      <c r="AA266">
        <v>265</v>
      </c>
    </row>
    <row r="267" spans="1:27" x14ac:dyDescent="0.3">
      <c r="A267">
        <v>293</v>
      </c>
      <c r="B267" t="s">
        <v>141</v>
      </c>
      <c r="C267" t="s">
        <v>280</v>
      </c>
      <c r="D267" t="s">
        <v>151</v>
      </c>
      <c r="E267" t="s">
        <v>152</v>
      </c>
      <c r="F267" t="s">
        <v>155</v>
      </c>
      <c r="G267" t="s">
        <v>220</v>
      </c>
      <c r="H267">
        <v>378.96973186426612</v>
      </c>
      <c r="I267">
        <v>27</v>
      </c>
      <c r="J267">
        <v>1319645.2288018065</v>
      </c>
      <c r="K267">
        <v>40523.569136363629</v>
      </c>
      <c r="L267">
        <v>237536141.18432516</v>
      </c>
      <c r="M267">
        <v>5081668.8613636354</v>
      </c>
      <c r="N267">
        <v>1979467843.2027097</v>
      </c>
      <c r="O267">
        <v>105300000</v>
      </c>
      <c r="P267">
        <v>18.807528477272726</v>
      </c>
      <c r="Q267">
        <v>19728.696170587005</v>
      </c>
      <c r="R267">
        <v>237576664.75346151</v>
      </c>
      <c r="S267">
        <v>2089.8495120640732</v>
      </c>
      <c r="T267">
        <v>19747.503699064277</v>
      </c>
      <c r="U267">
        <f>Pro_Economic_Table[[#This Row],[Total Energy(MJ)]]*AHP!$P$3/TOPSIS!$B$4</f>
        <v>8.0381812529148472E-3</v>
      </c>
      <c r="V267">
        <f>Pro_Economic_Table[[#This Row],[Total Cost(LKR Million)]]*AHP!$P$4/TOPSIS!$C$4</f>
        <v>3.1195906567675787E-2</v>
      </c>
      <c r="W267">
        <f>Pro_Economic_Table[[#This Row],[Total Carbon (Metric T)]]*AHP!$P$5/TOPSIS!$D$4</f>
        <v>3.4506906652171029E-3</v>
      </c>
      <c r="X267">
        <f>((Pro_Economic_Table[[#This Row],[Weighted Energy]]-TOPSIS!$B$5)^2+(Pro_Economic_Table[[#This Row],[Weighted Cost]]-TOPSIS!$C$5)^2+(Pro_Economic_Table[[#This Row],[Weighted Co2]]-TOPSIS!$D$5)^2)^0.5</f>
        <v>3.4849731623097166E-3</v>
      </c>
      <c r="Y267">
        <f>((Pro_Economic_Table[[#This Row],[Weighted Energy]]-TOPSIS!$B$6)^2+(Pro_Economic_Table[[#This Row],[Weighted Cost]]-TOPSIS!$C$6)^2+(Pro_Economic_Table[[#This Row],[Weighted Co2]]-TOPSIS!$D$6)^2)^0.5</f>
        <v>3.8549679543706888E-3</v>
      </c>
      <c r="Z267">
        <f>Pro_Economic_Table[[#This Row],[S- Worst-Euclidean Distance]]/(Pro_Economic_Table[[#This Row],[S+ Best-Euclidean Distance]]+Pro_Economic_Table[[#This Row],[S- Worst-Euclidean Distance]])</f>
        <v>0.52520420710325177</v>
      </c>
      <c r="AA267">
        <v>266</v>
      </c>
    </row>
    <row r="268" spans="1:27" x14ac:dyDescent="0.3">
      <c r="A268">
        <v>209</v>
      </c>
      <c r="B268" t="s">
        <v>140</v>
      </c>
      <c r="C268" t="s">
        <v>280</v>
      </c>
      <c r="D268" t="s">
        <v>280</v>
      </c>
      <c r="E268" t="s">
        <v>280</v>
      </c>
      <c r="F268" t="s">
        <v>154</v>
      </c>
      <c r="G268" t="s">
        <v>220</v>
      </c>
      <c r="H268">
        <v>393.65614402910461</v>
      </c>
      <c r="I268">
        <v>28</v>
      </c>
      <c r="J268">
        <v>1316595.581876497</v>
      </c>
      <c r="K268">
        <v>54252.273000000001</v>
      </c>
      <c r="L268">
        <v>236987204.73776945</v>
      </c>
      <c r="M268">
        <v>6488471.5227272725</v>
      </c>
      <c r="N268">
        <v>1974893372.8147454</v>
      </c>
      <c r="O268">
        <v>109200000</v>
      </c>
      <c r="P268">
        <v>27.073651099999999</v>
      </c>
      <c r="Q268">
        <v>19683.103949053631</v>
      </c>
      <c r="R268">
        <v>237041457.01076946</v>
      </c>
      <c r="S268">
        <v>2090.5818443374728</v>
      </c>
      <c r="T268">
        <v>19710.177600153631</v>
      </c>
      <c r="U268">
        <f>Pro_Economic_Table[[#This Row],[Total Energy(MJ)]]*AHP!$P$3/TOPSIS!$B$4</f>
        <v>8.0200730062645002E-3</v>
      </c>
      <c r="V268">
        <f>Pro_Economic_Table[[#This Row],[Total Cost(LKR Million)]]*AHP!$P$4/TOPSIS!$C$4</f>
        <v>3.1206838344842315E-2</v>
      </c>
      <c r="W268">
        <f>Pro_Economic_Table[[#This Row],[Total Carbon (Metric T)]]*AHP!$P$5/TOPSIS!$D$4</f>
        <v>3.4441682802593505E-3</v>
      </c>
      <c r="X268">
        <f>((Pro_Economic_Table[[#This Row],[Weighted Energy]]-TOPSIS!$B$5)^2+(Pro_Economic_Table[[#This Row],[Weighted Cost]]-TOPSIS!$C$5)^2+(Pro_Economic_Table[[#This Row],[Weighted Co2]]-TOPSIS!$D$5)^2)^0.5</f>
        <v>3.4905703099991012E-3</v>
      </c>
      <c r="Y268">
        <f>((Pro_Economic_Table[[#This Row],[Weighted Energy]]-TOPSIS!$B$6)^2+(Pro_Economic_Table[[#This Row],[Weighted Cost]]-TOPSIS!$C$6)^2+(Pro_Economic_Table[[#This Row],[Weighted Co2]]-TOPSIS!$D$6)^2)^0.5</f>
        <v>3.8495959073942525E-3</v>
      </c>
      <c r="Z268">
        <f>Pro_Economic_Table[[#This Row],[S- Worst-Euclidean Distance]]/(Pro_Economic_Table[[#This Row],[S+ Best-Euclidean Distance]]+Pro_Economic_Table[[#This Row],[S- Worst-Euclidean Distance]])</f>
        <v>0.5244562307420505</v>
      </c>
      <c r="AA268">
        <v>267</v>
      </c>
    </row>
    <row r="269" spans="1:27" x14ac:dyDescent="0.3">
      <c r="A269">
        <v>311</v>
      </c>
      <c r="B269" t="s">
        <v>141</v>
      </c>
      <c r="C269" t="s">
        <v>280</v>
      </c>
      <c r="D269" t="s">
        <v>280</v>
      </c>
      <c r="E269" t="s">
        <v>152</v>
      </c>
      <c r="F269" t="s">
        <v>155</v>
      </c>
      <c r="G269" t="s">
        <v>220</v>
      </c>
      <c r="H269">
        <v>379.43419420267605</v>
      </c>
      <c r="I269">
        <v>27</v>
      </c>
      <c r="J269">
        <v>1320094.828345387</v>
      </c>
      <c r="K269">
        <v>40523.569136363629</v>
      </c>
      <c r="L269">
        <v>237617069.10216966</v>
      </c>
      <c r="M269">
        <v>5086273.9363636356</v>
      </c>
      <c r="N269">
        <v>1980142242.5180805</v>
      </c>
      <c r="O269">
        <v>105300000</v>
      </c>
      <c r="P269">
        <v>18.798318327272725</v>
      </c>
      <c r="Q269">
        <v>19735.417683763535</v>
      </c>
      <c r="R269">
        <v>237657592.67130601</v>
      </c>
      <c r="S269">
        <v>2090.5285164544443</v>
      </c>
      <c r="T269">
        <v>19754.216002090809</v>
      </c>
      <c r="U269">
        <f>Pro_Economic_Table[[#This Row],[Total Energy(MJ)]]*AHP!$P$3/TOPSIS!$B$4</f>
        <v>8.040919372303508E-3</v>
      </c>
      <c r="V269">
        <f>Pro_Economic_Table[[#This Row],[Total Cost(LKR Million)]]*AHP!$P$4/TOPSIS!$C$4</f>
        <v>3.1206042301085674E-2</v>
      </c>
      <c r="W269">
        <f>Pro_Economic_Table[[#This Row],[Total Carbon (Metric T)]]*AHP!$P$5/TOPSIS!$D$4</f>
        <v>3.4518635770822547E-3</v>
      </c>
      <c r="X269">
        <f>((Pro_Economic_Table[[#This Row],[Weighted Energy]]-TOPSIS!$B$5)^2+(Pro_Economic_Table[[#This Row],[Weighted Cost]]-TOPSIS!$C$5)^2+(Pro_Economic_Table[[#This Row],[Weighted Co2]]-TOPSIS!$D$5)^2)^0.5</f>
        <v>3.4955351146655047E-3</v>
      </c>
      <c r="Y269">
        <f>((Pro_Economic_Table[[#This Row],[Weighted Energy]]-TOPSIS!$B$6)^2+(Pro_Economic_Table[[#This Row],[Weighted Cost]]-TOPSIS!$C$6)^2+(Pro_Economic_Table[[#This Row],[Weighted Co2]]-TOPSIS!$D$6)^2)^0.5</f>
        <v>3.8444050698322411E-3</v>
      </c>
      <c r="Z269">
        <f>Pro_Economic_Table[[#This Row],[S- Worst-Euclidean Distance]]/(Pro_Economic_Table[[#This Row],[S+ Best-Euclidean Distance]]+Pro_Economic_Table[[#This Row],[S- Worst-Euclidean Distance]])</f>
        <v>0.52376517699037684</v>
      </c>
      <c r="AA269">
        <v>268</v>
      </c>
    </row>
    <row r="270" spans="1:27" x14ac:dyDescent="0.3">
      <c r="A270">
        <v>194</v>
      </c>
      <c r="B270" t="s">
        <v>140</v>
      </c>
      <c r="C270" t="s">
        <v>280</v>
      </c>
      <c r="D270" t="s">
        <v>151</v>
      </c>
      <c r="E270" t="s">
        <v>280</v>
      </c>
      <c r="F270" t="s">
        <v>155</v>
      </c>
      <c r="G270" t="s">
        <v>220</v>
      </c>
      <c r="H270">
        <v>393.15310984685647</v>
      </c>
      <c r="I270">
        <v>28</v>
      </c>
      <c r="J270">
        <v>1317187.1617566003</v>
      </c>
      <c r="K270">
        <v>55071.052772727271</v>
      </c>
      <c r="L270">
        <v>237093689.11618805</v>
      </c>
      <c r="M270">
        <v>6511159.1068181815</v>
      </c>
      <c r="N270">
        <v>1975780742.6349003</v>
      </c>
      <c r="O270">
        <v>109200000</v>
      </c>
      <c r="P270">
        <v>26.809934659090906</v>
      </c>
      <c r="Q270">
        <v>19691.948068261172</v>
      </c>
      <c r="R270">
        <v>237148760.16896078</v>
      </c>
      <c r="S270">
        <v>2091.4919017417187</v>
      </c>
      <c r="T270">
        <v>19718.758002920262</v>
      </c>
      <c r="U270">
        <f>Pro_Economic_Table[[#This Row],[Total Energy(MJ)]]*AHP!$P$3/TOPSIS!$B$4</f>
        <v>8.023703506909197E-3</v>
      </c>
      <c r="V270">
        <f>Pro_Economic_Table[[#This Row],[Total Cost(LKR Million)]]*AHP!$P$4/TOPSIS!$C$4</f>
        <v>3.1220423086513998E-2</v>
      </c>
      <c r="W270">
        <f>Pro_Economic_Table[[#This Row],[Total Carbon (Metric T)]]*AHP!$P$5/TOPSIS!$D$4</f>
        <v>3.4456676249958714E-3</v>
      </c>
      <c r="X270">
        <f>((Pro_Economic_Table[[#This Row],[Weighted Energy]]-TOPSIS!$B$5)^2+(Pro_Economic_Table[[#This Row],[Weighted Cost]]-TOPSIS!$C$5)^2+(Pro_Economic_Table[[#This Row],[Weighted Co2]]-TOPSIS!$D$5)^2)^0.5</f>
        <v>3.5047076204146967E-3</v>
      </c>
      <c r="Y270">
        <f>((Pro_Economic_Table[[#This Row],[Weighted Energy]]-TOPSIS!$B$6)^2+(Pro_Economic_Table[[#This Row],[Weighted Cost]]-TOPSIS!$C$6)^2+(Pro_Economic_Table[[#This Row],[Weighted Co2]]-TOPSIS!$D$6)^2)^0.5</f>
        <v>3.8354551348456869E-3</v>
      </c>
      <c r="Z270">
        <f>Pro_Economic_Table[[#This Row],[S- Worst-Euclidean Distance]]/(Pro_Economic_Table[[#This Row],[S+ Best-Euclidean Distance]]+Pro_Economic_Table[[#This Row],[S- Worst-Euclidean Distance]])</f>
        <v>0.52252998506020576</v>
      </c>
      <c r="AA270">
        <v>269</v>
      </c>
    </row>
    <row r="271" spans="1:27" x14ac:dyDescent="0.3">
      <c r="A271">
        <v>212</v>
      </c>
      <c r="B271" t="s">
        <v>140</v>
      </c>
      <c r="C271" t="s">
        <v>280</v>
      </c>
      <c r="D271" t="s">
        <v>280</v>
      </c>
      <c r="E271" t="s">
        <v>280</v>
      </c>
      <c r="F271" t="s">
        <v>155</v>
      </c>
      <c r="G271" t="s">
        <v>220</v>
      </c>
      <c r="H271">
        <v>393.6175721852664</v>
      </c>
      <c r="I271">
        <v>28</v>
      </c>
      <c r="J271">
        <v>1317636.7613001813</v>
      </c>
      <c r="K271">
        <v>55071.052772727271</v>
      </c>
      <c r="L271">
        <v>237174617.03403264</v>
      </c>
      <c r="M271">
        <v>6515764.1818181816</v>
      </c>
      <c r="N271">
        <v>1976455141.9502718</v>
      </c>
      <c r="O271">
        <v>109200000</v>
      </c>
      <c r="P271">
        <v>26.800724509090909</v>
      </c>
      <c r="Q271">
        <v>19698.669581437709</v>
      </c>
      <c r="R271">
        <v>237229688.08680537</v>
      </c>
      <c r="S271">
        <v>2092.1709061320903</v>
      </c>
      <c r="T271">
        <v>19725.470305946801</v>
      </c>
      <c r="U271">
        <f>Pro_Economic_Table[[#This Row],[Total Energy(MJ)]]*AHP!$P$3/TOPSIS!$B$4</f>
        <v>8.0264416262978613E-3</v>
      </c>
      <c r="V271">
        <f>Pro_Economic_Table[[#This Row],[Total Cost(LKR Million)]]*AHP!$P$4/TOPSIS!$C$4</f>
        <v>3.1230558819923888E-2</v>
      </c>
      <c r="W271">
        <f>Pro_Economic_Table[[#This Row],[Total Carbon (Metric T)]]*AHP!$P$5/TOPSIS!$D$4</f>
        <v>3.4468405368610244E-3</v>
      </c>
      <c r="X271">
        <f>((Pro_Economic_Table[[#This Row],[Weighted Energy]]-TOPSIS!$B$5)^2+(Pro_Economic_Table[[#This Row],[Weighted Cost]]-TOPSIS!$C$5)^2+(Pro_Economic_Table[[#This Row],[Weighted Co2]]-TOPSIS!$D$5)^2)^0.5</f>
        <v>3.5152680153112941E-3</v>
      </c>
      <c r="Y271">
        <f>((Pro_Economic_Table[[#This Row],[Weighted Energy]]-TOPSIS!$B$6)^2+(Pro_Economic_Table[[#This Row],[Weighted Cost]]-TOPSIS!$C$6)^2+(Pro_Economic_Table[[#This Row],[Weighted Co2]]-TOPSIS!$D$6)^2)^0.5</f>
        <v>3.8248914261947552E-3</v>
      </c>
      <c r="Z271">
        <f>Pro_Economic_Table[[#This Row],[S- Worst-Euclidean Distance]]/(Pro_Economic_Table[[#This Row],[S+ Best-Euclidean Distance]]+Pro_Economic_Table[[#This Row],[S- Worst-Euclidean Distance]])</f>
        <v>0.52109105485724527</v>
      </c>
      <c r="AA271">
        <v>270</v>
      </c>
    </row>
    <row r="272" spans="1:27" x14ac:dyDescent="0.3">
      <c r="A272">
        <v>304</v>
      </c>
      <c r="B272" t="s">
        <v>141</v>
      </c>
      <c r="C272" t="s">
        <v>280</v>
      </c>
      <c r="D272" t="s">
        <v>151</v>
      </c>
      <c r="E272" t="s">
        <v>280</v>
      </c>
      <c r="F272" t="s">
        <v>280</v>
      </c>
      <c r="G272" t="s">
        <v>219</v>
      </c>
      <c r="H272">
        <v>400.91387763708502</v>
      </c>
      <c r="I272">
        <v>57</v>
      </c>
      <c r="J272">
        <v>1338036.7956359515</v>
      </c>
      <c r="K272">
        <v>52805.265727272723</v>
      </c>
      <c r="L272">
        <v>240846623.21447128</v>
      </c>
      <c r="M272">
        <v>6200667.8840909088</v>
      </c>
      <c r="N272">
        <v>2007055193.4539273</v>
      </c>
      <c r="O272">
        <v>106248000</v>
      </c>
      <c r="P272">
        <v>25.63069325</v>
      </c>
      <c r="Q272">
        <v>20003.650094757475</v>
      </c>
      <c r="R272">
        <v>240899428.48019856</v>
      </c>
      <c r="S272">
        <v>2119.5038613380184</v>
      </c>
      <c r="T272">
        <v>20029.280788007476</v>
      </c>
      <c r="U272">
        <f>Pro_Economic_Table[[#This Row],[Total Energy(MJ)]]*AHP!$P$3/TOPSIS!$B$4</f>
        <v>8.1506038139598884E-3</v>
      </c>
      <c r="V272">
        <f>Pro_Economic_Table[[#This Row],[Total Cost(LKR Million)]]*AHP!$P$4/TOPSIS!$C$4</f>
        <v>3.1638567297041668E-2</v>
      </c>
      <c r="W272">
        <f>Pro_Economic_Table[[#This Row],[Total Carbon (Metric T)]]*AHP!$P$5/TOPSIS!$D$4</f>
        <v>3.4999285630955279E-3</v>
      </c>
      <c r="X272">
        <f>((Pro_Economic_Table[[#This Row],[Weighted Energy]]-TOPSIS!$B$5)^2+(Pro_Economic_Table[[#This Row],[Weighted Cost]]-TOPSIS!$C$5)^2+(Pro_Economic_Table[[#This Row],[Weighted Co2]]-TOPSIS!$D$5)^2)^0.5</f>
        <v>3.9443247653757332E-3</v>
      </c>
      <c r="Y272">
        <f>((Pro_Economic_Table[[#This Row],[Weighted Energy]]-TOPSIS!$B$6)^2+(Pro_Economic_Table[[#This Row],[Weighted Cost]]-TOPSIS!$C$6)^2+(Pro_Economic_Table[[#This Row],[Weighted Co2]]-TOPSIS!$D$6)^2)^0.5</f>
        <v>3.3956090603016807E-3</v>
      </c>
      <c r="Z272">
        <f>Pro_Economic_Table[[#This Row],[S- Worst-Euclidean Distance]]/(Pro_Economic_Table[[#This Row],[S+ Best-Euclidean Distance]]+Pro_Economic_Table[[#This Row],[S- Worst-Euclidean Distance]])</f>
        <v>0.46262120898457759</v>
      </c>
      <c r="AA272">
        <v>271</v>
      </c>
    </row>
    <row r="273" spans="1:27" x14ac:dyDescent="0.3">
      <c r="A273">
        <v>306</v>
      </c>
      <c r="B273" t="s">
        <v>141</v>
      </c>
      <c r="C273" t="s">
        <v>280</v>
      </c>
      <c r="D273" t="s">
        <v>151</v>
      </c>
      <c r="E273" t="s">
        <v>280</v>
      </c>
      <c r="F273" t="s">
        <v>280</v>
      </c>
      <c r="G273" t="s">
        <v>218</v>
      </c>
      <c r="H273">
        <v>400.91387763708502</v>
      </c>
      <c r="I273">
        <v>29</v>
      </c>
      <c r="J273">
        <v>1338036.7956359515</v>
      </c>
      <c r="K273">
        <v>52805.265727272723</v>
      </c>
      <c r="L273">
        <v>240846623.21447128</v>
      </c>
      <c r="M273">
        <v>6200667.8840909088</v>
      </c>
      <c r="N273">
        <v>2007055193.4539273</v>
      </c>
      <c r="O273">
        <v>108639800</v>
      </c>
      <c r="P273">
        <v>25.63069325</v>
      </c>
      <c r="Q273">
        <v>20003.650094757475</v>
      </c>
      <c r="R273">
        <v>240899428.48019856</v>
      </c>
      <c r="S273">
        <v>2121.8956613380183</v>
      </c>
      <c r="T273">
        <v>20029.280788007476</v>
      </c>
      <c r="U273">
        <f>Pro_Economic_Table[[#This Row],[Total Energy(MJ)]]*AHP!$P$3/TOPSIS!$B$4</f>
        <v>8.1506038139598884E-3</v>
      </c>
      <c r="V273">
        <f>Pro_Economic_Table[[#This Row],[Total Cost(LKR Million)]]*AHP!$P$4/TOPSIS!$C$4</f>
        <v>3.1674270522990641E-2</v>
      </c>
      <c r="W273">
        <f>Pro_Economic_Table[[#This Row],[Total Carbon (Metric T)]]*AHP!$P$5/TOPSIS!$D$4</f>
        <v>3.4999285630955279E-3</v>
      </c>
      <c r="X273">
        <f>((Pro_Economic_Table[[#This Row],[Weighted Energy]]-TOPSIS!$B$5)^2+(Pro_Economic_Table[[#This Row],[Weighted Cost]]-TOPSIS!$C$5)^2+(Pro_Economic_Table[[#This Row],[Weighted Co2]]-TOPSIS!$D$5)^2)^0.5</f>
        <v>3.9787919271014613E-3</v>
      </c>
      <c r="Y273">
        <f>((Pro_Economic_Table[[#This Row],[Weighted Energy]]-TOPSIS!$B$6)^2+(Pro_Economic_Table[[#This Row],[Weighted Cost]]-TOPSIS!$C$6)^2+(Pro_Economic_Table[[#This Row],[Weighted Co2]]-TOPSIS!$D$6)^2)^0.5</f>
        <v>3.3612018438189104E-3</v>
      </c>
      <c r="Z273">
        <f>Pro_Economic_Table[[#This Row],[S- Worst-Euclidean Distance]]/(Pro_Economic_Table[[#This Row],[S+ Best-Euclidean Distance]]+Pro_Economic_Table[[#This Row],[S- Worst-Euclidean Distance]])</f>
        <v>0.4579297951362491</v>
      </c>
      <c r="AA273">
        <v>272</v>
      </c>
    </row>
    <row r="274" spans="1:27" x14ac:dyDescent="0.3">
      <c r="A274">
        <v>322</v>
      </c>
      <c r="B274" t="s">
        <v>141</v>
      </c>
      <c r="C274" t="s">
        <v>280</v>
      </c>
      <c r="D274" t="s">
        <v>280</v>
      </c>
      <c r="E274" t="s">
        <v>280</v>
      </c>
      <c r="F274" t="s">
        <v>280</v>
      </c>
      <c r="G274" t="s">
        <v>219</v>
      </c>
      <c r="H274">
        <v>401.37833997549501</v>
      </c>
      <c r="I274">
        <v>58</v>
      </c>
      <c r="J274">
        <v>1338486.3951795325</v>
      </c>
      <c r="K274">
        <v>52805.265727272723</v>
      </c>
      <c r="L274">
        <v>240927551.13231584</v>
      </c>
      <c r="M274">
        <v>6205272.959090909</v>
      </c>
      <c r="N274">
        <v>2007729592.7692988</v>
      </c>
      <c r="O274">
        <v>108112000</v>
      </c>
      <c r="P274">
        <v>25.621483100000003</v>
      </c>
      <c r="Q274">
        <v>20010.371607934008</v>
      </c>
      <c r="R274">
        <v>240980356.39804313</v>
      </c>
      <c r="S274">
        <v>2122.0468657283895</v>
      </c>
      <c r="T274">
        <v>20035.993091034008</v>
      </c>
      <c r="U274">
        <f>Pro_Economic_Table[[#This Row],[Total Energy(MJ)]]*AHP!$P$3/TOPSIS!$B$4</f>
        <v>8.1533419333485527E-3</v>
      </c>
      <c r="V274">
        <f>Pro_Economic_Table[[#This Row],[Total Cost(LKR Million)]]*AHP!$P$4/TOPSIS!$C$4</f>
        <v>3.1676527603228907E-2</v>
      </c>
      <c r="W274">
        <f>Pro_Economic_Table[[#This Row],[Total Carbon (Metric T)]]*AHP!$P$5/TOPSIS!$D$4</f>
        <v>3.5011014749606801E-3</v>
      </c>
      <c r="X274">
        <f>((Pro_Economic_Table[[#This Row],[Weighted Energy]]-TOPSIS!$B$5)^2+(Pro_Economic_Table[[#This Row],[Weighted Cost]]-TOPSIS!$C$5)^2+(Pro_Economic_Table[[#This Row],[Weighted Co2]]-TOPSIS!$D$5)^2)^0.5</f>
        <v>3.9817458486683839E-3</v>
      </c>
      <c r="Y274">
        <f>((Pro_Economic_Table[[#This Row],[Weighted Energy]]-TOPSIS!$B$6)^2+(Pro_Economic_Table[[#This Row],[Weighted Cost]]-TOPSIS!$C$6)^2+(Pro_Economic_Table[[#This Row],[Weighted Co2]]-TOPSIS!$D$6)^2)^0.5</f>
        <v>3.3582289664264467E-3</v>
      </c>
      <c r="Z274">
        <f>Pro_Economic_Table[[#This Row],[S- Worst-Euclidean Distance]]/(Pro_Economic_Table[[#This Row],[S+ Best-Euclidean Distance]]+Pro_Economic_Table[[#This Row],[S- Worst-Euclidean Distance]])</f>
        <v>0.45752595220356473</v>
      </c>
      <c r="AA274">
        <v>273</v>
      </c>
    </row>
    <row r="275" spans="1:27" x14ac:dyDescent="0.3">
      <c r="A275">
        <v>298</v>
      </c>
      <c r="B275" t="s">
        <v>141</v>
      </c>
      <c r="C275" t="s">
        <v>280</v>
      </c>
      <c r="D275" t="s">
        <v>151</v>
      </c>
      <c r="E275" t="s">
        <v>280</v>
      </c>
      <c r="F275" t="s">
        <v>154</v>
      </c>
      <c r="G275" t="s">
        <v>219</v>
      </c>
      <c r="H275">
        <v>400.85050960792239</v>
      </c>
      <c r="I275">
        <v>57</v>
      </c>
      <c r="J275">
        <v>1339747.3046891466</v>
      </c>
      <c r="K275">
        <v>50621.853000000003</v>
      </c>
      <c r="L275">
        <v>241154514.84404638</v>
      </c>
      <c r="M275">
        <v>6211584.9477272723</v>
      </c>
      <c r="N275">
        <v>2009620957.0337198</v>
      </c>
      <c r="O275">
        <v>106248000</v>
      </c>
      <c r="P275">
        <v>25.63069325</v>
      </c>
      <c r="Q275">
        <v>20029.222205102742</v>
      </c>
      <c r="R275">
        <v>241205136.69704637</v>
      </c>
      <c r="S275">
        <v>2122.0805419814469</v>
      </c>
      <c r="T275">
        <v>20054.852898352743</v>
      </c>
      <c r="U275">
        <f>Pro_Economic_Table[[#This Row],[Total Energy(MJ)]]*AHP!$P$3/TOPSIS!$B$4</f>
        <v>8.1609471616959882E-3</v>
      </c>
      <c r="V275">
        <f>Pro_Economic_Table[[#This Row],[Total Cost(LKR Million)]]*AHP!$P$4/TOPSIS!$C$4</f>
        <v>3.1677030300307274E-2</v>
      </c>
      <c r="W275">
        <f>Pro_Economic_Table[[#This Row],[Total Carbon (Metric T)]]*AHP!$P$5/TOPSIS!$D$4</f>
        <v>3.5043970490268661E-3</v>
      </c>
      <c r="X275">
        <f>((Pro_Economic_Table[[#This Row],[Weighted Energy]]-TOPSIS!$B$5)^2+(Pro_Economic_Table[[#This Row],[Weighted Cost]]-TOPSIS!$C$5)^2+(Pro_Economic_Table[[#This Row],[Weighted Co2]]-TOPSIS!$D$5)^2)^0.5</f>
        <v>3.9843962692577952E-3</v>
      </c>
      <c r="Y275">
        <f>((Pro_Economic_Table[[#This Row],[Weighted Energy]]-TOPSIS!$B$6)^2+(Pro_Economic_Table[[#This Row],[Weighted Cost]]-TOPSIS!$C$6)^2+(Pro_Economic_Table[[#This Row],[Weighted Co2]]-TOPSIS!$D$6)^2)^0.5</f>
        <v>3.3555349723638213E-3</v>
      </c>
      <c r="Z275">
        <f>Pro_Economic_Table[[#This Row],[S- Worst-Euclidean Distance]]/(Pro_Economic_Table[[#This Row],[S+ Best-Euclidean Distance]]+Pro_Economic_Table[[#This Row],[S- Worst-Euclidean Distance]])</f>
        <v>0.45716163570252744</v>
      </c>
      <c r="AA275">
        <v>274</v>
      </c>
    </row>
    <row r="276" spans="1:27" x14ac:dyDescent="0.3">
      <c r="A276">
        <v>324</v>
      </c>
      <c r="B276" t="s">
        <v>141</v>
      </c>
      <c r="C276" t="s">
        <v>280</v>
      </c>
      <c r="D276" t="s">
        <v>280</v>
      </c>
      <c r="E276" t="s">
        <v>280</v>
      </c>
      <c r="F276" t="s">
        <v>280</v>
      </c>
      <c r="G276" t="s">
        <v>218</v>
      </c>
      <c r="H276">
        <v>401.37833997549501</v>
      </c>
      <c r="I276">
        <v>29</v>
      </c>
      <c r="J276">
        <v>1338486.3951795325</v>
      </c>
      <c r="K276">
        <v>52805.265727272723</v>
      </c>
      <c r="L276">
        <v>240927551.13231584</v>
      </c>
      <c r="M276">
        <v>6205272.959090909</v>
      </c>
      <c r="N276">
        <v>2007729592.7692988</v>
      </c>
      <c r="O276">
        <v>108639800</v>
      </c>
      <c r="P276">
        <v>25.621483100000003</v>
      </c>
      <c r="Q276">
        <v>20010.371607934008</v>
      </c>
      <c r="R276">
        <v>240980356.39804313</v>
      </c>
      <c r="S276">
        <v>2122.5746657283898</v>
      </c>
      <c r="T276">
        <v>20035.993091034008</v>
      </c>
      <c r="U276">
        <f>Pro_Economic_Table[[#This Row],[Total Energy(MJ)]]*AHP!$P$3/TOPSIS!$B$4</f>
        <v>8.1533419333485527E-3</v>
      </c>
      <c r="V276">
        <f>Pro_Economic_Table[[#This Row],[Total Cost(LKR Million)]]*AHP!$P$4/TOPSIS!$C$4</f>
        <v>3.1684406256400531E-2</v>
      </c>
      <c r="W276">
        <f>Pro_Economic_Table[[#This Row],[Total Carbon (Metric T)]]*AHP!$P$5/TOPSIS!$D$4</f>
        <v>3.5011014749606801E-3</v>
      </c>
      <c r="X276">
        <f>((Pro_Economic_Table[[#This Row],[Weighted Energy]]-TOPSIS!$B$5)^2+(Pro_Economic_Table[[#This Row],[Weighted Cost]]-TOPSIS!$C$5)^2+(Pro_Economic_Table[[#This Row],[Weighted Co2]]-TOPSIS!$D$5)^2)^0.5</f>
        <v>3.9893534927697054E-3</v>
      </c>
      <c r="Y276">
        <f>((Pro_Economic_Table[[#This Row],[Weighted Energy]]-TOPSIS!$B$6)^2+(Pro_Economic_Table[[#This Row],[Weighted Cost]]-TOPSIS!$C$6)^2+(Pro_Economic_Table[[#This Row],[Weighted Co2]]-TOPSIS!$D$6)^2)^0.5</f>
        <v>3.3506385274875558E-3</v>
      </c>
      <c r="Z276">
        <f>Pro_Economic_Table[[#This Row],[S- Worst-Euclidean Distance]]/(Pro_Economic_Table[[#This Row],[S+ Best-Euclidean Distance]]+Pro_Economic_Table[[#This Row],[S- Worst-Euclidean Distance]])</f>
        <v>0.45649075887825263</v>
      </c>
      <c r="AA276">
        <v>275</v>
      </c>
    </row>
    <row r="277" spans="1:27" x14ac:dyDescent="0.3">
      <c r="A277">
        <v>301</v>
      </c>
      <c r="B277" t="s">
        <v>141</v>
      </c>
      <c r="C277" t="s">
        <v>280</v>
      </c>
      <c r="D277" t="s">
        <v>151</v>
      </c>
      <c r="E277" t="s">
        <v>280</v>
      </c>
      <c r="F277" t="s">
        <v>155</v>
      </c>
      <c r="G277" t="s">
        <v>219</v>
      </c>
      <c r="H277">
        <v>400.81193776408418</v>
      </c>
      <c r="I277">
        <v>57</v>
      </c>
      <c r="J277">
        <v>1340788.4841128301</v>
      </c>
      <c r="K277">
        <v>51440.632772727273</v>
      </c>
      <c r="L277">
        <v>241341927.14030942</v>
      </c>
      <c r="M277">
        <v>6238877.6068181815</v>
      </c>
      <c r="N277">
        <v>2011182726.1692452</v>
      </c>
      <c r="O277">
        <v>106248000</v>
      </c>
      <c r="P277">
        <v>25.35776665909091</v>
      </c>
      <c r="Q277">
        <v>20044.787837486812</v>
      </c>
      <c r="R277">
        <v>241393367.77308214</v>
      </c>
      <c r="S277">
        <v>2123.6696037760635</v>
      </c>
      <c r="T277">
        <v>20070.145604145902</v>
      </c>
      <c r="U277">
        <f>Pro_Economic_Table[[#This Row],[Total Energy(MJ)]]*AHP!$P$3/TOPSIS!$B$4</f>
        <v>8.1673157817293441E-3</v>
      </c>
      <c r="V277">
        <f>Pro_Economic_Table[[#This Row],[Total Cost(LKR Million)]]*AHP!$P$4/TOPSIS!$C$4</f>
        <v>3.1700750775388829E-2</v>
      </c>
      <c r="W277">
        <f>Pro_Economic_Table[[#This Row],[Total Carbon (Metric T)]]*AHP!$P$5/TOPSIS!$D$4</f>
        <v>3.5070693056285379E-3</v>
      </c>
      <c r="X277">
        <f>((Pro_Economic_Table[[#This Row],[Weighted Energy]]-TOPSIS!$B$5)^2+(Pro_Economic_Table[[#This Row],[Weighted Cost]]-TOPSIS!$C$5)^2+(Pro_Economic_Table[[#This Row],[Weighted Co2]]-TOPSIS!$D$5)^2)^0.5</f>
        <v>4.0090976984119278E-3</v>
      </c>
      <c r="Y277">
        <f>((Pro_Economic_Table[[#This Row],[Weighted Energy]]-TOPSIS!$B$6)^2+(Pro_Economic_Table[[#This Row],[Weighted Cost]]-TOPSIS!$C$6)^2+(Pro_Economic_Table[[#This Row],[Weighted Co2]]-TOPSIS!$D$6)^2)^0.5</f>
        <v>3.330832225919149E-3</v>
      </c>
      <c r="Z277">
        <f>Pro_Economic_Table[[#This Row],[S- Worst-Euclidean Distance]]/(Pro_Economic_Table[[#This Row],[S+ Best-Euclidean Distance]]+Pro_Economic_Table[[#This Row],[S- Worst-Euclidean Distance]])</f>
        <v>0.45379618882706207</v>
      </c>
      <c r="AA277">
        <v>276</v>
      </c>
    </row>
    <row r="278" spans="1:27" x14ac:dyDescent="0.3">
      <c r="A278">
        <v>300</v>
      </c>
      <c r="B278" t="s">
        <v>141</v>
      </c>
      <c r="C278" t="s">
        <v>280</v>
      </c>
      <c r="D278" t="s">
        <v>151</v>
      </c>
      <c r="E278" t="s">
        <v>280</v>
      </c>
      <c r="F278" t="s">
        <v>154</v>
      </c>
      <c r="G278" t="s">
        <v>218</v>
      </c>
      <c r="H278">
        <v>400.85050960792239</v>
      </c>
      <c r="I278">
        <v>29</v>
      </c>
      <c r="J278">
        <v>1339747.3046891466</v>
      </c>
      <c r="K278">
        <v>50621.853000000003</v>
      </c>
      <c r="L278">
        <v>241154514.84404638</v>
      </c>
      <c r="M278">
        <v>6211584.9477272723</v>
      </c>
      <c r="N278">
        <v>2009620957.0337198</v>
      </c>
      <c r="O278">
        <v>108639800</v>
      </c>
      <c r="P278">
        <v>25.63069325</v>
      </c>
      <c r="Q278">
        <v>20029.222205102742</v>
      </c>
      <c r="R278">
        <v>241205136.69704637</v>
      </c>
      <c r="S278">
        <v>2124.4723419814468</v>
      </c>
      <c r="T278">
        <v>20054.852898352743</v>
      </c>
      <c r="U278">
        <f>Pro_Economic_Table[[#This Row],[Total Energy(MJ)]]*AHP!$P$3/TOPSIS!$B$4</f>
        <v>8.1609471616959882E-3</v>
      </c>
      <c r="V278">
        <f>Pro_Economic_Table[[#This Row],[Total Cost(LKR Million)]]*AHP!$P$4/TOPSIS!$C$4</f>
        <v>3.171273352625624E-2</v>
      </c>
      <c r="W278">
        <f>Pro_Economic_Table[[#This Row],[Total Carbon (Metric T)]]*AHP!$P$5/TOPSIS!$D$4</f>
        <v>3.5043970490268661E-3</v>
      </c>
      <c r="X278">
        <f>((Pro_Economic_Table[[#This Row],[Weighted Energy]]-TOPSIS!$B$5)^2+(Pro_Economic_Table[[#This Row],[Weighted Cost]]-TOPSIS!$C$5)^2+(Pro_Economic_Table[[#This Row],[Weighted Co2]]-TOPSIS!$D$5)^2)^0.5</f>
        <v>4.0188614658232926E-3</v>
      </c>
      <c r="Y278">
        <f>((Pro_Economic_Table[[#This Row],[Weighted Energy]]-TOPSIS!$B$6)^2+(Pro_Economic_Table[[#This Row],[Weighted Cost]]-TOPSIS!$C$6)^2+(Pro_Economic_Table[[#This Row],[Weighted Co2]]-TOPSIS!$D$6)^2)^0.5</f>
        <v>3.3211260743666493E-3</v>
      </c>
      <c r="Z278">
        <f>Pro_Economic_Table[[#This Row],[S- Worst-Euclidean Distance]]/(Pro_Economic_Table[[#This Row],[S+ Best-Euclidean Distance]]+Pro_Economic_Table[[#This Row],[S- Worst-Euclidean Distance]])</f>
        <v>0.45247026049865829</v>
      </c>
      <c r="AA278">
        <v>277</v>
      </c>
    </row>
    <row r="279" spans="1:27" x14ac:dyDescent="0.3">
      <c r="A279">
        <v>316</v>
      </c>
      <c r="B279" t="s">
        <v>141</v>
      </c>
      <c r="C279" t="s">
        <v>280</v>
      </c>
      <c r="D279" t="s">
        <v>280</v>
      </c>
      <c r="E279" t="s">
        <v>280</v>
      </c>
      <c r="F279" t="s">
        <v>154</v>
      </c>
      <c r="G279" t="s">
        <v>219</v>
      </c>
      <c r="H279">
        <v>401.31497194633238</v>
      </c>
      <c r="I279">
        <v>58</v>
      </c>
      <c r="J279">
        <v>1340196.9042327271</v>
      </c>
      <c r="K279">
        <v>50621.853000000003</v>
      </c>
      <c r="L279">
        <v>241235442.76189089</v>
      </c>
      <c r="M279">
        <v>6216190.0227272725</v>
      </c>
      <c r="N279">
        <v>2010295356.3490908</v>
      </c>
      <c r="O279">
        <v>108112000</v>
      </c>
      <c r="P279">
        <v>25.621483100000003</v>
      </c>
      <c r="Q279">
        <v>20035.943718279268</v>
      </c>
      <c r="R279">
        <v>241286064.61489087</v>
      </c>
      <c r="S279">
        <v>2124.6235463718181</v>
      </c>
      <c r="T279">
        <v>20061.565201379268</v>
      </c>
      <c r="U279">
        <f>Pro_Economic_Table[[#This Row],[Total Energy(MJ)]]*AHP!$P$3/TOPSIS!$B$4</f>
        <v>8.1636852810846507E-3</v>
      </c>
      <c r="V279">
        <f>Pro_Economic_Table[[#This Row],[Total Cost(LKR Million)]]*AHP!$P$4/TOPSIS!$C$4</f>
        <v>3.1714990606494513E-2</v>
      </c>
      <c r="W279">
        <f>Pro_Economic_Table[[#This Row],[Total Carbon (Metric T)]]*AHP!$P$5/TOPSIS!$D$4</f>
        <v>3.5055699608920166E-3</v>
      </c>
      <c r="X279">
        <f>((Pro_Economic_Table[[#This Row],[Weighted Energy]]-TOPSIS!$B$5)^2+(Pro_Economic_Table[[#This Row],[Weighted Cost]]-TOPSIS!$C$5)^2+(Pro_Economic_Table[[#This Row],[Weighted Co2]]-TOPSIS!$D$5)^2)^0.5</f>
        <v>4.0218158882264843E-3</v>
      </c>
      <c r="Y279">
        <f>((Pro_Economic_Table[[#This Row],[Weighted Energy]]-TOPSIS!$B$6)^2+(Pro_Economic_Table[[#This Row],[Weighted Cost]]-TOPSIS!$C$6)^2+(Pro_Economic_Table[[#This Row],[Weighted Co2]]-TOPSIS!$D$6)^2)^0.5</f>
        <v>3.3181535695298117E-3</v>
      </c>
      <c r="Z279">
        <f>Pro_Economic_Table[[#This Row],[S- Worst-Euclidean Distance]]/(Pro_Economic_Table[[#This Row],[S+ Best-Euclidean Distance]]+Pro_Economic_Table[[#This Row],[S- Worst-Euclidean Distance]])</f>
        <v>0.4520664000888247</v>
      </c>
      <c r="AA279">
        <v>278</v>
      </c>
    </row>
    <row r="280" spans="1:27" x14ac:dyDescent="0.3">
      <c r="A280">
        <v>318</v>
      </c>
      <c r="B280" t="s">
        <v>141</v>
      </c>
      <c r="C280" t="s">
        <v>280</v>
      </c>
      <c r="D280" t="s">
        <v>280</v>
      </c>
      <c r="E280" t="s">
        <v>280</v>
      </c>
      <c r="F280" t="s">
        <v>154</v>
      </c>
      <c r="G280" t="s">
        <v>218</v>
      </c>
      <c r="H280">
        <v>401.31497194633238</v>
      </c>
      <c r="I280">
        <v>29</v>
      </c>
      <c r="J280">
        <v>1340196.9042327271</v>
      </c>
      <c r="K280">
        <v>50621.853000000003</v>
      </c>
      <c r="L280">
        <v>241235442.76189089</v>
      </c>
      <c r="M280">
        <v>6216190.0227272725</v>
      </c>
      <c r="N280">
        <v>2010295356.3490908</v>
      </c>
      <c r="O280">
        <v>108639800</v>
      </c>
      <c r="P280">
        <v>25.621483100000003</v>
      </c>
      <c r="Q280">
        <v>20035.943718279268</v>
      </c>
      <c r="R280">
        <v>241286064.61489087</v>
      </c>
      <c r="S280">
        <v>2125.1513463718179</v>
      </c>
      <c r="T280">
        <v>20061.565201379268</v>
      </c>
      <c r="U280">
        <f>Pro_Economic_Table[[#This Row],[Total Energy(MJ)]]*AHP!$P$3/TOPSIS!$B$4</f>
        <v>8.1636852810846507E-3</v>
      </c>
      <c r="V280">
        <f>Pro_Economic_Table[[#This Row],[Total Cost(LKR Million)]]*AHP!$P$4/TOPSIS!$C$4</f>
        <v>3.1722869259666123E-2</v>
      </c>
      <c r="W280">
        <f>Pro_Economic_Table[[#This Row],[Total Carbon (Metric T)]]*AHP!$P$5/TOPSIS!$D$4</f>
        <v>3.5055699608920166E-3</v>
      </c>
      <c r="X280">
        <f>((Pro_Economic_Table[[#This Row],[Weighted Energy]]-TOPSIS!$B$5)^2+(Pro_Economic_Table[[#This Row],[Weighted Cost]]-TOPSIS!$C$5)^2+(Pro_Economic_Table[[#This Row],[Weighted Co2]]-TOPSIS!$D$5)^2)^0.5</f>
        <v>4.0294230851329275E-3</v>
      </c>
      <c r="Y280">
        <f>((Pro_Economic_Table[[#This Row],[Weighted Energy]]-TOPSIS!$B$6)^2+(Pro_Economic_Table[[#This Row],[Weighted Cost]]-TOPSIS!$C$6)^2+(Pro_Economic_Table[[#This Row],[Weighted Co2]]-TOPSIS!$D$6)^2)^0.5</f>
        <v>3.3105627822542787E-3</v>
      </c>
      <c r="Z280">
        <f>Pro_Economic_Table[[#This Row],[S- Worst-Euclidean Distance]]/(Pro_Economic_Table[[#This Row],[S+ Best-Euclidean Distance]]+Pro_Economic_Table[[#This Row],[S- Worst-Euclidean Distance]])</f>
        <v>0.45103122023213521</v>
      </c>
      <c r="AA280">
        <v>279</v>
      </c>
    </row>
    <row r="281" spans="1:27" x14ac:dyDescent="0.3">
      <c r="A281">
        <v>305</v>
      </c>
      <c r="B281" t="s">
        <v>141</v>
      </c>
      <c r="C281" t="s">
        <v>280</v>
      </c>
      <c r="D281" t="s">
        <v>151</v>
      </c>
      <c r="E281" t="s">
        <v>280</v>
      </c>
      <c r="F281" t="s">
        <v>280</v>
      </c>
      <c r="G281" t="s">
        <v>220</v>
      </c>
      <c r="H281">
        <v>400.91387763708502</v>
      </c>
      <c r="I281">
        <v>29</v>
      </c>
      <c r="J281">
        <v>1338036.7956359515</v>
      </c>
      <c r="K281">
        <v>52805.265727272723</v>
      </c>
      <c r="L281">
        <v>240846623.21447128</v>
      </c>
      <c r="M281">
        <v>6200667.8840909088</v>
      </c>
      <c r="N281">
        <v>2007055193.4539273</v>
      </c>
      <c r="O281">
        <v>113100000</v>
      </c>
      <c r="P281">
        <v>25.63069325</v>
      </c>
      <c r="Q281">
        <v>20003.650094757475</v>
      </c>
      <c r="R281">
        <v>240899428.48019856</v>
      </c>
      <c r="S281">
        <v>2126.3558613380183</v>
      </c>
      <c r="T281">
        <v>20029.280788007476</v>
      </c>
      <c r="U281">
        <f>Pro_Economic_Table[[#This Row],[Total Energy(MJ)]]*AHP!$P$3/TOPSIS!$B$4</f>
        <v>8.1506038139598884E-3</v>
      </c>
      <c r="V281">
        <f>Pro_Economic_Table[[#This Row],[Total Cost(LKR Million)]]*AHP!$P$4/TOPSIS!$C$4</f>
        <v>3.1740849471221091E-2</v>
      </c>
      <c r="W281">
        <f>Pro_Economic_Table[[#This Row],[Total Carbon (Metric T)]]*AHP!$P$5/TOPSIS!$D$4</f>
        <v>3.4999285630955279E-3</v>
      </c>
      <c r="X281">
        <f>((Pro_Economic_Table[[#This Row],[Weighted Energy]]-TOPSIS!$B$5)^2+(Pro_Economic_Table[[#This Row],[Weighted Cost]]-TOPSIS!$C$5)^2+(Pro_Economic_Table[[#This Row],[Weighted Co2]]-TOPSIS!$D$5)^2)^0.5</f>
        <v>4.0431231799922772E-3</v>
      </c>
      <c r="Y281">
        <f>((Pro_Economic_Table[[#This Row],[Weighted Energy]]-TOPSIS!$B$6)^2+(Pro_Economic_Table[[#This Row],[Weighted Cost]]-TOPSIS!$C$6)^2+(Pro_Economic_Table[[#This Row],[Weighted Co2]]-TOPSIS!$D$6)^2)^0.5</f>
        <v>3.2971132914055446E-3</v>
      </c>
      <c r="Z281">
        <f>Pro_Economic_Table[[#This Row],[S- Worst-Euclidean Distance]]/(Pro_Economic_Table[[#This Row],[S+ Best-Euclidean Distance]]+Pro_Economic_Table[[#This Row],[S- Worst-Euclidean Distance]])</f>
        <v>0.44918352484326246</v>
      </c>
      <c r="AA281">
        <v>280</v>
      </c>
    </row>
    <row r="282" spans="1:27" x14ac:dyDescent="0.3">
      <c r="A282">
        <v>303</v>
      </c>
      <c r="B282" t="s">
        <v>141</v>
      </c>
      <c r="C282" t="s">
        <v>280</v>
      </c>
      <c r="D282" t="s">
        <v>151</v>
      </c>
      <c r="E282" t="s">
        <v>280</v>
      </c>
      <c r="F282" t="s">
        <v>155</v>
      </c>
      <c r="G282" t="s">
        <v>218</v>
      </c>
      <c r="H282">
        <v>400.81193776408418</v>
      </c>
      <c r="I282">
        <v>29</v>
      </c>
      <c r="J282">
        <v>1340788.4841128301</v>
      </c>
      <c r="K282">
        <v>51440.632772727273</v>
      </c>
      <c r="L282">
        <v>241341927.14030942</v>
      </c>
      <c r="M282">
        <v>6238877.6068181815</v>
      </c>
      <c r="N282">
        <v>2011182726.1692452</v>
      </c>
      <c r="O282">
        <v>108639800</v>
      </c>
      <c r="P282">
        <v>25.35776665909091</v>
      </c>
      <c r="Q282">
        <v>20044.787837486812</v>
      </c>
      <c r="R282">
        <v>241393367.77308214</v>
      </c>
      <c r="S282">
        <v>2126.0614037760633</v>
      </c>
      <c r="T282">
        <v>20070.145604145902</v>
      </c>
      <c r="U282">
        <f>Pro_Economic_Table[[#This Row],[Total Energy(MJ)]]*AHP!$P$3/TOPSIS!$B$4</f>
        <v>8.1673157817293441E-3</v>
      </c>
      <c r="V282">
        <f>Pro_Economic_Table[[#This Row],[Total Cost(LKR Million)]]*AHP!$P$4/TOPSIS!$C$4</f>
        <v>3.1736454001337802E-2</v>
      </c>
      <c r="W282">
        <f>Pro_Economic_Table[[#This Row],[Total Carbon (Metric T)]]*AHP!$P$5/TOPSIS!$D$4</f>
        <v>3.5070693056285379E-3</v>
      </c>
      <c r="X282">
        <f>((Pro_Economic_Table[[#This Row],[Weighted Energy]]-TOPSIS!$B$5)^2+(Pro_Economic_Table[[#This Row],[Weighted Cost]]-TOPSIS!$C$5)^2+(Pro_Economic_Table[[#This Row],[Weighted Co2]]-TOPSIS!$D$5)^2)^0.5</f>
        <v>4.0435617964090387E-3</v>
      </c>
      <c r="Y282">
        <f>((Pro_Economic_Table[[#This Row],[Weighted Energy]]-TOPSIS!$B$6)^2+(Pro_Economic_Table[[#This Row],[Weighted Cost]]-TOPSIS!$C$6)^2+(Pro_Economic_Table[[#This Row],[Weighted Co2]]-TOPSIS!$D$6)^2)^0.5</f>
        <v>3.2964223884790213E-3</v>
      </c>
      <c r="Z282">
        <f>Pro_Economic_Table[[#This Row],[S- Worst-Euclidean Distance]]/(Pro_Economic_Table[[#This Row],[S+ Best-Euclidean Distance]]+Pro_Economic_Table[[#This Row],[S- Worst-Euclidean Distance]])</f>
        <v>0.4491048353027608</v>
      </c>
      <c r="AA282">
        <v>281</v>
      </c>
    </row>
    <row r="283" spans="1:27" x14ac:dyDescent="0.3">
      <c r="A283">
        <v>319</v>
      </c>
      <c r="B283" t="s">
        <v>141</v>
      </c>
      <c r="C283" t="s">
        <v>280</v>
      </c>
      <c r="D283" t="s">
        <v>280</v>
      </c>
      <c r="E283" t="s">
        <v>280</v>
      </c>
      <c r="F283" t="s">
        <v>155</v>
      </c>
      <c r="G283" t="s">
        <v>219</v>
      </c>
      <c r="H283">
        <v>401.27640010249428</v>
      </c>
      <c r="I283">
        <v>58</v>
      </c>
      <c r="J283">
        <v>1341238.0836564112</v>
      </c>
      <c r="K283">
        <v>51440.632772727273</v>
      </c>
      <c r="L283">
        <v>241422855.05815402</v>
      </c>
      <c r="M283">
        <v>6243482.6818181816</v>
      </c>
      <c r="N283">
        <v>2011857125.4846168</v>
      </c>
      <c r="O283">
        <v>108112000</v>
      </c>
      <c r="P283">
        <v>25.348556509090912</v>
      </c>
      <c r="Q283">
        <v>20051.509350663346</v>
      </c>
      <c r="R283">
        <v>241474295.69092673</v>
      </c>
      <c r="S283">
        <v>2126.2126081664351</v>
      </c>
      <c r="T283">
        <v>20076.857907172438</v>
      </c>
      <c r="U283">
        <f>Pro_Economic_Table[[#This Row],[Total Energy(MJ)]]*AHP!$P$3/TOPSIS!$B$4</f>
        <v>8.1700539011180101E-3</v>
      </c>
      <c r="V283">
        <f>Pro_Economic_Table[[#This Row],[Total Cost(LKR Million)]]*AHP!$P$4/TOPSIS!$C$4</f>
        <v>3.1738711081576075E-2</v>
      </c>
      <c r="W283">
        <f>Pro_Economic_Table[[#This Row],[Total Carbon (Metric T)]]*AHP!$P$5/TOPSIS!$D$4</f>
        <v>3.5082422174936905E-3</v>
      </c>
      <c r="X283">
        <f>((Pro_Economic_Table[[#This Row],[Weighted Energy]]-TOPSIS!$B$5)^2+(Pro_Economic_Table[[#This Row],[Weighted Cost]]-TOPSIS!$C$5)^2+(Pro_Economic_Table[[#This Row],[Weighted Co2]]-TOPSIS!$D$5)^2)^0.5</f>
        <v>4.0465164995892918E-3</v>
      </c>
      <c r="Y283">
        <f>((Pro_Economic_Table[[#This Row],[Weighted Energy]]-TOPSIS!$B$6)^2+(Pro_Economic_Table[[#This Row],[Weighted Cost]]-TOPSIS!$C$6)^2+(Pro_Economic_Table[[#This Row],[Weighted Co2]]-TOPSIS!$D$6)^2)^0.5</f>
        <v>3.2934500899769476E-3</v>
      </c>
      <c r="Z283">
        <f>Pro_Economic_Table[[#This Row],[S- Worst-Euclidean Distance]]/(Pro_Economic_Table[[#This Row],[S+ Best-Euclidean Distance]]+Pro_Economic_Table[[#This Row],[S- Worst-Euclidean Distance]])</f>
        <v>0.44870096475079135</v>
      </c>
      <c r="AA283">
        <v>282</v>
      </c>
    </row>
    <row r="284" spans="1:27" x14ac:dyDescent="0.3">
      <c r="A284">
        <v>511</v>
      </c>
      <c r="B284" t="s">
        <v>280</v>
      </c>
      <c r="C284" t="s">
        <v>280</v>
      </c>
      <c r="D284" t="s">
        <v>151</v>
      </c>
      <c r="E284" t="s">
        <v>152</v>
      </c>
      <c r="F284" t="s">
        <v>280</v>
      </c>
      <c r="G284" t="s">
        <v>219</v>
      </c>
      <c r="H284">
        <v>388.40959266079028</v>
      </c>
      <c r="I284">
        <v>56</v>
      </c>
      <c r="J284">
        <v>1344507.7426943569</v>
      </c>
      <c r="K284">
        <v>36442.572090909089</v>
      </c>
      <c r="L284">
        <v>242011393.68498427</v>
      </c>
      <c r="M284">
        <v>5170523.8386363629</v>
      </c>
      <c r="N284">
        <v>2016761614.0415356</v>
      </c>
      <c r="O284">
        <v>104384000</v>
      </c>
      <c r="P284">
        <v>19.443497068181816</v>
      </c>
      <c r="Q284">
        <v>20100.390753280637</v>
      </c>
      <c r="R284">
        <v>242047836.25707519</v>
      </c>
      <c r="S284">
        <v>2126.3161378801719</v>
      </c>
      <c r="T284">
        <v>20119.83425034882</v>
      </c>
      <c r="U284">
        <f>Pro_Economic_Table[[#This Row],[Total Energy(MJ)]]*AHP!$P$3/TOPSIS!$B$4</f>
        <v>8.1894591025143022E-3</v>
      </c>
      <c r="V284">
        <f>Pro_Economic_Table[[#This Row],[Total Cost(LKR Million)]]*AHP!$P$4/TOPSIS!$C$4</f>
        <v>3.174025650542505E-2</v>
      </c>
      <c r="W284">
        <f>Pro_Economic_Table[[#This Row],[Total Carbon (Metric T)]]*AHP!$P$5/TOPSIS!$D$4</f>
        <v>3.5157519295304042E-3</v>
      </c>
      <c r="X284">
        <f>((Pro_Economic_Table[[#This Row],[Weighted Energy]]-TOPSIS!$B$5)^2+(Pro_Economic_Table[[#This Row],[Weighted Cost]]-TOPSIS!$C$5)^2+(Pro_Economic_Table[[#This Row],[Weighted Co2]]-TOPSIS!$D$5)^2)^0.5</f>
        <v>4.0534752021307496E-3</v>
      </c>
      <c r="Y284">
        <f>((Pro_Economic_Table[[#This Row],[Weighted Energy]]-TOPSIS!$B$6)^2+(Pro_Economic_Table[[#This Row],[Weighted Cost]]-TOPSIS!$C$6)^2+(Pro_Economic_Table[[#This Row],[Weighted Co2]]-TOPSIS!$D$6)^2)^0.5</f>
        <v>3.2864584340224169E-3</v>
      </c>
      <c r="Z284">
        <f>Pro_Economic_Table[[#This Row],[S- Worst-Euclidean Distance]]/(Pro_Economic_Table[[#This Row],[S+ Best-Euclidean Distance]]+Pro_Economic_Table[[#This Row],[S- Worst-Euclidean Distance]])</f>
        <v>0.44775042894595413</v>
      </c>
      <c r="AA284">
        <v>283</v>
      </c>
    </row>
    <row r="285" spans="1:27" x14ac:dyDescent="0.3">
      <c r="A285">
        <v>323</v>
      </c>
      <c r="B285" t="s">
        <v>141</v>
      </c>
      <c r="C285" t="s">
        <v>280</v>
      </c>
      <c r="D285" t="s">
        <v>280</v>
      </c>
      <c r="E285" t="s">
        <v>280</v>
      </c>
      <c r="F285" t="s">
        <v>280</v>
      </c>
      <c r="G285" t="s">
        <v>220</v>
      </c>
      <c r="H285">
        <v>401.37833997549501</v>
      </c>
      <c r="I285">
        <v>29</v>
      </c>
      <c r="J285">
        <v>1338486.3951795325</v>
      </c>
      <c r="K285">
        <v>52805.265727272723</v>
      </c>
      <c r="L285">
        <v>240927551.13231584</v>
      </c>
      <c r="M285">
        <v>6205272.959090909</v>
      </c>
      <c r="N285">
        <v>2007729592.7692988</v>
      </c>
      <c r="O285">
        <v>113100000</v>
      </c>
      <c r="P285">
        <v>25.621483100000003</v>
      </c>
      <c r="Q285">
        <v>20010.371607934008</v>
      </c>
      <c r="R285">
        <v>240980356.39804313</v>
      </c>
      <c r="S285">
        <v>2127.0348657283898</v>
      </c>
      <c r="T285">
        <v>20035.993091034008</v>
      </c>
      <c r="U285">
        <f>Pro_Economic_Table[[#This Row],[Total Energy(MJ)]]*AHP!$P$3/TOPSIS!$B$4</f>
        <v>8.1533419333485527E-3</v>
      </c>
      <c r="V285">
        <f>Pro_Economic_Table[[#This Row],[Total Cost(LKR Million)]]*AHP!$P$4/TOPSIS!$C$4</f>
        <v>3.1750985204630981E-2</v>
      </c>
      <c r="W285">
        <f>Pro_Economic_Table[[#This Row],[Total Carbon (Metric T)]]*AHP!$P$5/TOPSIS!$D$4</f>
        <v>3.5011014749606801E-3</v>
      </c>
      <c r="X285">
        <f>((Pro_Economic_Table[[#This Row],[Weighted Energy]]-TOPSIS!$B$5)^2+(Pro_Economic_Table[[#This Row],[Weighted Cost]]-TOPSIS!$C$5)^2+(Pro_Economic_Table[[#This Row],[Weighted Co2]]-TOPSIS!$D$5)^2)^0.5</f>
        <v>4.0536836078604978E-3</v>
      </c>
      <c r="Y285">
        <f>((Pro_Economic_Table[[#This Row],[Weighted Energy]]-TOPSIS!$B$6)^2+(Pro_Economic_Table[[#This Row],[Weighted Cost]]-TOPSIS!$C$6)^2+(Pro_Economic_Table[[#This Row],[Weighted Co2]]-TOPSIS!$D$6)^2)^0.5</f>
        <v>3.2865493174902127E-3</v>
      </c>
      <c r="Z285">
        <f>Pro_Economic_Table[[#This Row],[S- Worst-Euclidean Distance]]/(Pro_Economic_Table[[#This Row],[S+ Best-Euclidean Distance]]+Pro_Economic_Table[[#This Row],[S- Worst-Euclidean Distance]])</f>
        <v>0.44774455400993751</v>
      </c>
      <c r="AA285">
        <v>284</v>
      </c>
    </row>
    <row r="286" spans="1:27" x14ac:dyDescent="0.3">
      <c r="A286">
        <v>321</v>
      </c>
      <c r="B286" t="s">
        <v>141</v>
      </c>
      <c r="C286" t="s">
        <v>280</v>
      </c>
      <c r="D286" t="s">
        <v>280</v>
      </c>
      <c r="E286" t="s">
        <v>280</v>
      </c>
      <c r="F286" t="s">
        <v>155</v>
      </c>
      <c r="G286" t="s">
        <v>218</v>
      </c>
      <c r="H286">
        <v>401.27640010249428</v>
      </c>
      <c r="I286">
        <v>29</v>
      </c>
      <c r="J286">
        <v>1341238.0836564112</v>
      </c>
      <c r="K286">
        <v>51440.632772727273</v>
      </c>
      <c r="L286">
        <v>241422855.05815402</v>
      </c>
      <c r="M286">
        <v>6243482.6818181816</v>
      </c>
      <c r="N286">
        <v>2011857125.4846168</v>
      </c>
      <c r="O286">
        <v>108639800</v>
      </c>
      <c r="P286">
        <v>25.348556509090912</v>
      </c>
      <c r="Q286">
        <v>20051.509350663346</v>
      </c>
      <c r="R286">
        <v>241474295.69092673</v>
      </c>
      <c r="S286">
        <v>2126.7404081664349</v>
      </c>
      <c r="T286">
        <v>20076.857907172438</v>
      </c>
      <c r="U286">
        <f>Pro_Economic_Table[[#This Row],[Total Energy(MJ)]]*AHP!$P$3/TOPSIS!$B$4</f>
        <v>8.1700539011180101E-3</v>
      </c>
      <c r="V286">
        <f>Pro_Economic_Table[[#This Row],[Total Cost(LKR Million)]]*AHP!$P$4/TOPSIS!$C$4</f>
        <v>3.1746589734747685E-2</v>
      </c>
      <c r="W286">
        <f>Pro_Economic_Table[[#This Row],[Total Carbon (Metric T)]]*AHP!$P$5/TOPSIS!$D$4</f>
        <v>3.5082422174936905E-3</v>
      </c>
      <c r="X286">
        <f>((Pro_Economic_Table[[#This Row],[Weighted Energy]]-TOPSIS!$B$5)^2+(Pro_Economic_Table[[#This Row],[Weighted Cost]]-TOPSIS!$C$5)^2+(Pro_Economic_Table[[#This Row],[Weighted Co2]]-TOPSIS!$D$5)^2)^0.5</f>
        <v>4.0541234456355681E-3</v>
      </c>
      <c r="Y286">
        <f>((Pro_Economic_Table[[#This Row],[Weighted Energy]]-TOPSIS!$B$6)^2+(Pro_Economic_Table[[#This Row],[Weighted Cost]]-TOPSIS!$C$6)^2+(Pro_Economic_Table[[#This Row],[Weighted Co2]]-TOPSIS!$D$6)^2)^0.5</f>
        <v>3.2858591099171296E-3</v>
      </c>
      <c r="Z286">
        <f>Pro_Economic_Table[[#This Row],[S- Worst-Euclidean Distance]]/(Pro_Economic_Table[[#This Row],[S+ Best-Euclidean Distance]]+Pro_Economic_Table[[#This Row],[S- Worst-Euclidean Distance]])</f>
        <v>0.44766579280646612</v>
      </c>
      <c r="AA286">
        <v>285</v>
      </c>
    </row>
    <row r="287" spans="1:27" x14ac:dyDescent="0.3">
      <c r="A287">
        <v>513</v>
      </c>
      <c r="B287" t="s">
        <v>280</v>
      </c>
      <c r="C287" t="s">
        <v>280</v>
      </c>
      <c r="D287" t="s">
        <v>151</v>
      </c>
      <c r="E287" t="s">
        <v>152</v>
      </c>
      <c r="F287" t="s">
        <v>280</v>
      </c>
      <c r="G287" t="s">
        <v>218</v>
      </c>
      <c r="H287">
        <v>388.40959266079028</v>
      </c>
      <c r="I287">
        <v>28</v>
      </c>
      <c r="J287">
        <v>1344507.7426943569</v>
      </c>
      <c r="K287">
        <v>36442.572090909089</v>
      </c>
      <c r="L287">
        <v>242011393.68498427</v>
      </c>
      <c r="M287">
        <v>5170523.8386363629</v>
      </c>
      <c r="N287">
        <v>2016761614.0415356</v>
      </c>
      <c r="O287">
        <v>104893600</v>
      </c>
      <c r="P287">
        <v>19.443497068181816</v>
      </c>
      <c r="Q287">
        <v>20100.390753280637</v>
      </c>
      <c r="R287">
        <v>242047836.25707519</v>
      </c>
      <c r="S287">
        <v>2126.8257378801718</v>
      </c>
      <c r="T287">
        <v>20119.83425034882</v>
      </c>
      <c r="U287">
        <f>Pro_Economic_Table[[#This Row],[Total Energy(MJ)]]*AHP!$P$3/TOPSIS!$B$4</f>
        <v>8.1894591025143022E-3</v>
      </c>
      <c r="V287">
        <f>Pro_Economic_Table[[#This Row],[Total Cost(LKR Million)]]*AHP!$P$4/TOPSIS!$C$4</f>
        <v>3.1747863480901091E-2</v>
      </c>
      <c r="W287">
        <f>Pro_Economic_Table[[#This Row],[Total Carbon (Metric T)]]*AHP!$P$5/TOPSIS!$D$4</f>
        <v>3.5157519295304042E-3</v>
      </c>
      <c r="X287">
        <f>((Pro_Economic_Table[[#This Row],[Weighted Energy]]-TOPSIS!$B$5)^2+(Pro_Economic_Table[[#This Row],[Weighted Cost]]-TOPSIS!$C$5)^2+(Pro_Economic_Table[[#This Row],[Weighted Co2]]-TOPSIS!$D$5)^2)^0.5</f>
        <v>4.0608101314963396E-3</v>
      </c>
      <c r="Y287">
        <f>((Pro_Economic_Table[[#This Row],[Weighted Energy]]-TOPSIS!$B$6)^2+(Pro_Economic_Table[[#This Row],[Weighted Cost]]-TOPSIS!$C$6)^2+(Pro_Economic_Table[[#This Row],[Weighted Co2]]-TOPSIS!$D$6)^2)^0.5</f>
        <v>3.2791171472437096E-3</v>
      </c>
      <c r="Z287">
        <f>Pro_Economic_Table[[#This Row],[S- Worst-Euclidean Distance]]/(Pro_Economic_Table[[#This Row],[S+ Best-Euclidean Distance]]+Pro_Economic_Table[[#This Row],[S- Worst-Euclidean Distance]])</f>
        <v>0.44675063154121514</v>
      </c>
      <c r="AA287">
        <v>286</v>
      </c>
    </row>
    <row r="288" spans="1:27" x14ac:dyDescent="0.3">
      <c r="A288">
        <v>529</v>
      </c>
      <c r="B288" t="s">
        <v>280</v>
      </c>
      <c r="C288" t="s">
        <v>280</v>
      </c>
      <c r="D288" t="s">
        <v>280</v>
      </c>
      <c r="E288" t="s">
        <v>152</v>
      </c>
      <c r="F288" t="s">
        <v>280</v>
      </c>
      <c r="G288" t="s">
        <v>219</v>
      </c>
      <c r="H288">
        <v>388.87405499920038</v>
      </c>
      <c r="I288">
        <v>56</v>
      </c>
      <c r="J288">
        <v>1344957.3422379377</v>
      </c>
      <c r="K288">
        <v>36442.572090909089</v>
      </c>
      <c r="L288">
        <v>242092321.6028288</v>
      </c>
      <c r="M288">
        <v>5175128.9136363631</v>
      </c>
      <c r="N288">
        <v>2017436013.3569067</v>
      </c>
      <c r="O288">
        <v>104384000</v>
      </c>
      <c r="P288">
        <v>19.434286918181815</v>
      </c>
      <c r="Q288">
        <v>20107.11226645717</v>
      </c>
      <c r="R288">
        <v>242128764.17491972</v>
      </c>
      <c r="S288">
        <v>2126.9951422705431</v>
      </c>
      <c r="T288">
        <v>20126.546553375352</v>
      </c>
      <c r="U288">
        <f>Pro_Economic_Table[[#This Row],[Total Energy(MJ)]]*AHP!$P$3/TOPSIS!$B$4</f>
        <v>8.1921972219029648E-3</v>
      </c>
      <c r="V288">
        <f>Pro_Economic_Table[[#This Row],[Total Cost(LKR Million)]]*AHP!$P$4/TOPSIS!$C$4</f>
        <v>3.175039223883494E-2</v>
      </c>
      <c r="W288">
        <f>Pro_Economic_Table[[#This Row],[Total Carbon (Metric T)]]*AHP!$P$5/TOPSIS!$D$4</f>
        <v>3.5169248413955564E-3</v>
      </c>
      <c r="X288">
        <f>((Pro_Economic_Table[[#This Row],[Weighted Energy]]-TOPSIS!$B$5)^2+(Pro_Economic_Table[[#This Row],[Weighted Cost]]-TOPSIS!$C$5)^2+(Pro_Economic_Table[[#This Row],[Weighted Co2]]-TOPSIS!$D$5)^2)^0.5</f>
        <v>4.0640379965884736E-3</v>
      </c>
      <c r="Y288">
        <f>((Pro_Economic_Table[[#This Row],[Weighted Energy]]-TOPSIS!$B$6)^2+(Pro_Economic_Table[[#This Row],[Weighted Cost]]-TOPSIS!$C$6)^2+(Pro_Economic_Table[[#This Row],[Weighted Co2]]-TOPSIS!$D$6)^2)^0.5</f>
        <v>3.2758964082933487E-3</v>
      </c>
      <c r="Z288">
        <f>Pro_Economic_Table[[#This Row],[S- Worst-Euclidean Distance]]/(Pro_Economic_Table[[#This Row],[S+ Best-Euclidean Distance]]+Pro_Economic_Table[[#This Row],[S- Worst-Euclidean Distance]])</f>
        <v>0.44631140110932543</v>
      </c>
      <c r="AA288">
        <v>287</v>
      </c>
    </row>
    <row r="289" spans="1:27" x14ac:dyDescent="0.3">
      <c r="A289">
        <v>531</v>
      </c>
      <c r="B289" t="s">
        <v>280</v>
      </c>
      <c r="C289" t="s">
        <v>280</v>
      </c>
      <c r="D289" t="s">
        <v>280</v>
      </c>
      <c r="E289" t="s">
        <v>152</v>
      </c>
      <c r="F289" t="s">
        <v>280</v>
      </c>
      <c r="G289" t="s">
        <v>218</v>
      </c>
      <c r="H289">
        <v>388.87405499920038</v>
      </c>
      <c r="I289">
        <v>28</v>
      </c>
      <c r="J289">
        <v>1344957.3422379377</v>
      </c>
      <c r="K289">
        <v>36442.572090909089</v>
      </c>
      <c r="L289">
        <v>242092321.6028288</v>
      </c>
      <c r="M289">
        <v>5175128.9136363631</v>
      </c>
      <c r="N289">
        <v>2017436013.3569067</v>
      </c>
      <c r="O289">
        <v>104893600</v>
      </c>
      <c r="P289">
        <v>19.434286918181815</v>
      </c>
      <c r="Q289">
        <v>20107.11226645717</v>
      </c>
      <c r="R289">
        <v>242128764.17491972</v>
      </c>
      <c r="S289">
        <v>2127.5047422705429</v>
      </c>
      <c r="T289">
        <v>20126.546553375352</v>
      </c>
      <c r="U289">
        <f>Pro_Economic_Table[[#This Row],[Total Energy(MJ)]]*AHP!$P$3/TOPSIS!$B$4</f>
        <v>8.1921972219029648E-3</v>
      </c>
      <c r="V289">
        <f>Pro_Economic_Table[[#This Row],[Total Cost(LKR Million)]]*AHP!$P$4/TOPSIS!$C$4</f>
        <v>3.1757999214310974E-2</v>
      </c>
      <c r="W289">
        <f>Pro_Economic_Table[[#This Row],[Total Carbon (Metric T)]]*AHP!$P$5/TOPSIS!$D$4</f>
        <v>3.5169248413955564E-3</v>
      </c>
      <c r="X289">
        <f>((Pro_Economic_Table[[#This Row],[Weighted Energy]]-TOPSIS!$B$5)^2+(Pro_Economic_Table[[#This Row],[Weighted Cost]]-TOPSIS!$C$5)^2+(Pro_Economic_Table[[#This Row],[Weighted Co2]]-TOPSIS!$D$5)^2)^0.5</f>
        <v>4.0713728338289236E-3</v>
      </c>
      <c r="Y289">
        <f>((Pro_Economic_Table[[#This Row],[Weighted Energy]]-TOPSIS!$B$6)^2+(Pro_Economic_Table[[#This Row],[Weighted Cost]]-TOPSIS!$C$6)^2+(Pro_Economic_Table[[#This Row],[Weighted Co2]]-TOPSIS!$D$6)^2)^0.5</f>
        <v>3.2685549879435893E-3</v>
      </c>
      <c r="Z289">
        <f>Pro_Economic_Table[[#This Row],[S- Worst-Euclidean Distance]]/(Pro_Economic_Table[[#This Row],[S+ Best-Euclidean Distance]]+Pro_Economic_Table[[#This Row],[S- Worst-Euclidean Distance]])</f>
        <v>0.44531159805795867</v>
      </c>
      <c r="AA289">
        <v>288</v>
      </c>
    </row>
    <row r="290" spans="1:27" x14ac:dyDescent="0.3">
      <c r="A290">
        <v>299</v>
      </c>
      <c r="B290" t="s">
        <v>141</v>
      </c>
      <c r="C290" t="s">
        <v>280</v>
      </c>
      <c r="D290" t="s">
        <v>151</v>
      </c>
      <c r="E290" t="s">
        <v>280</v>
      </c>
      <c r="F290" t="s">
        <v>154</v>
      </c>
      <c r="G290" t="s">
        <v>220</v>
      </c>
      <c r="H290">
        <v>400.85050960792239</v>
      </c>
      <c r="I290">
        <v>29</v>
      </c>
      <c r="J290">
        <v>1339747.3046891466</v>
      </c>
      <c r="K290">
        <v>50621.853000000003</v>
      </c>
      <c r="L290">
        <v>241154514.84404638</v>
      </c>
      <c r="M290">
        <v>6211584.9477272723</v>
      </c>
      <c r="N290">
        <v>2009620957.0337198</v>
      </c>
      <c r="O290">
        <v>113100000</v>
      </c>
      <c r="P290">
        <v>25.63069325</v>
      </c>
      <c r="Q290">
        <v>20029.222205102742</v>
      </c>
      <c r="R290">
        <v>241205136.69704637</v>
      </c>
      <c r="S290">
        <v>2128.9325419814468</v>
      </c>
      <c r="T290">
        <v>20054.852898352743</v>
      </c>
      <c r="U290">
        <f>Pro_Economic_Table[[#This Row],[Total Energy(MJ)]]*AHP!$P$3/TOPSIS!$B$4</f>
        <v>8.1609471616959882E-3</v>
      </c>
      <c r="V290">
        <f>Pro_Economic_Table[[#This Row],[Total Cost(LKR Million)]]*AHP!$P$4/TOPSIS!$C$4</f>
        <v>3.177931247448669E-2</v>
      </c>
      <c r="W290">
        <f>Pro_Economic_Table[[#This Row],[Total Carbon (Metric T)]]*AHP!$P$5/TOPSIS!$D$4</f>
        <v>3.5043970490268661E-3</v>
      </c>
      <c r="X290">
        <f>((Pro_Economic_Table[[#This Row],[Weighted Energy]]-TOPSIS!$B$5)^2+(Pro_Economic_Table[[#This Row],[Weighted Cost]]-TOPSIS!$C$5)^2+(Pro_Economic_Table[[#This Row],[Weighted Co2]]-TOPSIS!$D$5)^2)^0.5</f>
        <v>4.083188580448969E-3</v>
      </c>
      <c r="Y290">
        <f>((Pro_Economic_Table[[#This Row],[Weighted Energy]]-TOPSIS!$B$6)^2+(Pro_Economic_Table[[#This Row],[Weighted Cost]]-TOPSIS!$C$6)^2+(Pro_Economic_Table[[#This Row],[Weighted Co2]]-TOPSIS!$D$6)^2)^0.5</f>
        <v>3.2570351972178477E-3</v>
      </c>
      <c r="Z290">
        <f>Pro_Economic_Table[[#This Row],[S- Worst-Euclidean Distance]]/(Pro_Economic_Table[[#This Row],[S+ Best-Euclidean Distance]]+Pro_Economic_Table[[#This Row],[S- Worst-Euclidean Distance]])</f>
        <v>0.44372423728110616</v>
      </c>
      <c r="AA290">
        <v>289</v>
      </c>
    </row>
    <row r="291" spans="1:27" x14ac:dyDescent="0.3">
      <c r="A291">
        <v>505</v>
      </c>
      <c r="B291" t="s">
        <v>280</v>
      </c>
      <c r="C291" t="s">
        <v>280</v>
      </c>
      <c r="D291" t="s">
        <v>151</v>
      </c>
      <c r="E291" t="s">
        <v>152</v>
      </c>
      <c r="F291" t="s">
        <v>154</v>
      </c>
      <c r="G291" t="s">
        <v>219</v>
      </c>
      <c r="H291">
        <v>388.34622463162765</v>
      </c>
      <c r="I291">
        <v>56</v>
      </c>
      <c r="J291">
        <v>1346218.2517475521</v>
      </c>
      <c r="K291">
        <v>34259.159363636361</v>
      </c>
      <c r="L291">
        <v>242319285.3145594</v>
      </c>
      <c r="M291">
        <v>5181440.9022727264</v>
      </c>
      <c r="N291">
        <v>2019327377.6213284</v>
      </c>
      <c r="O291">
        <v>104384000</v>
      </c>
      <c r="P291">
        <v>19.443497068181816</v>
      </c>
      <c r="Q291">
        <v>20125.962863625904</v>
      </c>
      <c r="R291">
        <v>242353544.47392303</v>
      </c>
      <c r="S291">
        <v>2128.8928185236009</v>
      </c>
      <c r="T291">
        <v>20145.406360694087</v>
      </c>
      <c r="U291">
        <f>Pro_Economic_Table[[#This Row],[Total Energy(MJ)]]*AHP!$P$3/TOPSIS!$B$4</f>
        <v>8.1998024502504038E-3</v>
      </c>
      <c r="V291">
        <f>Pro_Economic_Table[[#This Row],[Total Cost(LKR Million)]]*AHP!$P$4/TOPSIS!$C$4</f>
        <v>3.1778719508690663E-2</v>
      </c>
      <c r="W291">
        <f>Pro_Economic_Table[[#This Row],[Total Carbon (Metric T)]]*AHP!$P$5/TOPSIS!$D$4</f>
        <v>3.520220415461742E-3</v>
      </c>
      <c r="X291">
        <f>((Pro_Economic_Table[[#This Row],[Weighted Energy]]-TOPSIS!$B$5)^2+(Pro_Economic_Table[[#This Row],[Weighted Cost]]-TOPSIS!$C$5)^2+(Pro_Economic_Table[[#This Row],[Weighted Co2]]-TOPSIS!$D$5)^2)^0.5</f>
        <v>4.0935491612070253E-3</v>
      </c>
      <c r="Y291">
        <f>((Pro_Economic_Table[[#This Row],[Weighted Energy]]-TOPSIS!$B$6)^2+(Pro_Economic_Table[[#This Row],[Weighted Cost]]-TOPSIS!$C$6)^2+(Pro_Economic_Table[[#This Row],[Weighted Co2]]-TOPSIS!$D$6)^2)^0.5</f>
        <v>3.2463873527540581E-3</v>
      </c>
      <c r="Z291">
        <f>Pro_Economic_Table[[#This Row],[S- Worst-Euclidean Distance]]/(Pro_Economic_Table[[#This Row],[S+ Best-Euclidean Distance]]+Pro_Economic_Table[[#This Row],[S- Worst-Euclidean Distance]])</f>
        <v>0.44229093079745274</v>
      </c>
      <c r="AA291">
        <v>290</v>
      </c>
    </row>
    <row r="292" spans="1:27" x14ac:dyDescent="0.3">
      <c r="A292">
        <v>317</v>
      </c>
      <c r="B292" t="s">
        <v>141</v>
      </c>
      <c r="C292" t="s">
        <v>280</v>
      </c>
      <c r="D292" t="s">
        <v>280</v>
      </c>
      <c r="E292" t="s">
        <v>280</v>
      </c>
      <c r="F292" t="s">
        <v>154</v>
      </c>
      <c r="G292" t="s">
        <v>220</v>
      </c>
      <c r="H292">
        <v>401.31497194633238</v>
      </c>
      <c r="I292">
        <v>29</v>
      </c>
      <c r="J292">
        <v>1340196.9042327271</v>
      </c>
      <c r="K292">
        <v>50621.853000000003</v>
      </c>
      <c r="L292">
        <v>241235442.76189089</v>
      </c>
      <c r="M292">
        <v>6216190.0227272725</v>
      </c>
      <c r="N292">
        <v>2010295356.3490908</v>
      </c>
      <c r="O292">
        <v>113100000</v>
      </c>
      <c r="P292">
        <v>25.621483100000003</v>
      </c>
      <c r="Q292">
        <v>20035.943718279268</v>
      </c>
      <c r="R292">
        <v>241286064.61489087</v>
      </c>
      <c r="S292">
        <v>2129.6115463718179</v>
      </c>
      <c r="T292">
        <v>20061.565201379268</v>
      </c>
      <c r="U292">
        <f>Pro_Economic_Table[[#This Row],[Total Energy(MJ)]]*AHP!$P$3/TOPSIS!$B$4</f>
        <v>8.1636852810846507E-3</v>
      </c>
      <c r="V292">
        <f>Pro_Economic_Table[[#This Row],[Total Cost(LKR Million)]]*AHP!$P$4/TOPSIS!$C$4</f>
        <v>3.1789448207896573E-2</v>
      </c>
      <c r="W292">
        <f>Pro_Economic_Table[[#This Row],[Total Carbon (Metric T)]]*AHP!$P$5/TOPSIS!$D$4</f>
        <v>3.5055699608920166E-3</v>
      </c>
      <c r="X292">
        <f>((Pro_Economic_Table[[#This Row],[Weighted Energy]]-TOPSIS!$B$5)^2+(Pro_Economic_Table[[#This Row],[Weighted Cost]]-TOPSIS!$C$5)^2+(Pro_Economic_Table[[#This Row],[Weighted Co2]]-TOPSIS!$D$5)^2)^0.5</f>
        <v>4.0937490829277296E-3</v>
      </c>
      <c r="Y292">
        <f>((Pro_Economic_Table[[#This Row],[Weighted Energy]]-TOPSIS!$B$6)^2+(Pro_Economic_Table[[#This Row],[Weighted Cost]]-TOPSIS!$C$6)^2+(Pro_Economic_Table[[#This Row],[Weighted Co2]]-TOPSIS!$D$6)^2)^0.5</f>
        <v>3.2464712323174859E-3</v>
      </c>
      <c r="Z292">
        <f>Pro_Economic_Table[[#This Row],[S- Worst-Euclidean Distance]]/(Pro_Economic_Table[[#This Row],[S+ Best-Euclidean Distance]]+Pro_Economic_Table[[#This Row],[S- Worst-Euclidean Distance]])</f>
        <v>0.44228525751124281</v>
      </c>
      <c r="AA292">
        <v>291</v>
      </c>
    </row>
    <row r="293" spans="1:27" x14ac:dyDescent="0.3">
      <c r="A293">
        <v>507</v>
      </c>
      <c r="B293" t="s">
        <v>280</v>
      </c>
      <c r="C293" t="s">
        <v>280</v>
      </c>
      <c r="D293" t="s">
        <v>151</v>
      </c>
      <c r="E293" t="s">
        <v>152</v>
      </c>
      <c r="F293" t="s">
        <v>154</v>
      </c>
      <c r="G293" t="s">
        <v>218</v>
      </c>
      <c r="H293">
        <v>388.34622463162765</v>
      </c>
      <c r="I293">
        <v>28</v>
      </c>
      <c r="J293">
        <v>1346218.2517475521</v>
      </c>
      <c r="K293">
        <v>34259.159363636361</v>
      </c>
      <c r="L293">
        <v>242319285.3145594</v>
      </c>
      <c r="M293">
        <v>5181440.9022727264</v>
      </c>
      <c r="N293">
        <v>2019327377.6213284</v>
      </c>
      <c r="O293">
        <v>104893600</v>
      </c>
      <c r="P293">
        <v>19.443497068181816</v>
      </c>
      <c r="Q293">
        <v>20125.962863625904</v>
      </c>
      <c r="R293">
        <v>242353544.47392303</v>
      </c>
      <c r="S293">
        <v>2129.4024185236012</v>
      </c>
      <c r="T293">
        <v>20145.406360694087</v>
      </c>
      <c r="U293">
        <f>Pro_Economic_Table[[#This Row],[Total Energy(MJ)]]*AHP!$P$3/TOPSIS!$B$4</f>
        <v>8.1998024502504038E-3</v>
      </c>
      <c r="V293">
        <f>Pro_Economic_Table[[#This Row],[Total Cost(LKR Million)]]*AHP!$P$4/TOPSIS!$C$4</f>
        <v>3.1786326484166703E-2</v>
      </c>
      <c r="W293">
        <f>Pro_Economic_Table[[#This Row],[Total Carbon (Metric T)]]*AHP!$P$5/TOPSIS!$D$4</f>
        <v>3.520220415461742E-3</v>
      </c>
      <c r="X293">
        <f>((Pro_Economic_Table[[#This Row],[Weighted Energy]]-TOPSIS!$B$5)^2+(Pro_Economic_Table[[#This Row],[Weighted Cost]]-TOPSIS!$C$5)^2+(Pro_Economic_Table[[#This Row],[Weighted Co2]]-TOPSIS!$D$5)^2)^0.5</f>
        <v>4.1008837607567341E-3</v>
      </c>
      <c r="Y293">
        <f>((Pro_Economic_Table[[#This Row],[Weighted Energy]]-TOPSIS!$B$6)^2+(Pro_Economic_Table[[#This Row],[Weighted Cost]]-TOPSIS!$C$6)^2+(Pro_Economic_Table[[#This Row],[Weighted Co2]]-TOPSIS!$D$6)^2)^0.5</f>
        <v>3.2390455762704704E-3</v>
      </c>
      <c r="Z293">
        <f>Pro_Economic_Table[[#This Row],[S- Worst-Euclidean Distance]]/(Pro_Economic_Table[[#This Row],[S+ Best-Euclidean Distance]]+Pro_Economic_Table[[#This Row],[S- Worst-Euclidean Distance]])</f>
        <v>0.44129111160930312</v>
      </c>
      <c r="AA293">
        <v>292</v>
      </c>
    </row>
    <row r="294" spans="1:27" x14ac:dyDescent="0.3">
      <c r="A294">
        <v>523</v>
      </c>
      <c r="B294" t="s">
        <v>280</v>
      </c>
      <c r="C294" t="s">
        <v>280</v>
      </c>
      <c r="D294" t="s">
        <v>280</v>
      </c>
      <c r="E294" t="s">
        <v>152</v>
      </c>
      <c r="F294" t="s">
        <v>154</v>
      </c>
      <c r="G294" t="s">
        <v>219</v>
      </c>
      <c r="H294">
        <v>388.81068697003764</v>
      </c>
      <c r="I294">
        <v>56</v>
      </c>
      <c r="J294">
        <v>1346667.8512911329</v>
      </c>
      <c r="K294">
        <v>34259.159363636361</v>
      </c>
      <c r="L294">
        <v>242400213.23240393</v>
      </c>
      <c r="M294">
        <v>5186045.9772727266</v>
      </c>
      <c r="N294">
        <v>2020001776.9366994</v>
      </c>
      <c r="O294">
        <v>104384000</v>
      </c>
      <c r="P294">
        <v>19.434286918181815</v>
      </c>
      <c r="Q294">
        <v>20132.684376802437</v>
      </c>
      <c r="R294">
        <v>242434472.39176756</v>
      </c>
      <c r="S294">
        <v>2129.571822913972</v>
      </c>
      <c r="T294">
        <v>20152.118663720619</v>
      </c>
      <c r="U294">
        <f>Pro_Economic_Table[[#This Row],[Total Energy(MJ)]]*AHP!$P$3/TOPSIS!$B$4</f>
        <v>8.2025405696390663E-3</v>
      </c>
      <c r="V294">
        <f>Pro_Economic_Table[[#This Row],[Total Cost(LKR Million)]]*AHP!$P$4/TOPSIS!$C$4</f>
        <v>3.1788855242100546E-2</v>
      </c>
      <c r="W294">
        <f>Pro_Economic_Table[[#This Row],[Total Carbon (Metric T)]]*AHP!$P$5/TOPSIS!$D$4</f>
        <v>3.5213933273268942E-3</v>
      </c>
      <c r="X294">
        <f>((Pro_Economic_Table[[#This Row],[Weighted Energy]]-TOPSIS!$B$5)^2+(Pro_Economic_Table[[#This Row],[Weighted Cost]]-TOPSIS!$C$5)^2+(Pro_Economic_Table[[#This Row],[Weighted Co2]]-TOPSIS!$D$5)^2)^0.5</f>
        <v>4.1041119849562343E-3</v>
      </c>
      <c r="Y294">
        <f>((Pro_Economic_Table[[#This Row],[Weighted Energy]]-TOPSIS!$B$6)^2+(Pro_Economic_Table[[#This Row],[Weighted Cost]]-TOPSIS!$C$6)^2+(Pro_Economic_Table[[#This Row],[Weighted Co2]]-TOPSIS!$D$6)^2)^0.5</f>
        <v>3.2358253830901493E-3</v>
      </c>
      <c r="Z294">
        <f>Pro_Economic_Table[[#This Row],[S- Worst-Euclidean Distance]]/(Pro_Economic_Table[[#This Row],[S+ Best-Euclidean Distance]]+Pro_Economic_Table[[#This Row],[S- Worst-Euclidean Distance]])</f>
        <v>0.44085190660848989</v>
      </c>
      <c r="AA294">
        <v>293</v>
      </c>
    </row>
    <row r="295" spans="1:27" x14ac:dyDescent="0.3">
      <c r="A295">
        <v>302</v>
      </c>
      <c r="B295" t="s">
        <v>141</v>
      </c>
      <c r="C295" t="s">
        <v>280</v>
      </c>
      <c r="D295" t="s">
        <v>151</v>
      </c>
      <c r="E295" t="s">
        <v>280</v>
      </c>
      <c r="F295" t="s">
        <v>155</v>
      </c>
      <c r="G295" t="s">
        <v>220</v>
      </c>
      <c r="H295">
        <v>400.81193776408418</v>
      </c>
      <c r="I295">
        <v>29</v>
      </c>
      <c r="J295">
        <v>1340788.4841128301</v>
      </c>
      <c r="K295">
        <v>51440.632772727273</v>
      </c>
      <c r="L295">
        <v>241341927.14030942</v>
      </c>
      <c r="M295">
        <v>6238877.6068181815</v>
      </c>
      <c r="N295">
        <v>2011182726.1692452</v>
      </c>
      <c r="O295">
        <v>113100000</v>
      </c>
      <c r="P295">
        <v>25.35776665909091</v>
      </c>
      <c r="Q295">
        <v>20044.787837486812</v>
      </c>
      <c r="R295">
        <v>241393367.77308214</v>
      </c>
      <c r="S295">
        <v>2130.5216037760633</v>
      </c>
      <c r="T295">
        <v>20070.145604145902</v>
      </c>
      <c r="U295">
        <f>Pro_Economic_Table[[#This Row],[Total Energy(MJ)]]*AHP!$P$3/TOPSIS!$B$4</f>
        <v>8.1673157817293441E-3</v>
      </c>
      <c r="V295">
        <f>Pro_Economic_Table[[#This Row],[Total Cost(LKR Million)]]*AHP!$P$4/TOPSIS!$C$4</f>
        <v>3.1803032949568252E-2</v>
      </c>
      <c r="W295">
        <f>Pro_Economic_Table[[#This Row],[Total Carbon (Metric T)]]*AHP!$P$5/TOPSIS!$D$4</f>
        <v>3.5070693056285379E-3</v>
      </c>
      <c r="X295">
        <f>((Pro_Economic_Table[[#This Row],[Weighted Energy]]-TOPSIS!$B$5)^2+(Pro_Economic_Table[[#This Row],[Weighted Cost]]-TOPSIS!$C$5)^2+(Pro_Economic_Table[[#This Row],[Weighted Co2]]-TOPSIS!$D$5)^2)^0.5</f>
        <v>4.1078865699983886E-3</v>
      </c>
      <c r="Y295">
        <f>((Pro_Economic_Table[[#This Row],[Weighted Energy]]-TOPSIS!$B$6)^2+(Pro_Economic_Table[[#This Row],[Weighted Cost]]-TOPSIS!$C$6)^2+(Pro_Economic_Table[[#This Row],[Weighted Co2]]-TOPSIS!$D$6)^2)^0.5</f>
        <v>3.232330274880419E-3</v>
      </c>
      <c r="Z295">
        <f>Pro_Economic_Table[[#This Row],[S- Worst-Euclidean Distance]]/(Pro_Economic_Table[[#This Row],[S+ Best-Euclidean Distance]]+Pro_Economic_Table[[#This Row],[S- Worst-Euclidean Distance]])</f>
        <v>0.44035896257418905</v>
      </c>
      <c r="AA295">
        <v>294</v>
      </c>
    </row>
    <row r="296" spans="1:27" x14ac:dyDescent="0.3">
      <c r="A296">
        <v>525</v>
      </c>
      <c r="B296" t="s">
        <v>280</v>
      </c>
      <c r="C296" t="s">
        <v>280</v>
      </c>
      <c r="D296" t="s">
        <v>280</v>
      </c>
      <c r="E296" t="s">
        <v>152</v>
      </c>
      <c r="F296" t="s">
        <v>154</v>
      </c>
      <c r="G296" t="s">
        <v>218</v>
      </c>
      <c r="H296">
        <v>388.81068697003764</v>
      </c>
      <c r="I296">
        <v>28</v>
      </c>
      <c r="J296">
        <v>1346667.8512911329</v>
      </c>
      <c r="K296">
        <v>34259.159363636361</v>
      </c>
      <c r="L296">
        <v>242400213.23240393</v>
      </c>
      <c r="M296">
        <v>5186045.9772727266</v>
      </c>
      <c r="N296">
        <v>2020001776.9366994</v>
      </c>
      <c r="O296">
        <v>104893600</v>
      </c>
      <c r="P296">
        <v>19.434286918181815</v>
      </c>
      <c r="Q296">
        <v>20132.684376802437</v>
      </c>
      <c r="R296">
        <v>242434472.39176756</v>
      </c>
      <c r="S296">
        <v>2130.0814229139723</v>
      </c>
      <c r="T296">
        <v>20152.118663720619</v>
      </c>
      <c r="U296">
        <f>Pro_Economic_Table[[#This Row],[Total Energy(MJ)]]*AHP!$P$3/TOPSIS!$B$4</f>
        <v>8.2025405696390663E-3</v>
      </c>
      <c r="V296">
        <f>Pro_Economic_Table[[#This Row],[Total Cost(LKR Million)]]*AHP!$P$4/TOPSIS!$C$4</f>
        <v>3.1796462217576586E-2</v>
      </c>
      <c r="W296">
        <f>Pro_Economic_Table[[#This Row],[Total Carbon (Metric T)]]*AHP!$P$5/TOPSIS!$D$4</f>
        <v>3.5213933273268942E-3</v>
      </c>
      <c r="X296">
        <f>((Pro_Economic_Table[[#This Row],[Weighted Energy]]-TOPSIS!$B$5)^2+(Pro_Economic_Table[[#This Row],[Weighted Cost]]-TOPSIS!$C$5)^2+(Pro_Economic_Table[[#This Row],[Weighted Co2]]-TOPSIS!$D$5)^2)^0.5</f>
        <v>4.1114464940738222E-3</v>
      </c>
      <c r="Y296">
        <f>((Pro_Economic_Table[[#This Row],[Weighted Energy]]-TOPSIS!$B$6)^2+(Pro_Economic_Table[[#This Row],[Weighted Cost]]-TOPSIS!$C$6)^2+(Pro_Economic_Table[[#This Row],[Weighted Co2]]-TOPSIS!$D$6)^2)^0.5</f>
        <v>3.2284834699030556E-3</v>
      </c>
      <c r="Z296">
        <f>Pro_Economic_Table[[#This Row],[S- Worst-Euclidean Distance]]/(Pro_Economic_Table[[#This Row],[S+ Best-Euclidean Distance]]+Pro_Economic_Table[[#This Row],[S- Worst-Euclidean Distance]])</f>
        <v>0.43985208111629143</v>
      </c>
      <c r="AA296">
        <v>295</v>
      </c>
    </row>
    <row r="297" spans="1:27" x14ac:dyDescent="0.3">
      <c r="A297">
        <v>508</v>
      </c>
      <c r="B297" t="s">
        <v>280</v>
      </c>
      <c r="C297" t="s">
        <v>280</v>
      </c>
      <c r="D297" t="s">
        <v>151</v>
      </c>
      <c r="E297" t="s">
        <v>152</v>
      </c>
      <c r="F297" t="s">
        <v>155</v>
      </c>
      <c r="G297" t="s">
        <v>219</v>
      </c>
      <c r="H297">
        <v>388.30765278778961</v>
      </c>
      <c r="I297">
        <v>56</v>
      </c>
      <c r="J297">
        <v>1347259.4311712359</v>
      </c>
      <c r="K297">
        <v>35077.939136363631</v>
      </c>
      <c r="L297">
        <v>242506697.61082244</v>
      </c>
      <c r="M297">
        <v>5208733.5613636356</v>
      </c>
      <c r="N297">
        <v>2020889146.7568536</v>
      </c>
      <c r="O297">
        <v>104384000</v>
      </c>
      <c r="P297">
        <v>19.170570477272726</v>
      </c>
      <c r="Q297">
        <v>20141.528496009971</v>
      </c>
      <c r="R297">
        <v>242541775.5499588</v>
      </c>
      <c r="S297">
        <v>2130.4818803182175</v>
      </c>
      <c r="T297">
        <v>20160.699066487243</v>
      </c>
      <c r="U297">
        <f>Pro_Economic_Table[[#This Row],[Total Energy(MJ)]]*AHP!$P$3/TOPSIS!$B$4</f>
        <v>8.2061710702837597E-3</v>
      </c>
      <c r="V297">
        <f>Pro_Economic_Table[[#This Row],[Total Cost(LKR Million)]]*AHP!$P$4/TOPSIS!$C$4</f>
        <v>3.1802439983772218E-2</v>
      </c>
      <c r="W297">
        <f>Pro_Economic_Table[[#This Row],[Total Carbon (Metric T)]]*AHP!$P$5/TOPSIS!$D$4</f>
        <v>3.5228926720634137E-3</v>
      </c>
      <c r="X297">
        <f>((Pro_Economic_Table[[#This Row],[Weighted Energy]]-TOPSIS!$B$5)^2+(Pro_Economic_Table[[#This Row],[Weighted Cost]]-TOPSIS!$C$5)^2+(Pro_Economic_Table[[#This Row],[Weighted Co2]]-TOPSIS!$D$5)^2)^0.5</f>
        <v>4.1182519556422457E-3</v>
      </c>
      <c r="Y297">
        <f>((Pro_Economic_Table[[#This Row],[Weighted Energy]]-TOPSIS!$B$6)^2+(Pro_Economic_Table[[#This Row],[Weighted Cost]]-TOPSIS!$C$6)^2+(Pro_Economic_Table[[#This Row],[Weighted Co2]]-TOPSIS!$D$6)^2)^0.5</f>
        <v>3.221686347331533E-3</v>
      </c>
      <c r="Z297">
        <f>Pro_Economic_Table[[#This Row],[S- Worst-Euclidean Distance]]/(Pro_Economic_Table[[#This Row],[S+ Best-Euclidean Distance]]+Pro_Economic_Table[[#This Row],[S- Worst-Euclidean Distance]])</f>
        <v>0.43892553511332183</v>
      </c>
      <c r="AA297">
        <v>296</v>
      </c>
    </row>
    <row r="298" spans="1:27" x14ac:dyDescent="0.3">
      <c r="A298">
        <v>320</v>
      </c>
      <c r="B298" t="s">
        <v>141</v>
      </c>
      <c r="C298" t="s">
        <v>280</v>
      </c>
      <c r="D298" t="s">
        <v>280</v>
      </c>
      <c r="E298" t="s">
        <v>280</v>
      </c>
      <c r="F298" t="s">
        <v>155</v>
      </c>
      <c r="G298" t="s">
        <v>220</v>
      </c>
      <c r="H298">
        <v>401.27640010249428</v>
      </c>
      <c r="I298">
        <v>29</v>
      </c>
      <c r="J298">
        <v>1341238.0836564112</v>
      </c>
      <c r="K298">
        <v>51440.632772727273</v>
      </c>
      <c r="L298">
        <v>241422855.05815402</v>
      </c>
      <c r="M298">
        <v>6243482.6818181816</v>
      </c>
      <c r="N298">
        <v>2011857125.4846168</v>
      </c>
      <c r="O298">
        <v>113100000</v>
      </c>
      <c r="P298">
        <v>25.348556509090912</v>
      </c>
      <c r="Q298">
        <v>20051.509350663346</v>
      </c>
      <c r="R298">
        <v>241474295.69092673</v>
      </c>
      <c r="S298">
        <v>2131.2006081664349</v>
      </c>
      <c r="T298">
        <v>20076.857907172438</v>
      </c>
      <c r="U298">
        <f>Pro_Economic_Table[[#This Row],[Total Energy(MJ)]]*AHP!$P$3/TOPSIS!$B$4</f>
        <v>8.1700539011180101E-3</v>
      </c>
      <c r="V298">
        <f>Pro_Economic_Table[[#This Row],[Total Cost(LKR Million)]]*AHP!$P$4/TOPSIS!$C$4</f>
        <v>3.1813168682978135E-2</v>
      </c>
      <c r="W298">
        <f>Pro_Economic_Table[[#This Row],[Total Carbon (Metric T)]]*AHP!$P$5/TOPSIS!$D$4</f>
        <v>3.5082422174936905E-3</v>
      </c>
      <c r="X298">
        <f>((Pro_Economic_Table[[#This Row],[Weighted Energy]]-TOPSIS!$B$5)^2+(Pro_Economic_Table[[#This Row],[Weighted Cost]]-TOPSIS!$C$5)^2+(Pro_Economic_Table[[#This Row],[Weighted Co2]]-TOPSIS!$D$5)^2)^0.5</f>
        <v>4.1184471146278418E-3</v>
      </c>
      <c r="Y298">
        <f>((Pro_Economic_Table[[#This Row],[Weighted Energy]]-TOPSIS!$B$6)^2+(Pro_Economic_Table[[#This Row],[Weighted Cost]]-TOPSIS!$C$6)^2+(Pro_Economic_Table[[#This Row],[Weighted Co2]]-TOPSIS!$D$6)^2)^0.5</f>
        <v>3.2217663145870977E-3</v>
      </c>
      <c r="Z298">
        <f>Pro_Economic_Table[[#This Row],[S- Worst-Euclidean Distance]]/(Pro_Economic_Table[[#This Row],[S+ Best-Euclidean Distance]]+Pro_Economic_Table[[#This Row],[S- Worst-Euclidean Distance]])</f>
        <v>0.43891997768948748</v>
      </c>
      <c r="AA298">
        <v>297</v>
      </c>
    </row>
    <row r="299" spans="1:27" x14ac:dyDescent="0.3">
      <c r="A299">
        <v>512</v>
      </c>
      <c r="B299" t="s">
        <v>280</v>
      </c>
      <c r="C299" t="s">
        <v>280</v>
      </c>
      <c r="D299" t="s">
        <v>151</v>
      </c>
      <c r="E299" t="s">
        <v>152</v>
      </c>
      <c r="F299" t="s">
        <v>280</v>
      </c>
      <c r="G299" t="s">
        <v>220</v>
      </c>
      <c r="H299">
        <v>388.40959266079028</v>
      </c>
      <c r="I299">
        <v>28</v>
      </c>
      <c r="J299">
        <v>1344507.7426943569</v>
      </c>
      <c r="K299">
        <v>36442.572090909089</v>
      </c>
      <c r="L299">
        <v>242011393.68498427</v>
      </c>
      <c r="M299">
        <v>5170523.8386363629</v>
      </c>
      <c r="N299">
        <v>2016761614.0415356</v>
      </c>
      <c r="O299">
        <v>109200000</v>
      </c>
      <c r="P299">
        <v>19.443497068181816</v>
      </c>
      <c r="Q299">
        <v>20100.390753280637</v>
      </c>
      <c r="R299">
        <v>242047836.25707519</v>
      </c>
      <c r="S299">
        <v>2131.1321378801722</v>
      </c>
      <c r="T299">
        <v>20119.83425034882</v>
      </c>
      <c r="U299">
        <f>Pro_Economic_Table[[#This Row],[Total Energy(MJ)]]*AHP!$P$3/TOPSIS!$B$4</f>
        <v>8.1894591025143022E-3</v>
      </c>
      <c r="V299">
        <f>Pro_Economic_Table[[#This Row],[Total Cost(LKR Million)]]*AHP!$P$4/TOPSIS!$C$4</f>
        <v>3.1812146603330496E-2</v>
      </c>
      <c r="W299">
        <f>Pro_Economic_Table[[#This Row],[Total Carbon (Metric T)]]*AHP!$P$5/TOPSIS!$D$4</f>
        <v>3.5157519295304042E-3</v>
      </c>
      <c r="X299">
        <f>((Pro_Economic_Table[[#This Row],[Weighted Energy]]-TOPSIS!$B$5)^2+(Pro_Economic_Table[[#This Row],[Weighted Cost]]-TOPSIS!$C$5)^2+(Pro_Economic_Table[[#This Row],[Weighted Co2]]-TOPSIS!$D$5)^2)^0.5</f>
        <v>4.1228336849381316E-3</v>
      </c>
      <c r="Y299">
        <f>((Pro_Economic_Table[[#This Row],[Weighted Energy]]-TOPSIS!$B$6)^2+(Pro_Economic_Table[[#This Row],[Weighted Cost]]-TOPSIS!$C$6)^2+(Pro_Economic_Table[[#This Row],[Weighted Co2]]-TOPSIS!$D$6)^2)^0.5</f>
        <v>3.2171285361797248E-3</v>
      </c>
      <c r="Z299">
        <f>Pro_Economic_Table[[#This Row],[S- Worst-Euclidean Distance]]/(Pro_Economic_Table[[#This Row],[S+ Best-Euclidean Distance]]+Pro_Economic_Table[[#This Row],[S- Worst-Euclidean Distance]])</f>
        <v>0.43830314642815216</v>
      </c>
      <c r="AA299">
        <v>298</v>
      </c>
    </row>
    <row r="300" spans="1:27" x14ac:dyDescent="0.3">
      <c r="A300">
        <v>510</v>
      </c>
      <c r="B300" t="s">
        <v>280</v>
      </c>
      <c r="C300" t="s">
        <v>280</v>
      </c>
      <c r="D300" t="s">
        <v>151</v>
      </c>
      <c r="E300" t="s">
        <v>152</v>
      </c>
      <c r="F300" t="s">
        <v>155</v>
      </c>
      <c r="G300" t="s">
        <v>218</v>
      </c>
      <c r="H300">
        <v>388.30765278778961</v>
      </c>
      <c r="I300">
        <v>28</v>
      </c>
      <c r="J300">
        <v>1347259.4311712359</v>
      </c>
      <c r="K300">
        <v>35077.939136363631</v>
      </c>
      <c r="L300">
        <v>242506697.61082244</v>
      </c>
      <c r="M300">
        <v>5208733.5613636356</v>
      </c>
      <c r="N300">
        <v>2020889146.7568536</v>
      </c>
      <c r="O300">
        <v>104893600</v>
      </c>
      <c r="P300">
        <v>19.170570477272726</v>
      </c>
      <c r="Q300">
        <v>20141.528496009971</v>
      </c>
      <c r="R300">
        <v>242541775.5499588</v>
      </c>
      <c r="S300">
        <v>2130.9914803182173</v>
      </c>
      <c r="T300">
        <v>20160.699066487243</v>
      </c>
      <c r="U300">
        <f>Pro_Economic_Table[[#This Row],[Total Energy(MJ)]]*AHP!$P$3/TOPSIS!$B$4</f>
        <v>8.2061710702837597E-3</v>
      </c>
      <c r="V300">
        <f>Pro_Economic_Table[[#This Row],[Total Cost(LKR Million)]]*AHP!$P$4/TOPSIS!$C$4</f>
        <v>3.1810046959248259E-2</v>
      </c>
      <c r="W300">
        <f>Pro_Economic_Table[[#This Row],[Total Carbon (Metric T)]]*AHP!$P$5/TOPSIS!$D$4</f>
        <v>3.5228926720634137E-3</v>
      </c>
      <c r="X300">
        <f>((Pro_Economic_Table[[#This Row],[Weighted Energy]]-TOPSIS!$B$5)^2+(Pro_Economic_Table[[#This Row],[Weighted Cost]]-TOPSIS!$C$5)^2+(Pro_Economic_Table[[#This Row],[Weighted Co2]]-TOPSIS!$D$5)^2)^0.5</f>
        <v>4.1255863748460271E-3</v>
      </c>
      <c r="Y300">
        <f>((Pro_Economic_Table[[#This Row],[Weighted Energy]]-TOPSIS!$B$6)^2+(Pro_Economic_Table[[#This Row],[Weighted Cost]]-TOPSIS!$C$6)^2+(Pro_Economic_Table[[#This Row],[Weighted Co2]]-TOPSIS!$D$6)^2)^0.5</f>
        <v>3.2143442883055709E-3</v>
      </c>
      <c r="Z300">
        <f>Pro_Economic_Table[[#This Row],[S- Worst-Euclidean Distance]]/(Pro_Economic_Table[[#This Row],[S+ Best-Euclidean Distance]]+Pro_Economic_Table[[#This Row],[S- Worst-Euclidean Distance]])</f>
        <v>0.43792570200185044</v>
      </c>
      <c r="AA300">
        <v>299</v>
      </c>
    </row>
    <row r="301" spans="1:27" x14ac:dyDescent="0.3">
      <c r="A301">
        <v>526</v>
      </c>
      <c r="B301" t="s">
        <v>280</v>
      </c>
      <c r="C301" t="s">
        <v>280</v>
      </c>
      <c r="D301" t="s">
        <v>280</v>
      </c>
      <c r="E301" t="s">
        <v>152</v>
      </c>
      <c r="F301" t="s">
        <v>155</v>
      </c>
      <c r="G301" t="s">
        <v>219</v>
      </c>
      <c r="H301">
        <v>388.77211512619954</v>
      </c>
      <c r="I301">
        <v>56</v>
      </c>
      <c r="J301">
        <v>1347709.0307148169</v>
      </c>
      <c r="K301">
        <v>35077.939136363631</v>
      </c>
      <c r="L301">
        <v>242587625.52866703</v>
      </c>
      <c r="M301">
        <v>5213338.6363636358</v>
      </c>
      <c r="N301">
        <v>2021563546.0722251</v>
      </c>
      <c r="O301">
        <v>104384000</v>
      </c>
      <c r="P301">
        <v>19.161360327272728</v>
      </c>
      <c r="Q301">
        <v>20148.250009186511</v>
      </c>
      <c r="R301">
        <v>242622703.46780339</v>
      </c>
      <c r="S301">
        <v>2131.160884708589</v>
      </c>
      <c r="T301">
        <v>20167.411369513786</v>
      </c>
      <c r="U301">
        <f>Pro_Economic_Table[[#This Row],[Total Energy(MJ)]]*AHP!$P$3/TOPSIS!$B$4</f>
        <v>8.2089091896724257E-3</v>
      </c>
      <c r="V301">
        <f>Pro_Economic_Table[[#This Row],[Total Cost(LKR Million)]]*AHP!$P$4/TOPSIS!$C$4</f>
        <v>3.1812575717182108E-2</v>
      </c>
      <c r="W301">
        <f>Pro_Economic_Table[[#This Row],[Total Carbon (Metric T)]]*AHP!$P$5/TOPSIS!$D$4</f>
        <v>3.5240655839285672E-3</v>
      </c>
      <c r="X301">
        <f>((Pro_Economic_Table[[#This Row],[Weighted Energy]]-TOPSIS!$B$5)^2+(Pro_Economic_Table[[#This Row],[Weighted Cost]]-TOPSIS!$C$5)^2+(Pro_Economic_Table[[#This Row],[Weighted Co2]]-TOPSIS!$D$5)^2)^0.5</f>
        <v>4.1288147952583693E-3</v>
      </c>
      <c r="Y301">
        <f>((Pro_Economic_Table[[#This Row],[Weighted Energy]]-TOPSIS!$B$6)^2+(Pro_Economic_Table[[#This Row],[Weighted Cost]]-TOPSIS!$C$6)^2+(Pro_Economic_Table[[#This Row],[Weighted Co2]]-TOPSIS!$D$6)^2)^0.5</f>
        <v>3.2111244105238056E-3</v>
      </c>
      <c r="Z301">
        <f>Pro_Economic_Table[[#This Row],[S- Worst-Euclidean Distance]]/(Pro_Economic_Table[[#This Row],[S+ Best-Euclidean Distance]]+Pro_Economic_Table[[#This Row],[S- Worst-Euclidean Distance]])</f>
        <v>0.43748651323899007</v>
      </c>
      <c r="AA301">
        <v>300</v>
      </c>
    </row>
    <row r="302" spans="1:27" x14ac:dyDescent="0.3">
      <c r="A302">
        <v>530</v>
      </c>
      <c r="B302" t="s">
        <v>280</v>
      </c>
      <c r="C302" t="s">
        <v>280</v>
      </c>
      <c r="D302" t="s">
        <v>280</v>
      </c>
      <c r="E302" t="s">
        <v>152</v>
      </c>
      <c r="F302" t="s">
        <v>280</v>
      </c>
      <c r="G302" t="s">
        <v>220</v>
      </c>
      <c r="H302">
        <v>388.87405499920038</v>
      </c>
      <c r="I302">
        <v>28</v>
      </c>
      <c r="J302">
        <v>1344957.3422379377</v>
      </c>
      <c r="K302">
        <v>36442.572090909089</v>
      </c>
      <c r="L302">
        <v>242092321.6028288</v>
      </c>
      <c r="M302">
        <v>5175128.9136363631</v>
      </c>
      <c r="N302">
        <v>2017436013.3569067</v>
      </c>
      <c r="O302">
        <v>109200000</v>
      </c>
      <c r="P302">
        <v>19.434286918181815</v>
      </c>
      <c r="Q302">
        <v>20107.11226645717</v>
      </c>
      <c r="R302">
        <v>242128764.17491972</v>
      </c>
      <c r="S302">
        <v>2131.8111422705433</v>
      </c>
      <c r="T302">
        <v>20126.546553375352</v>
      </c>
      <c r="U302">
        <f>Pro_Economic_Table[[#This Row],[Total Energy(MJ)]]*AHP!$P$3/TOPSIS!$B$4</f>
        <v>8.1921972219029648E-3</v>
      </c>
      <c r="V302">
        <f>Pro_Economic_Table[[#This Row],[Total Cost(LKR Million)]]*AHP!$P$4/TOPSIS!$C$4</f>
        <v>3.1822282336740379E-2</v>
      </c>
      <c r="W302">
        <f>Pro_Economic_Table[[#This Row],[Total Carbon (Metric T)]]*AHP!$P$5/TOPSIS!$D$4</f>
        <v>3.5169248413955564E-3</v>
      </c>
      <c r="X302">
        <f>((Pro_Economic_Table[[#This Row],[Weighted Energy]]-TOPSIS!$B$5)^2+(Pro_Economic_Table[[#This Row],[Weighted Cost]]-TOPSIS!$C$5)^2+(Pro_Economic_Table[[#This Row],[Weighted Co2]]-TOPSIS!$D$5)^2)^0.5</f>
        <v>4.1333955212174856E-3</v>
      </c>
      <c r="Y302">
        <f>((Pro_Economic_Table[[#This Row],[Weighted Energy]]-TOPSIS!$B$6)^2+(Pro_Economic_Table[[#This Row],[Weighted Cost]]-TOPSIS!$C$6)^2+(Pro_Economic_Table[[#This Row],[Weighted Co2]]-TOPSIS!$D$6)^2)^0.5</f>
        <v>3.2065653861021587E-3</v>
      </c>
      <c r="Z302">
        <f>Pro_Economic_Table[[#This Row],[S- Worst-Euclidean Distance]]/(Pro_Economic_Table[[#This Row],[S+ Best-Euclidean Distance]]+Pro_Economic_Table[[#This Row],[S- Worst-Euclidean Distance]])</f>
        <v>0.43686409595240061</v>
      </c>
      <c r="AA302">
        <v>301</v>
      </c>
    </row>
    <row r="303" spans="1:27" x14ac:dyDescent="0.3">
      <c r="A303">
        <v>528</v>
      </c>
      <c r="B303" t="s">
        <v>280</v>
      </c>
      <c r="C303" t="s">
        <v>280</v>
      </c>
      <c r="D303" t="s">
        <v>280</v>
      </c>
      <c r="E303" t="s">
        <v>152</v>
      </c>
      <c r="F303" t="s">
        <v>155</v>
      </c>
      <c r="G303" t="s">
        <v>218</v>
      </c>
      <c r="H303">
        <v>388.77211512619954</v>
      </c>
      <c r="I303">
        <v>28</v>
      </c>
      <c r="J303">
        <v>1347709.0307148169</v>
      </c>
      <c r="K303">
        <v>35077.939136363631</v>
      </c>
      <c r="L303">
        <v>242587625.52866703</v>
      </c>
      <c r="M303">
        <v>5213338.6363636358</v>
      </c>
      <c r="N303">
        <v>2021563546.0722251</v>
      </c>
      <c r="O303">
        <v>104893600</v>
      </c>
      <c r="P303">
        <v>19.161360327272728</v>
      </c>
      <c r="Q303">
        <v>20148.250009186511</v>
      </c>
      <c r="R303">
        <v>242622703.46780339</v>
      </c>
      <c r="S303">
        <v>2131.6704847085889</v>
      </c>
      <c r="T303">
        <v>20167.411369513786</v>
      </c>
      <c r="U303">
        <f>Pro_Economic_Table[[#This Row],[Total Energy(MJ)]]*AHP!$P$3/TOPSIS!$B$4</f>
        <v>8.2089091896724257E-3</v>
      </c>
      <c r="V303">
        <f>Pro_Economic_Table[[#This Row],[Total Cost(LKR Million)]]*AHP!$P$4/TOPSIS!$C$4</f>
        <v>3.1820182692658149E-2</v>
      </c>
      <c r="W303">
        <f>Pro_Economic_Table[[#This Row],[Total Carbon (Metric T)]]*AHP!$P$5/TOPSIS!$D$4</f>
        <v>3.5240655839285672E-3</v>
      </c>
      <c r="X303">
        <f>((Pro_Economic_Table[[#This Row],[Weighted Energy]]-TOPSIS!$B$5)^2+(Pro_Economic_Table[[#This Row],[Weighted Cost]]-TOPSIS!$C$5)^2+(Pro_Economic_Table[[#This Row],[Weighted Co2]]-TOPSIS!$D$5)^2)^0.5</f>
        <v>4.1361491250025521E-3</v>
      </c>
      <c r="Y303">
        <f>((Pro_Economic_Table[[#This Row],[Weighted Energy]]-TOPSIS!$B$6)^2+(Pro_Economic_Table[[#This Row],[Weighted Cost]]-TOPSIS!$C$6)^2+(Pro_Economic_Table[[#This Row],[Weighted Co2]]-TOPSIS!$D$6)^2)^0.5</f>
        <v>3.203782212884183E-3</v>
      </c>
      <c r="Z303">
        <f>Pro_Economic_Table[[#This Row],[S- Worst-Euclidean Distance]]/(Pro_Economic_Table[[#This Row],[S+ Best-Euclidean Distance]]+Pro_Economic_Table[[#This Row],[S- Worst-Euclidean Distance]])</f>
        <v>0.43648667343073472</v>
      </c>
      <c r="AA303">
        <v>302</v>
      </c>
    </row>
    <row r="304" spans="1:27" x14ac:dyDescent="0.3">
      <c r="A304">
        <v>506</v>
      </c>
      <c r="B304" t="s">
        <v>280</v>
      </c>
      <c r="C304" t="s">
        <v>280</v>
      </c>
      <c r="D304" t="s">
        <v>151</v>
      </c>
      <c r="E304" t="s">
        <v>152</v>
      </c>
      <c r="F304" t="s">
        <v>154</v>
      </c>
      <c r="G304" t="s">
        <v>220</v>
      </c>
      <c r="H304">
        <v>388.34622463162765</v>
      </c>
      <c r="I304">
        <v>28</v>
      </c>
      <c r="J304">
        <v>1346218.2517475521</v>
      </c>
      <c r="K304">
        <v>34259.159363636361</v>
      </c>
      <c r="L304">
        <v>242319285.3145594</v>
      </c>
      <c r="M304">
        <v>5181440.9022727264</v>
      </c>
      <c r="N304">
        <v>2019327377.6213284</v>
      </c>
      <c r="O304">
        <v>109200000</v>
      </c>
      <c r="P304">
        <v>19.443497068181816</v>
      </c>
      <c r="Q304">
        <v>20125.962863625904</v>
      </c>
      <c r="R304">
        <v>242353544.47392303</v>
      </c>
      <c r="S304">
        <v>2133.7088185236012</v>
      </c>
      <c r="T304">
        <v>20145.406360694087</v>
      </c>
      <c r="U304">
        <f>Pro_Economic_Table[[#This Row],[Total Energy(MJ)]]*AHP!$P$3/TOPSIS!$B$4</f>
        <v>8.1998024502504038E-3</v>
      </c>
      <c r="V304">
        <f>Pro_Economic_Table[[#This Row],[Total Cost(LKR Million)]]*AHP!$P$4/TOPSIS!$C$4</f>
        <v>3.1850609606596102E-2</v>
      </c>
      <c r="W304">
        <f>Pro_Economic_Table[[#This Row],[Total Carbon (Metric T)]]*AHP!$P$5/TOPSIS!$D$4</f>
        <v>3.520220415461742E-3</v>
      </c>
      <c r="X304">
        <f>((Pro_Economic_Table[[#This Row],[Weighted Energy]]-TOPSIS!$B$5)^2+(Pro_Economic_Table[[#This Row],[Weighted Cost]]-TOPSIS!$C$5)^2+(Pro_Economic_Table[[#This Row],[Weighted Co2]]-TOPSIS!$D$5)^2)^0.5</f>
        <v>4.1629041945174892E-3</v>
      </c>
      <c r="Y304">
        <f>((Pro_Economic_Table[[#This Row],[Weighted Energy]]-TOPSIS!$B$6)^2+(Pro_Economic_Table[[#This Row],[Weighted Cost]]-TOPSIS!$C$6)^2+(Pro_Economic_Table[[#This Row],[Weighted Co2]]-TOPSIS!$D$6)^2)^0.5</f>
        <v>3.1770533583821612E-3</v>
      </c>
      <c r="Z304">
        <f>Pro_Economic_Table[[#This Row],[S- Worst-Euclidean Distance]]/(Pro_Economic_Table[[#This Row],[S+ Best-Euclidean Distance]]+Pro_Economic_Table[[#This Row],[S- Worst-Euclidean Distance]])</f>
        <v>0.43284356012754677</v>
      </c>
      <c r="AA304">
        <v>303</v>
      </c>
    </row>
    <row r="305" spans="1:27" x14ac:dyDescent="0.3">
      <c r="A305">
        <v>524</v>
      </c>
      <c r="B305" t="s">
        <v>280</v>
      </c>
      <c r="C305" t="s">
        <v>280</v>
      </c>
      <c r="D305" t="s">
        <v>280</v>
      </c>
      <c r="E305" t="s">
        <v>152</v>
      </c>
      <c r="F305" t="s">
        <v>154</v>
      </c>
      <c r="G305" t="s">
        <v>220</v>
      </c>
      <c r="H305">
        <v>388.81068697003764</v>
      </c>
      <c r="I305">
        <v>28</v>
      </c>
      <c r="J305">
        <v>1346667.8512911329</v>
      </c>
      <c r="K305">
        <v>34259.159363636361</v>
      </c>
      <c r="L305">
        <v>242400213.23240393</v>
      </c>
      <c r="M305">
        <v>5186045.9772727266</v>
      </c>
      <c r="N305">
        <v>2020001776.9366994</v>
      </c>
      <c r="O305">
        <v>109200000</v>
      </c>
      <c r="P305">
        <v>19.434286918181815</v>
      </c>
      <c r="Q305">
        <v>20132.684376802437</v>
      </c>
      <c r="R305">
        <v>242434472.39176756</v>
      </c>
      <c r="S305">
        <v>2134.3878229139723</v>
      </c>
      <c r="T305">
        <v>20152.118663720619</v>
      </c>
      <c r="U305">
        <f>Pro_Economic_Table[[#This Row],[Total Energy(MJ)]]*AHP!$P$3/TOPSIS!$B$4</f>
        <v>8.2025405696390663E-3</v>
      </c>
      <c r="V305">
        <f>Pro_Economic_Table[[#This Row],[Total Cost(LKR Million)]]*AHP!$P$4/TOPSIS!$C$4</f>
        <v>3.1860745340005991E-2</v>
      </c>
      <c r="W305">
        <f>Pro_Economic_Table[[#This Row],[Total Carbon (Metric T)]]*AHP!$P$5/TOPSIS!$D$4</f>
        <v>3.5213933273268942E-3</v>
      </c>
      <c r="X305">
        <f>((Pro_Economic_Table[[#This Row],[Weighted Energy]]-TOPSIS!$B$5)^2+(Pro_Economic_Table[[#This Row],[Weighted Cost]]-TOPSIS!$C$5)^2+(Pro_Economic_Table[[#This Row],[Weighted Co2]]-TOPSIS!$D$5)^2)^0.5</f>
        <v>4.1734660775317655E-3</v>
      </c>
      <c r="Y305">
        <f>((Pro_Economic_Table[[#This Row],[Weighted Energy]]-TOPSIS!$B$6)^2+(Pro_Economic_Table[[#This Row],[Weighted Cost]]-TOPSIS!$C$6)^2+(Pro_Economic_Table[[#This Row],[Weighted Co2]]-TOPSIS!$D$6)^2)^0.5</f>
        <v>3.1664902377033627E-3</v>
      </c>
      <c r="Z305">
        <f>Pro_Economic_Table[[#This Row],[S- Worst-Euclidean Distance]]/(Pro_Economic_Table[[#This Row],[S+ Best-Euclidean Distance]]+Pro_Economic_Table[[#This Row],[S- Worst-Euclidean Distance]])</f>
        <v>0.43140450728989488</v>
      </c>
      <c r="AA305">
        <v>304</v>
      </c>
    </row>
    <row r="306" spans="1:27" x14ac:dyDescent="0.3">
      <c r="A306">
        <v>509</v>
      </c>
      <c r="B306" t="s">
        <v>280</v>
      </c>
      <c r="C306" t="s">
        <v>280</v>
      </c>
      <c r="D306" t="s">
        <v>151</v>
      </c>
      <c r="E306" t="s">
        <v>152</v>
      </c>
      <c r="F306" t="s">
        <v>155</v>
      </c>
      <c r="G306" t="s">
        <v>220</v>
      </c>
      <c r="H306">
        <v>388.30765278778961</v>
      </c>
      <c r="I306">
        <v>28</v>
      </c>
      <c r="J306">
        <v>1347259.4311712359</v>
      </c>
      <c r="K306">
        <v>35077.939136363631</v>
      </c>
      <c r="L306">
        <v>242506697.61082244</v>
      </c>
      <c r="M306">
        <v>5208733.5613636356</v>
      </c>
      <c r="N306">
        <v>2020889146.7568536</v>
      </c>
      <c r="O306">
        <v>109200000</v>
      </c>
      <c r="P306">
        <v>19.170570477272726</v>
      </c>
      <c r="Q306">
        <v>20141.528496009971</v>
      </c>
      <c r="R306">
        <v>242541775.5499588</v>
      </c>
      <c r="S306">
        <v>2135.2978803182173</v>
      </c>
      <c r="T306">
        <v>20160.699066487243</v>
      </c>
      <c r="U306">
        <f>Pro_Economic_Table[[#This Row],[Total Energy(MJ)]]*AHP!$P$3/TOPSIS!$B$4</f>
        <v>8.2061710702837597E-3</v>
      </c>
      <c r="V306">
        <f>Pro_Economic_Table[[#This Row],[Total Cost(LKR Million)]]*AHP!$P$4/TOPSIS!$C$4</f>
        <v>3.1874330081677657E-2</v>
      </c>
      <c r="W306">
        <f>Pro_Economic_Table[[#This Row],[Total Carbon (Metric T)]]*AHP!$P$5/TOPSIS!$D$4</f>
        <v>3.5228926720634137E-3</v>
      </c>
      <c r="X306">
        <f>((Pro_Economic_Table[[#This Row],[Weighted Energy]]-TOPSIS!$B$5)^2+(Pro_Economic_Table[[#This Row],[Weighted Cost]]-TOPSIS!$C$5)^2+(Pro_Economic_Table[[#This Row],[Weighted Co2]]-TOPSIS!$D$5)^2)^0.5</f>
        <v>4.1876050795431625E-3</v>
      </c>
      <c r="Y306">
        <f>((Pro_Economic_Table[[#This Row],[Weighted Energy]]-TOPSIS!$B$6)^2+(Pro_Economic_Table[[#This Row],[Weighted Cost]]-TOPSIS!$C$6)^2+(Pro_Economic_Table[[#This Row],[Weighted Co2]]-TOPSIS!$D$6)^2)^0.5</f>
        <v>3.1523500207020503E-3</v>
      </c>
      <c r="Z306">
        <f>Pro_Economic_Table[[#This Row],[S- Worst-Euclidean Distance]]/(Pro_Economic_Table[[#This Row],[S+ Best-Euclidean Distance]]+Pro_Economic_Table[[#This Row],[S- Worst-Euclidean Distance]])</f>
        <v>0.42947810683429616</v>
      </c>
      <c r="AA306">
        <v>305</v>
      </c>
    </row>
    <row r="307" spans="1:27" x14ac:dyDescent="0.3">
      <c r="A307">
        <v>527</v>
      </c>
      <c r="B307" t="s">
        <v>280</v>
      </c>
      <c r="C307" t="s">
        <v>280</v>
      </c>
      <c r="D307" t="s">
        <v>280</v>
      </c>
      <c r="E307" t="s">
        <v>152</v>
      </c>
      <c r="F307" t="s">
        <v>155</v>
      </c>
      <c r="G307" t="s">
        <v>220</v>
      </c>
      <c r="H307">
        <v>388.77211512619954</v>
      </c>
      <c r="I307">
        <v>28</v>
      </c>
      <c r="J307">
        <v>1347709.0307148169</v>
      </c>
      <c r="K307">
        <v>35077.939136363631</v>
      </c>
      <c r="L307">
        <v>242587625.52866703</v>
      </c>
      <c r="M307">
        <v>5213338.6363636358</v>
      </c>
      <c r="N307">
        <v>2021563546.0722251</v>
      </c>
      <c r="O307">
        <v>109200000</v>
      </c>
      <c r="P307">
        <v>19.161360327272728</v>
      </c>
      <c r="Q307">
        <v>20148.250009186511</v>
      </c>
      <c r="R307">
        <v>242622703.46780339</v>
      </c>
      <c r="S307">
        <v>2135.9768847085888</v>
      </c>
      <c r="T307">
        <v>20167.411369513786</v>
      </c>
      <c r="U307">
        <f>Pro_Economic_Table[[#This Row],[Total Energy(MJ)]]*AHP!$P$3/TOPSIS!$B$4</f>
        <v>8.2089091896724257E-3</v>
      </c>
      <c r="V307">
        <f>Pro_Economic_Table[[#This Row],[Total Cost(LKR Million)]]*AHP!$P$4/TOPSIS!$C$4</f>
        <v>3.1884465815087547E-2</v>
      </c>
      <c r="W307">
        <f>Pro_Economic_Table[[#This Row],[Total Carbon (Metric T)]]*AHP!$P$5/TOPSIS!$D$4</f>
        <v>3.5240655839285672E-3</v>
      </c>
      <c r="X307">
        <f>((Pro_Economic_Table[[#This Row],[Weighted Energy]]-TOPSIS!$B$5)^2+(Pro_Economic_Table[[#This Row],[Weighted Cost]]-TOPSIS!$C$5)^2+(Pro_Economic_Table[[#This Row],[Weighted Co2]]-TOPSIS!$D$5)^2)^0.5</f>
        <v>4.1981669885014445E-3</v>
      </c>
      <c r="Y307">
        <f>((Pro_Economic_Table[[#This Row],[Weighted Energy]]-TOPSIS!$B$6)^2+(Pro_Economic_Table[[#This Row],[Weighted Cost]]-TOPSIS!$C$6)^2+(Pro_Economic_Table[[#This Row],[Weighted Co2]]-TOPSIS!$D$6)^2)^0.5</f>
        <v>3.1417869167138053E-3</v>
      </c>
      <c r="Z307">
        <f>Pro_Economic_Table[[#This Row],[S- Worst-Euclidean Distance]]/(Pro_Economic_Table[[#This Row],[S+ Best-Euclidean Distance]]+Pro_Economic_Table[[#This Row],[S- Worst-Euclidean Distance]])</f>
        <v>0.42803905273594084</v>
      </c>
      <c r="AA307">
        <v>306</v>
      </c>
    </row>
    <row r="308" spans="1:27" x14ac:dyDescent="0.3">
      <c r="A308">
        <v>43</v>
      </c>
      <c r="B308" t="s">
        <v>139</v>
      </c>
      <c r="C308" t="s">
        <v>148</v>
      </c>
      <c r="D308" t="s">
        <v>151</v>
      </c>
      <c r="E308" t="s">
        <v>152</v>
      </c>
      <c r="F308" t="s">
        <v>280</v>
      </c>
      <c r="G308" t="s">
        <v>219</v>
      </c>
      <c r="H308">
        <v>371.82189662796668</v>
      </c>
      <c r="I308">
        <v>53</v>
      </c>
      <c r="J308">
        <v>1360885.9162766133</v>
      </c>
      <c r="K308">
        <v>49760.282490909085</v>
      </c>
      <c r="L308">
        <v>244959464.92979038</v>
      </c>
      <c r="M308">
        <v>5319442.878636363</v>
      </c>
      <c r="N308">
        <v>2041328874.4149199</v>
      </c>
      <c r="O308">
        <v>98792000</v>
      </c>
      <c r="P308">
        <v>22.614542668181812</v>
      </c>
      <c r="Q308">
        <v>20345.244448335365</v>
      </c>
      <c r="R308">
        <v>245009225.21228129</v>
      </c>
      <c r="S308">
        <v>2145.4403172935563</v>
      </c>
      <c r="T308">
        <v>20367.858991003548</v>
      </c>
      <c r="U308">
        <f>Pro_Economic_Table[[#This Row],[Total Energy(MJ)]]*AHP!$P$3/TOPSIS!$B$4</f>
        <v>8.2896548907118884E-3</v>
      </c>
      <c r="V308">
        <f>Pro_Economic_Table[[#This Row],[Total Cost(LKR Million)]]*AHP!$P$4/TOPSIS!$C$4</f>
        <v>3.2025729746784984E-2</v>
      </c>
      <c r="W308">
        <f>Pro_Economic_Table[[#This Row],[Total Carbon (Metric T)]]*AHP!$P$5/TOPSIS!$D$4</f>
        <v>3.5590919217827269E-3</v>
      </c>
      <c r="X308">
        <f>((Pro_Economic_Table[[#This Row],[Weighted Energy]]-TOPSIS!$B$5)^2+(Pro_Economic_Table[[#This Row],[Weighted Cost]]-TOPSIS!$C$5)^2+(Pro_Economic_Table[[#This Row],[Weighted Co2]]-TOPSIS!$D$5)^2)^0.5</f>
        <v>4.3577801710093424E-3</v>
      </c>
      <c r="Y308">
        <f>((Pro_Economic_Table[[#This Row],[Weighted Energy]]-TOPSIS!$B$6)^2+(Pro_Economic_Table[[#This Row],[Weighted Cost]]-TOPSIS!$C$6)^2+(Pro_Economic_Table[[#This Row],[Weighted Co2]]-TOPSIS!$D$6)^2)^0.5</f>
        <v>2.9825229868406813E-3</v>
      </c>
      <c r="Z308">
        <f>Pro_Economic_Table[[#This Row],[S- Worst-Euclidean Distance]]/(Pro_Economic_Table[[#This Row],[S+ Best-Euclidean Distance]]+Pro_Economic_Table[[#This Row],[S- Worst-Euclidean Distance]])</f>
        <v>0.40632149963057695</v>
      </c>
      <c r="AA308">
        <v>307</v>
      </c>
    </row>
    <row r="309" spans="1:27" x14ac:dyDescent="0.3">
      <c r="A309">
        <v>61</v>
      </c>
      <c r="B309" t="s">
        <v>139</v>
      </c>
      <c r="C309" t="s">
        <v>148</v>
      </c>
      <c r="D309" t="s">
        <v>280</v>
      </c>
      <c r="E309" t="s">
        <v>152</v>
      </c>
      <c r="F309" t="s">
        <v>280</v>
      </c>
      <c r="G309" t="s">
        <v>219</v>
      </c>
      <c r="H309">
        <v>372.28635896637661</v>
      </c>
      <c r="I309">
        <v>53</v>
      </c>
      <c r="J309">
        <v>1361335.5158201945</v>
      </c>
      <c r="K309">
        <v>49760.282490909085</v>
      </c>
      <c r="L309">
        <v>245040392.847635</v>
      </c>
      <c r="M309">
        <v>5324047.9536363631</v>
      </c>
      <c r="N309">
        <v>2042003273.7302918</v>
      </c>
      <c r="O309">
        <v>98792000</v>
      </c>
      <c r="P309">
        <v>22.605332518181815</v>
      </c>
      <c r="Q309">
        <v>20351.965961511905</v>
      </c>
      <c r="R309">
        <v>245090153.13012591</v>
      </c>
      <c r="S309">
        <v>2146.1193216839283</v>
      </c>
      <c r="T309">
        <v>20374.571294030087</v>
      </c>
      <c r="U309">
        <f>Pro_Economic_Table[[#This Row],[Total Energy(MJ)]]*AHP!$P$3/TOPSIS!$B$4</f>
        <v>8.2923930101005544E-3</v>
      </c>
      <c r="V309">
        <f>Pro_Economic_Table[[#This Row],[Total Cost(LKR Million)]]*AHP!$P$4/TOPSIS!$C$4</f>
        <v>3.2035865480194888E-2</v>
      </c>
      <c r="W309">
        <f>Pro_Economic_Table[[#This Row],[Total Carbon (Metric T)]]*AHP!$P$5/TOPSIS!$D$4</f>
        <v>3.5602648336478799E-3</v>
      </c>
      <c r="X309">
        <f>((Pro_Economic_Table[[#This Row],[Weighted Energy]]-TOPSIS!$B$5)^2+(Pro_Economic_Table[[#This Row],[Weighted Cost]]-TOPSIS!$C$5)^2+(Pro_Economic_Table[[#This Row],[Weighted Co2]]-TOPSIS!$D$5)^2)^0.5</f>
        <v>4.3683439616920483E-3</v>
      </c>
      <c r="Y309">
        <f>((Pro_Economic_Table[[#This Row],[Weighted Energy]]-TOPSIS!$B$6)^2+(Pro_Economic_Table[[#This Row],[Weighted Cost]]-TOPSIS!$C$6)^2+(Pro_Economic_Table[[#This Row],[Weighted Co2]]-TOPSIS!$D$6)^2)^0.5</f>
        <v>2.9719638173652573E-3</v>
      </c>
      <c r="Z309">
        <f>Pro_Economic_Table[[#This Row],[S- Worst-Euclidean Distance]]/(Pro_Economic_Table[[#This Row],[S+ Best-Euclidean Distance]]+Pro_Economic_Table[[#This Row],[S- Worst-Euclidean Distance]])</f>
        <v>0.40488272519642737</v>
      </c>
      <c r="AA309">
        <v>308</v>
      </c>
    </row>
    <row r="310" spans="1:27" x14ac:dyDescent="0.3">
      <c r="A310">
        <v>45</v>
      </c>
      <c r="B310" t="s">
        <v>139</v>
      </c>
      <c r="C310" t="s">
        <v>148</v>
      </c>
      <c r="D310" t="s">
        <v>151</v>
      </c>
      <c r="E310" t="s">
        <v>152</v>
      </c>
      <c r="F310" t="s">
        <v>280</v>
      </c>
      <c r="G310" t="s">
        <v>218</v>
      </c>
      <c r="H310">
        <v>371.82189662796668</v>
      </c>
      <c r="I310">
        <v>27</v>
      </c>
      <c r="J310">
        <v>1360885.9162766133</v>
      </c>
      <c r="K310">
        <v>49760.282490909085</v>
      </c>
      <c r="L310">
        <v>244959464.92979038</v>
      </c>
      <c r="M310">
        <v>5319442.878636363</v>
      </c>
      <c r="N310">
        <v>2041328874.4149199</v>
      </c>
      <c r="O310">
        <v>101147400</v>
      </c>
      <c r="P310">
        <v>22.614542668181812</v>
      </c>
      <c r="Q310">
        <v>20345.244448335365</v>
      </c>
      <c r="R310">
        <v>245009225.21228129</v>
      </c>
      <c r="S310">
        <v>2147.7957172935562</v>
      </c>
      <c r="T310">
        <v>20367.858991003548</v>
      </c>
      <c r="U310">
        <f>Pro_Economic_Table[[#This Row],[Total Energy(MJ)]]*AHP!$P$3/TOPSIS!$B$4</f>
        <v>8.2896548907118884E-3</v>
      </c>
      <c r="V310">
        <f>Pro_Economic_Table[[#This Row],[Total Cost(LKR Million)]]*AHP!$P$4/TOPSIS!$C$4</f>
        <v>3.2060889617342811E-2</v>
      </c>
      <c r="W310">
        <f>Pro_Economic_Table[[#This Row],[Total Carbon (Metric T)]]*AHP!$P$5/TOPSIS!$D$4</f>
        <v>3.5590919217827269E-3</v>
      </c>
      <c r="X310">
        <f>((Pro_Economic_Table[[#This Row],[Weighted Energy]]-TOPSIS!$B$5)^2+(Pro_Economic_Table[[#This Row],[Weighted Cost]]-TOPSIS!$C$5)^2+(Pro_Economic_Table[[#This Row],[Weighted Co2]]-TOPSIS!$D$5)^2)^0.5</f>
        <v>4.3916267370656872E-3</v>
      </c>
      <c r="Y310">
        <f>((Pro_Economic_Table[[#This Row],[Weighted Energy]]-TOPSIS!$B$6)^2+(Pro_Economic_Table[[#This Row],[Weighted Cost]]-TOPSIS!$C$6)^2+(Pro_Economic_Table[[#This Row],[Weighted Co2]]-TOPSIS!$D$6)^2)^0.5</f>
        <v>2.9485088522685199E-3</v>
      </c>
      <c r="Z310">
        <f>Pro_Economic_Table[[#This Row],[S- Worst-Euclidean Distance]]/(Pro_Economic_Table[[#This Row],[S+ Best-Euclidean Distance]]+Pro_Economic_Table[[#This Row],[S- Worst-Euclidean Distance]])</f>
        <v>0.40169678289770755</v>
      </c>
      <c r="AA310">
        <v>309</v>
      </c>
    </row>
    <row r="311" spans="1:27" x14ac:dyDescent="0.3">
      <c r="A311">
        <v>37</v>
      </c>
      <c r="B311" t="s">
        <v>139</v>
      </c>
      <c r="C311" t="s">
        <v>148</v>
      </c>
      <c r="D311" t="s">
        <v>151</v>
      </c>
      <c r="E311" t="s">
        <v>152</v>
      </c>
      <c r="F311" t="s">
        <v>154</v>
      </c>
      <c r="G311" t="s">
        <v>219</v>
      </c>
      <c r="H311">
        <v>371.75852859880405</v>
      </c>
      <c r="I311">
        <v>53</v>
      </c>
      <c r="J311">
        <v>1362596.4253298084</v>
      </c>
      <c r="K311">
        <v>47576.869763636365</v>
      </c>
      <c r="L311">
        <v>245267356.55936551</v>
      </c>
      <c r="M311">
        <v>5330359.9422727264</v>
      </c>
      <c r="N311">
        <v>2043894637.9947124</v>
      </c>
      <c r="O311">
        <v>98792000</v>
      </c>
      <c r="P311">
        <v>22.614542668181812</v>
      </c>
      <c r="Q311">
        <v>20370.816558680635</v>
      </c>
      <c r="R311">
        <v>245314933.42912915</v>
      </c>
      <c r="S311">
        <v>2148.0169979369848</v>
      </c>
      <c r="T311">
        <v>20393.431101348819</v>
      </c>
      <c r="U311">
        <f>Pro_Economic_Table[[#This Row],[Total Energy(MJ)]]*AHP!$P$3/TOPSIS!$B$4</f>
        <v>8.2999982384479917E-3</v>
      </c>
      <c r="V311">
        <f>Pro_Economic_Table[[#This Row],[Total Cost(LKR Million)]]*AHP!$P$4/TOPSIS!$C$4</f>
        <v>3.2064192750050582E-2</v>
      </c>
      <c r="W311">
        <f>Pro_Economic_Table[[#This Row],[Total Carbon (Metric T)]]*AHP!$P$5/TOPSIS!$D$4</f>
        <v>3.5635604077140655E-3</v>
      </c>
      <c r="X311">
        <f>((Pro_Economic_Table[[#This Row],[Weighted Energy]]-TOPSIS!$B$5)^2+(Pro_Economic_Table[[#This Row],[Weighted Cost]]-TOPSIS!$C$5)^2+(Pro_Economic_Table[[#This Row],[Weighted Co2]]-TOPSIS!$D$5)^2)^0.5</f>
        <v>4.3978576493845954E-3</v>
      </c>
      <c r="Y311">
        <f>((Pro_Economic_Table[[#This Row],[Weighted Energy]]-TOPSIS!$B$6)^2+(Pro_Economic_Table[[#This Row],[Weighted Cost]]-TOPSIS!$C$6)^2+(Pro_Economic_Table[[#This Row],[Weighted Co2]]-TOPSIS!$D$6)^2)^0.5</f>
        <v>2.9424624954408904E-3</v>
      </c>
      <c r="Z311">
        <f>Pro_Economic_Table[[#This Row],[S- Worst-Euclidean Distance]]/(Pro_Economic_Table[[#This Row],[S+ Best-Euclidean Distance]]+Pro_Economic_Table[[#This Row],[S- Worst-Euclidean Distance]])</f>
        <v>0.40086296474618499</v>
      </c>
      <c r="AA311">
        <v>310</v>
      </c>
    </row>
    <row r="312" spans="1:27" x14ac:dyDescent="0.3">
      <c r="A312">
        <v>63</v>
      </c>
      <c r="B312" t="s">
        <v>139</v>
      </c>
      <c r="C312" t="s">
        <v>148</v>
      </c>
      <c r="D312" t="s">
        <v>280</v>
      </c>
      <c r="E312" t="s">
        <v>152</v>
      </c>
      <c r="F312" t="s">
        <v>280</v>
      </c>
      <c r="G312" t="s">
        <v>218</v>
      </c>
      <c r="H312">
        <v>372.28635896637661</v>
      </c>
      <c r="I312">
        <v>27</v>
      </c>
      <c r="J312">
        <v>1361335.5158201945</v>
      </c>
      <c r="K312">
        <v>49760.282490909085</v>
      </c>
      <c r="L312">
        <v>245040392.847635</v>
      </c>
      <c r="M312">
        <v>5324047.9536363631</v>
      </c>
      <c r="N312">
        <v>2042003273.7302918</v>
      </c>
      <c r="O312">
        <v>101147400</v>
      </c>
      <c r="P312">
        <v>22.605332518181815</v>
      </c>
      <c r="Q312">
        <v>20351.965961511905</v>
      </c>
      <c r="R312">
        <v>245090153.13012591</v>
      </c>
      <c r="S312">
        <v>2148.4747216839287</v>
      </c>
      <c r="T312">
        <v>20374.571294030087</v>
      </c>
      <c r="U312">
        <f>Pro_Economic_Table[[#This Row],[Total Energy(MJ)]]*AHP!$P$3/TOPSIS!$B$4</f>
        <v>8.2923930101005544E-3</v>
      </c>
      <c r="V312">
        <f>Pro_Economic_Table[[#This Row],[Total Cost(LKR Million)]]*AHP!$P$4/TOPSIS!$C$4</f>
        <v>3.2071025350752715E-2</v>
      </c>
      <c r="W312">
        <f>Pro_Economic_Table[[#This Row],[Total Carbon (Metric T)]]*AHP!$P$5/TOPSIS!$D$4</f>
        <v>3.5602648336478799E-3</v>
      </c>
      <c r="X312">
        <f>((Pro_Economic_Table[[#This Row],[Weighted Energy]]-TOPSIS!$B$5)^2+(Pro_Economic_Table[[#This Row],[Weighted Cost]]-TOPSIS!$C$5)^2+(Pro_Economic_Table[[#This Row],[Weighted Co2]]-TOPSIS!$D$5)^2)^0.5</f>
        <v>4.4021902603895696E-3</v>
      </c>
      <c r="Y312">
        <f>((Pro_Economic_Table[[#This Row],[Weighted Energy]]-TOPSIS!$B$6)^2+(Pro_Economic_Table[[#This Row],[Weighted Cost]]-TOPSIS!$C$6)^2+(Pro_Economic_Table[[#This Row],[Weighted Co2]]-TOPSIS!$D$6)^2)^0.5</f>
        <v>2.9379487331725922E-3</v>
      </c>
      <c r="Z312">
        <f>Pro_Economic_Table[[#This Row],[S- Worst-Euclidean Distance]]/(Pro_Economic_Table[[#This Row],[S+ Best-Euclidean Distance]]+Pro_Economic_Table[[#This Row],[S- Worst-Euclidean Distance]])</f>
        <v>0.40025791551759277</v>
      </c>
      <c r="AA312">
        <v>311</v>
      </c>
    </row>
    <row r="313" spans="1:27" x14ac:dyDescent="0.3">
      <c r="A313">
        <v>55</v>
      </c>
      <c r="B313" t="s">
        <v>139</v>
      </c>
      <c r="C313" t="s">
        <v>148</v>
      </c>
      <c r="D313" t="s">
        <v>280</v>
      </c>
      <c r="E313" t="s">
        <v>152</v>
      </c>
      <c r="F313" t="s">
        <v>154</v>
      </c>
      <c r="G313" t="s">
        <v>219</v>
      </c>
      <c r="H313">
        <v>372.22299093721398</v>
      </c>
      <c r="I313">
        <v>53</v>
      </c>
      <c r="J313">
        <v>1363046.0248733892</v>
      </c>
      <c r="K313">
        <v>47576.869763636365</v>
      </c>
      <c r="L313">
        <v>245348284.47721007</v>
      </c>
      <c r="M313">
        <v>5334965.0172727266</v>
      </c>
      <c r="N313">
        <v>2044569037.3100839</v>
      </c>
      <c r="O313">
        <v>98792000</v>
      </c>
      <c r="P313">
        <v>22.605332518181815</v>
      </c>
      <c r="Q313">
        <v>20377.538071857169</v>
      </c>
      <c r="R313">
        <v>245395861.34697372</v>
      </c>
      <c r="S313">
        <v>2148.6960023273564</v>
      </c>
      <c r="T313">
        <v>20400.143404375351</v>
      </c>
      <c r="U313">
        <f>Pro_Economic_Table[[#This Row],[Total Energy(MJ)]]*AHP!$P$3/TOPSIS!$B$4</f>
        <v>8.3027363578366559E-3</v>
      </c>
      <c r="V313">
        <f>Pro_Economic_Table[[#This Row],[Total Cost(LKR Million)]]*AHP!$P$4/TOPSIS!$C$4</f>
        <v>3.2074328483460479E-2</v>
      </c>
      <c r="W313">
        <f>Pro_Economic_Table[[#This Row],[Total Carbon (Metric T)]]*AHP!$P$5/TOPSIS!$D$4</f>
        <v>3.5647333195792173E-3</v>
      </c>
      <c r="X313">
        <f>((Pro_Economic_Table[[#This Row],[Weighted Energy]]-TOPSIS!$B$5)^2+(Pro_Economic_Table[[#This Row],[Weighted Cost]]-TOPSIS!$C$5)^2+(Pro_Economic_Table[[#This Row],[Weighted Co2]]-TOPSIS!$D$5)^2)^0.5</f>
        <v>4.408421449847608E-3</v>
      </c>
      <c r="Y313">
        <f>((Pro_Economic_Table[[#This Row],[Weighted Energy]]-TOPSIS!$B$6)^2+(Pro_Economic_Table[[#This Row],[Weighted Cost]]-TOPSIS!$C$6)^2+(Pro_Economic_Table[[#This Row],[Weighted Co2]]-TOPSIS!$D$6)^2)^0.5</f>
        <v>2.9319034650186339E-3</v>
      </c>
      <c r="Z313">
        <f>Pro_Economic_Table[[#This Row],[S- Worst-Euclidean Distance]]/(Pro_Economic_Table[[#This Row],[S+ Best-Euclidean Distance]]+Pro_Economic_Table[[#This Row],[S- Worst-Euclidean Distance]])</f>
        <v>0.39942420792309846</v>
      </c>
      <c r="AA313">
        <v>312</v>
      </c>
    </row>
    <row r="314" spans="1:27" x14ac:dyDescent="0.3">
      <c r="A314">
        <v>40</v>
      </c>
      <c r="B314" t="s">
        <v>139</v>
      </c>
      <c r="C314" t="s">
        <v>148</v>
      </c>
      <c r="D314" t="s">
        <v>151</v>
      </c>
      <c r="E314" t="s">
        <v>152</v>
      </c>
      <c r="F314" t="s">
        <v>155</v>
      </c>
      <c r="G314" t="s">
        <v>219</v>
      </c>
      <c r="H314">
        <v>371.71995675496584</v>
      </c>
      <c r="I314">
        <v>53</v>
      </c>
      <c r="J314">
        <v>1363637.6047534924</v>
      </c>
      <c r="K314">
        <v>48395.649536363635</v>
      </c>
      <c r="L314">
        <v>245454768.85562864</v>
      </c>
      <c r="M314">
        <v>5357652.6013636356</v>
      </c>
      <c r="N314">
        <v>2045456407.1302388</v>
      </c>
      <c r="O314">
        <v>98792000</v>
      </c>
      <c r="P314">
        <v>22.341616077272725</v>
      </c>
      <c r="Q314">
        <v>20386.382191064713</v>
      </c>
      <c r="R314">
        <v>245503164.50516501</v>
      </c>
      <c r="S314">
        <v>2149.6060597316027</v>
      </c>
      <c r="T314">
        <v>20408.723807141985</v>
      </c>
      <c r="U314">
        <f>Pro_Economic_Table[[#This Row],[Total Energy(MJ)]]*AHP!$P$3/TOPSIS!$B$4</f>
        <v>8.3063668584813493E-3</v>
      </c>
      <c r="V314">
        <f>Pro_Economic_Table[[#This Row],[Total Cost(LKR Million)]]*AHP!$P$4/TOPSIS!$C$4</f>
        <v>3.2087913225132166E-2</v>
      </c>
      <c r="W314">
        <f>Pro_Economic_Table[[#This Row],[Total Carbon (Metric T)]]*AHP!$P$5/TOPSIS!$D$4</f>
        <v>3.5662326643157386E-3</v>
      </c>
      <c r="X314">
        <f>((Pro_Economic_Table[[#This Row],[Weighted Energy]]-TOPSIS!$B$5)^2+(Pro_Economic_Table[[#This Row],[Weighted Cost]]-TOPSIS!$C$5)^2+(Pro_Economic_Table[[#This Row],[Weighted Co2]]-TOPSIS!$D$5)^2)^0.5</f>
        <v>4.4225623014230459E-3</v>
      </c>
      <c r="Y314">
        <f>((Pro_Economic_Table[[#This Row],[Weighted Energy]]-TOPSIS!$B$6)^2+(Pro_Economic_Table[[#This Row],[Weighted Cost]]-TOPSIS!$C$6)^2+(Pro_Economic_Table[[#This Row],[Weighted Co2]]-TOPSIS!$D$6)^2)^0.5</f>
        <v>2.9177677399549809E-3</v>
      </c>
      <c r="Z314">
        <f>Pro_Economic_Table[[#This Row],[S- Worst-Euclidean Distance]]/(Pro_Economic_Table[[#This Row],[S+ Best-Euclidean Distance]]+Pro_Economic_Table[[#This Row],[S- Worst-Euclidean Distance]])</f>
        <v>0.39749816745395522</v>
      </c>
      <c r="AA314">
        <v>313</v>
      </c>
    </row>
    <row r="315" spans="1:27" x14ac:dyDescent="0.3">
      <c r="A315">
        <v>39</v>
      </c>
      <c r="B315" t="s">
        <v>139</v>
      </c>
      <c r="C315" t="s">
        <v>148</v>
      </c>
      <c r="D315" t="s">
        <v>151</v>
      </c>
      <c r="E315" t="s">
        <v>152</v>
      </c>
      <c r="F315" t="s">
        <v>154</v>
      </c>
      <c r="G315" t="s">
        <v>218</v>
      </c>
      <c r="H315">
        <v>371.75852859880405</v>
      </c>
      <c r="I315">
        <v>27</v>
      </c>
      <c r="J315">
        <v>1362596.4253298084</v>
      </c>
      <c r="K315">
        <v>47576.869763636365</v>
      </c>
      <c r="L315">
        <v>245267356.55936551</v>
      </c>
      <c r="M315">
        <v>5330359.9422727264</v>
      </c>
      <c r="N315">
        <v>2043894637.9947124</v>
      </c>
      <c r="O315">
        <v>101147400</v>
      </c>
      <c r="P315">
        <v>22.614542668181812</v>
      </c>
      <c r="Q315">
        <v>20370.816558680635</v>
      </c>
      <c r="R315">
        <v>245314933.42912915</v>
      </c>
      <c r="S315">
        <v>2150.3723979369852</v>
      </c>
      <c r="T315">
        <v>20393.431101348819</v>
      </c>
      <c r="U315">
        <f>Pro_Economic_Table[[#This Row],[Total Energy(MJ)]]*AHP!$P$3/TOPSIS!$B$4</f>
        <v>8.2999982384479917E-3</v>
      </c>
      <c r="V315">
        <f>Pro_Economic_Table[[#This Row],[Total Cost(LKR Million)]]*AHP!$P$4/TOPSIS!$C$4</f>
        <v>3.2099352620608416E-2</v>
      </c>
      <c r="W315">
        <f>Pro_Economic_Table[[#This Row],[Total Carbon (Metric T)]]*AHP!$P$5/TOPSIS!$D$4</f>
        <v>3.5635604077140655E-3</v>
      </c>
      <c r="X315">
        <f>((Pro_Economic_Table[[#This Row],[Weighted Energy]]-TOPSIS!$B$5)^2+(Pro_Economic_Table[[#This Row],[Weighted Cost]]-TOPSIS!$C$5)^2+(Pro_Economic_Table[[#This Row],[Weighted Co2]]-TOPSIS!$D$5)^2)^0.5</f>
        <v>4.4317032833382274E-3</v>
      </c>
      <c r="Y315">
        <f>((Pro_Economic_Table[[#This Row],[Weighted Energy]]-TOPSIS!$B$6)^2+(Pro_Economic_Table[[#This Row],[Weighted Cost]]-TOPSIS!$C$6)^2+(Pro_Economic_Table[[#This Row],[Weighted Co2]]-TOPSIS!$D$6)^2)^0.5</f>
        <v>2.9084448302110059E-3</v>
      </c>
      <c r="Z315">
        <f>Pro_Economic_Table[[#This Row],[S- Worst-Euclidean Distance]]/(Pro_Economic_Table[[#This Row],[S+ Best-Euclidean Distance]]+Pro_Economic_Table[[#This Row],[S- Worst-Euclidean Distance]])</f>
        <v>0.39623789400683701</v>
      </c>
      <c r="AA315">
        <v>314</v>
      </c>
    </row>
    <row r="316" spans="1:27" x14ac:dyDescent="0.3">
      <c r="A316">
        <v>58</v>
      </c>
      <c r="B316" t="s">
        <v>139</v>
      </c>
      <c r="C316" t="s">
        <v>148</v>
      </c>
      <c r="D316" t="s">
        <v>280</v>
      </c>
      <c r="E316" t="s">
        <v>152</v>
      </c>
      <c r="F316" t="s">
        <v>155</v>
      </c>
      <c r="G316" t="s">
        <v>219</v>
      </c>
      <c r="H316">
        <v>372.18441909337594</v>
      </c>
      <c r="I316">
        <v>53</v>
      </c>
      <c r="J316">
        <v>1364087.2042970732</v>
      </c>
      <c r="K316">
        <v>48395.649536363635</v>
      </c>
      <c r="L316">
        <v>245535696.77347317</v>
      </c>
      <c r="M316">
        <v>5362257.6763636358</v>
      </c>
      <c r="N316">
        <v>2046130806.4456098</v>
      </c>
      <c r="O316">
        <v>98792000</v>
      </c>
      <c r="P316">
        <v>22.332405927272724</v>
      </c>
      <c r="Q316">
        <v>20393.103704241243</v>
      </c>
      <c r="R316">
        <v>245584092.42300954</v>
      </c>
      <c r="S316">
        <v>2150.2850641219734</v>
      </c>
      <c r="T316">
        <v>20415.436110168517</v>
      </c>
      <c r="U316">
        <f>Pro_Economic_Table[[#This Row],[Total Energy(MJ)]]*AHP!$P$3/TOPSIS!$B$4</f>
        <v>8.3091049778700136E-3</v>
      </c>
      <c r="V316">
        <f>Pro_Economic_Table[[#This Row],[Total Cost(LKR Million)]]*AHP!$P$4/TOPSIS!$C$4</f>
        <v>3.2098048958542041E-2</v>
      </c>
      <c r="W316">
        <f>Pro_Economic_Table[[#This Row],[Total Carbon (Metric T)]]*AHP!$P$5/TOPSIS!$D$4</f>
        <v>3.5674055761808908E-3</v>
      </c>
      <c r="X316">
        <f>((Pro_Economic_Table[[#This Row],[Weighted Energy]]-TOPSIS!$B$5)^2+(Pro_Economic_Table[[#This Row],[Weighted Cost]]-TOPSIS!$C$5)^2+(Pro_Economic_Table[[#This Row],[Weighted Co2]]-TOPSIS!$D$5)^2)^0.5</f>
        <v>4.4331261067946763E-3</v>
      </c>
      <c r="Y316">
        <f>((Pro_Economic_Table[[#This Row],[Weighted Energy]]-TOPSIS!$B$6)^2+(Pro_Economic_Table[[#This Row],[Weighted Cost]]-TOPSIS!$C$6)^2+(Pro_Economic_Table[[#This Row],[Weighted Co2]]-TOPSIS!$D$6)^2)^0.5</f>
        <v>2.9072087934967203E-3</v>
      </c>
      <c r="Z316">
        <f>Pro_Economic_Table[[#This Row],[S- Worst-Euclidean Distance]]/(Pro_Economic_Table[[#This Row],[S+ Best-Euclidean Distance]]+Pro_Economic_Table[[#This Row],[S- Worst-Euclidean Distance]])</f>
        <v>0.3960594214006925</v>
      </c>
      <c r="AA316">
        <v>315</v>
      </c>
    </row>
    <row r="317" spans="1:27" x14ac:dyDescent="0.3">
      <c r="A317">
        <v>57</v>
      </c>
      <c r="B317" t="s">
        <v>139</v>
      </c>
      <c r="C317" t="s">
        <v>148</v>
      </c>
      <c r="D317" t="s">
        <v>280</v>
      </c>
      <c r="E317" t="s">
        <v>152</v>
      </c>
      <c r="F317" t="s">
        <v>154</v>
      </c>
      <c r="G317" t="s">
        <v>218</v>
      </c>
      <c r="H317">
        <v>372.22299093721398</v>
      </c>
      <c r="I317">
        <v>27</v>
      </c>
      <c r="J317">
        <v>1363046.0248733892</v>
      </c>
      <c r="K317">
        <v>47576.869763636365</v>
      </c>
      <c r="L317">
        <v>245348284.47721007</v>
      </c>
      <c r="M317">
        <v>5334965.0172727266</v>
      </c>
      <c r="N317">
        <v>2044569037.3100839</v>
      </c>
      <c r="O317">
        <v>101147400</v>
      </c>
      <c r="P317">
        <v>22.605332518181815</v>
      </c>
      <c r="Q317">
        <v>20377.538071857169</v>
      </c>
      <c r="R317">
        <v>245395861.34697372</v>
      </c>
      <c r="S317">
        <v>2151.0514023273563</v>
      </c>
      <c r="T317">
        <v>20400.143404375351</v>
      </c>
      <c r="U317">
        <f>Pro_Economic_Table[[#This Row],[Total Energy(MJ)]]*AHP!$P$3/TOPSIS!$B$4</f>
        <v>8.3027363578366559E-3</v>
      </c>
      <c r="V317">
        <f>Pro_Economic_Table[[#This Row],[Total Cost(LKR Million)]]*AHP!$P$4/TOPSIS!$C$4</f>
        <v>3.2109488354018299E-2</v>
      </c>
      <c r="W317">
        <f>Pro_Economic_Table[[#This Row],[Total Carbon (Metric T)]]*AHP!$P$5/TOPSIS!$D$4</f>
        <v>3.5647333195792173E-3</v>
      </c>
      <c r="X317">
        <f>((Pro_Economic_Table[[#This Row],[Weighted Energy]]-TOPSIS!$B$5)^2+(Pro_Economic_Table[[#This Row],[Weighted Cost]]-TOPSIS!$C$5)^2+(Pro_Economic_Table[[#This Row],[Weighted Co2]]-TOPSIS!$D$5)^2)^0.5</f>
        <v>4.4422668209964603E-3</v>
      </c>
      <c r="Y317">
        <f>((Pro_Economic_Table[[#This Row],[Weighted Energy]]-TOPSIS!$B$6)^2+(Pro_Economic_Table[[#This Row],[Weighted Cost]]-TOPSIS!$C$6)^2+(Pro_Economic_Table[[#This Row],[Weighted Co2]]-TOPSIS!$D$6)^2)^0.5</f>
        <v>2.8978848258070307E-3</v>
      </c>
      <c r="Z317">
        <f>Pro_Economic_Table[[#This Row],[S- Worst-Euclidean Distance]]/(Pro_Economic_Table[[#This Row],[S+ Best-Euclidean Distance]]+Pro_Economic_Table[[#This Row],[S- Worst-Euclidean Distance]])</f>
        <v>0.39479904029898477</v>
      </c>
      <c r="AA317">
        <v>316</v>
      </c>
    </row>
    <row r="318" spans="1:27" x14ac:dyDescent="0.3">
      <c r="A318">
        <v>44</v>
      </c>
      <c r="B318" t="s">
        <v>139</v>
      </c>
      <c r="C318" t="s">
        <v>148</v>
      </c>
      <c r="D318" t="s">
        <v>151</v>
      </c>
      <c r="E318" t="s">
        <v>152</v>
      </c>
      <c r="F318" t="s">
        <v>280</v>
      </c>
      <c r="G318" t="s">
        <v>220</v>
      </c>
      <c r="H318">
        <v>371.82189662796668</v>
      </c>
      <c r="I318">
        <v>27</v>
      </c>
      <c r="J318">
        <v>1360885.9162766133</v>
      </c>
      <c r="K318">
        <v>49760.282490909085</v>
      </c>
      <c r="L318">
        <v>244959464.92979038</v>
      </c>
      <c r="M318">
        <v>5319442.878636363</v>
      </c>
      <c r="N318">
        <v>2041328874.4149199</v>
      </c>
      <c r="O318">
        <v>105300000</v>
      </c>
      <c r="P318">
        <v>22.614542668181812</v>
      </c>
      <c r="Q318">
        <v>20345.244448335365</v>
      </c>
      <c r="R318">
        <v>245009225.21228129</v>
      </c>
      <c r="S318">
        <v>2151.9483172935561</v>
      </c>
      <c r="T318">
        <v>20367.858991003548</v>
      </c>
      <c r="U318">
        <f>Pro_Economic_Table[[#This Row],[Total Energy(MJ)]]*AHP!$P$3/TOPSIS!$B$4</f>
        <v>8.2896548907118884E-3</v>
      </c>
      <c r="V318">
        <f>Pro_Economic_Table[[#This Row],[Total Cost(LKR Million)]]*AHP!$P$4/TOPSIS!$C$4</f>
        <v>3.2122876913971157E-2</v>
      </c>
      <c r="W318">
        <f>Pro_Economic_Table[[#This Row],[Total Carbon (Metric T)]]*AHP!$P$5/TOPSIS!$D$4</f>
        <v>3.5590919217827269E-3</v>
      </c>
      <c r="X318">
        <f>((Pro_Economic_Table[[#This Row],[Weighted Energy]]-TOPSIS!$B$5)^2+(Pro_Economic_Table[[#This Row],[Weighted Cost]]-TOPSIS!$C$5)^2+(Pro_Economic_Table[[#This Row],[Weighted Co2]]-TOPSIS!$D$5)^2)^0.5</f>
        <v>4.451348248967724E-3</v>
      </c>
      <c r="Y318">
        <f>((Pro_Economic_Table[[#This Row],[Weighted Energy]]-TOPSIS!$B$6)^2+(Pro_Economic_Table[[#This Row],[Weighted Cost]]-TOPSIS!$C$6)^2+(Pro_Economic_Table[[#This Row],[Weighted Co2]]-TOPSIS!$D$6)^2)^0.5</f>
        <v>2.8886083297064349E-3</v>
      </c>
      <c r="Z318">
        <f>Pro_Economic_Table[[#This Row],[S- Worst-Euclidean Distance]]/(Pro_Economic_Table[[#This Row],[S+ Best-Euclidean Distance]]+Pro_Economic_Table[[#This Row],[S- Worst-Euclidean Distance]])</f>
        <v>0.39354569727280514</v>
      </c>
      <c r="AA318">
        <v>317</v>
      </c>
    </row>
    <row r="319" spans="1:27" x14ac:dyDescent="0.3">
      <c r="A319">
        <v>42</v>
      </c>
      <c r="B319" t="s">
        <v>139</v>
      </c>
      <c r="C319" t="s">
        <v>148</v>
      </c>
      <c r="D319" t="s">
        <v>151</v>
      </c>
      <c r="E319" t="s">
        <v>152</v>
      </c>
      <c r="F319" t="s">
        <v>155</v>
      </c>
      <c r="G319" t="s">
        <v>218</v>
      </c>
      <c r="H319">
        <v>371.71995675496584</v>
      </c>
      <c r="I319">
        <v>27</v>
      </c>
      <c r="J319">
        <v>1363637.6047534924</v>
      </c>
      <c r="K319">
        <v>48395.649536363635</v>
      </c>
      <c r="L319">
        <v>245454768.85562864</v>
      </c>
      <c r="M319">
        <v>5357652.6013636356</v>
      </c>
      <c r="N319">
        <v>2045456407.1302388</v>
      </c>
      <c r="O319">
        <v>101147400</v>
      </c>
      <c r="P319">
        <v>22.341616077272725</v>
      </c>
      <c r="Q319">
        <v>20386.382191064713</v>
      </c>
      <c r="R319">
        <v>245503164.50516501</v>
      </c>
      <c r="S319">
        <v>2151.9614597316026</v>
      </c>
      <c r="T319">
        <v>20408.723807141985</v>
      </c>
      <c r="U319">
        <f>Pro_Economic_Table[[#This Row],[Total Energy(MJ)]]*AHP!$P$3/TOPSIS!$B$4</f>
        <v>8.3063668584813493E-3</v>
      </c>
      <c r="V319">
        <f>Pro_Economic_Table[[#This Row],[Total Cost(LKR Million)]]*AHP!$P$4/TOPSIS!$C$4</f>
        <v>3.2123073095689986E-2</v>
      </c>
      <c r="W319">
        <f>Pro_Economic_Table[[#This Row],[Total Carbon (Metric T)]]*AHP!$P$5/TOPSIS!$D$4</f>
        <v>3.5662326643157386E-3</v>
      </c>
      <c r="X319">
        <f>((Pro_Economic_Table[[#This Row],[Weighted Energy]]-TOPSIS!$B$5)^2+(Pro_Economic_Table[[#This Row],[Weighted Cost]]-TOPSIS!$C$5)^2+(Pro_Economic_Table[[#This Row],[Weighted Co2]]-TOPSIS!$D$5)^2)^0.5</f>
        <v>4.4564074561170121E-3</v>
      </c>
      <c r="Y319">
        <f>((Pro_Economic_Table[[#This Row],[Weighted Energy]]-TOPSIS!$B$6)^2+(Pro_Economic_Table[[#This Row],[Weighted Cost]]-TOPSIS!$C$6)^2+(Pro_Economic_Table[[#This Row],[Weighted Co2]]-TOPSIS!$D$6)^2)^0.5</f>
        <v>2.8837479770766803E-3</v>
      </c>
      <c r="Z319">
        <f>Pro_Economic_Table[[#This Row],[S- Worst-Euclidean Distance]]/(Pro_Economic_Table[[#This Row],[S+ Best-Euclidean Distance]]+Pro_Economic_Table[[#This Row],[S- Worst-Euclidean Distance]])</f>
        <v>0.39287287623853018</v>
      </c>
      <c r="AA319">
        <v>318</v>
      </c>
    </row>
    <row r="320" spans="1:27" x14ac:dyDescent="0.3">
      <c r="A320">
        <v>62</v>
      </c>
      <c r="B320" t="s">
        <v>139</v>
      </c>
      <c r="C320" t="s">
        <v>148</v>
      </c>
      <c r="D320" t="s">
        <v>280</v>
      </c>
      <c r="E320" t="s">
        <v>152</v>
      </c>
      <c r="F320" t="s">
        <v>280</v>
      </c>
      <c r="G320" t="s">
        <v>220</v>
      </c>
      <c r="H320">
        <v>372.28635896637661</v>
      </c>
      <c r="I320">
        <v>27</v>
      </c>
      <c r="J320">
        <v>1361335.5158201945</v>
      </c>
      <c r="K320">
        <v>49760.282490909085</v>
      </c>
      <c r="L320">
        <v>245040392.847635</v>
      </c>
      <c r="M320">
        <v>5324047.9536363631</v>
      </c>
      <c r="N320">
        <v>2042003273.7302918</v>
      </c>
      <c r="O320">
        <v>105300000</v>
      </c>
      <c r="P320">
        <v>22.605332518181815</v>
      </c>
      <c r="Q320">
        <v>20351.965961511905</v>
      </c>
      <c r="R320">
        <v>245090153.13012591</v>
      </c>
      <c r="S320">
        <v>2152.6273216839286</v>
      </c>
      <c r="T320">
        <v>20374.571294030087</v>
      </c>
      <c r="U320">
        <f>Pro_Economic_Table[[#This Row],[Total Energy(MJ)]]*AHP!$P$3/TOPSIS!$B$4</f>
        <v>8.2923930101005544E-3</v>
      </c>
      <c r="V320">
        <f>Pro_Economic_Table[[#This Row],[Total Cost(LKR Million)]]*AHP!$P$4/TOPSIS!$C$4</f>
        <v>3.2133012647381061E-2</v>
      </c>
      <c r="W320">
        <f>Pro_Economic_Table[[#This Row],[Total Carbon (Metric T)]]*AHP!$P$5/TOPSIS!$D$4</f>
        <v>3.5602648336478799E-3</v>
      </c>
      <c r="X320">
        <f>((Pro_Economic_Table[[#This Row],[Weighted Energy]]-TOPSIS!$B$5)^2+(Pro_Economic_Table[[#This Row],[Weighted Cost]]-TOPSIS!$C$5)^2+(Pro_Economic_Table[[#This Row],[Weighted Co2]]-TOPSIS!$D$5)^2)^0.5</f>
        <v>4.4619111934207575E-3</v>
      </c>
      <c r="Y320">
        <f>((Pro_Economic_Table[[#This Row],[Weighted Energy]]-TOPSIS!$B$6)^2+(Pro_Economic_Table[[#This Row],[Weighted Cost]]-TOPSIS!$C$6)^2+(Pro_Economic_Table[[#This Row],[Weighted Co2]]-TOPSIS!$D$6)^2)^0.5</f>
        <v>2.8780467269870487E-3</v>
      </c>
      <c r="Z320">
        <f>Pro_Economic_Table[[#This Row],[S- Worst-Euclidean Distance]]/(Pro_Economic_Table[[#This Row],[S+ Best-Euclidean Distance]]+Pro_Economic_Table[[#This Row],[S- Worst-Euclidean Distance]])</f>
        <v>0.39210670663179292</v>
      </c>
      <c r="AA320">
        <v>319</v>
      </c>
    </row>
    <row r="321" spans="1:27" x14ac:dyDescent="0.3">
      <c r="A321">
        <v>60</v>
      </c>
      <c r="B321" t="s">
        <v>139</v>
      </c>
      <c r="C321" t="s">
        <v>148</v>
      </c>
      <c r="D321" t="s">
        <v>280</v>
      </c>
      <c r="E321" t="s">
        <v>152</v>
      </c>
      <c r="F321" t="s">
        <v>155</v>
      </c>
      <c r="G321" t="s">
        <v>218</v>
      </c>
      <c r="H321">
        <v>372.18441909337594</v>
      </c>
      <c r="I321">
        <v>27</v>
      </c>
      <c r="J321">
        <v>1364087.2042970732</v>
      </c>
      <c r="K321">
        <v>48395.649536363635</v>
      </c>
      <c r="L321">
        <v>245535696.77347317</v>
      </c>
      <c r="M321">
        <v>5362257.6763636358</v>
      </c>
      <c r="N321">
        <v>2046130806.4456098</v>
      </c>
      <c r="O321">
        <v>101147400</v>
      </c>
      <c r="P321">
        <v>22.332405927272724</v>
      </c>
      <c r="Q321">
        <v>20393.103704241243</v>
      </c>
      <c r="R321">
        <v>245584092.42300954</v>
      </c>
      <c r="S321">
        <v>2152.6404641219733</v>
      </c>
      <c r="T321">
        <v>20415.436110168517</v>
      </c>
      <c r="U321">
        <f>Pro_Economic_Table[[#This Row],[Total Energy(MJ)]]*AHP!$P$3/TOPSIS!$B$4</f>
        <v>8.3091049778700136E-3</v>
      </c>
      <c r="V321">
        <f>Pro_Economic_Table[[#This Row],[Total Cost(LKR Million)]]*AHP!$P$4/TOPSIS!$C$4</f>
        <v>3.2133208829099862E-2</v>
      </c>
      <c r="W321">
        <f>Pro_Economic_Table[[#This Row],[Total Carbon (Metric T)]]*AHP!$P$5/TOPSIS!$D$4</f>
        <v>3.5674055761808908E-3</v>
      </c>
      <c r="X321">
        <f>((Pro_Economic_Table[[#This Row],[Weighted Energy]]-TOPSIS!$B$5)^2+(Pro_Economic_Table[[#This Row],[Weighted Cost]]-TOPSIS!$C$5)^2+(Pro_Economic_Table[[#This Row],[Weighted Co2]]-TOPSIS!$D$5)^2)^0.5</f>
        <v>4.4669710012334883E-3</v>
      </c>
      <c r="Y321">
        <f>((Pro_Economic_Table[[#This Row],[Weighted Energy]]-TOPSIS!$B$6)^2+(Pro_Economic_Table[[#This Row],[Weighted Cost]]-TOPSIS!$C$6)^2+(Pro_Economic_Table[[#This Row],[Weighted Co2]]-TOPSIS!$D$6)^2)^0.5</f>
        <v>2.8731880415499966E-3</v>
      </c>
      <c r="Z321">
        <f>Pro_Economic_Table[[#This Row],[S- Worst-Euclidean Distance]]/(Pro_Economic_Table[[#This Row],[S+ Best-Euclidean Distance]]+Pro_Economic_Table[[#This Row],[S- Worst-Euclidean Distance]])</f>
        <v>0.39143403089811607</v>
      </c>
      <c r="AA321">
        <v>320</v>
      </c>
    </row>
    <row r="322" spans="1:27" x14ac:dyDescent="0.3">
      <c r="A322">
        <v>38</v>
      </c>
      <c r="B322" t="s">
        <v>139</v>
      </c>
      <c r="C322" t="s">
        <v>148</v>
      </c>
      <c r="D322" t="s">
        <v>151</v>
      </c>
      <c r="E322" t="s">
        <v>152</v>
      </c>
      <c r="F322" t="s">
        <v>154</v>
      </c>
      <c r="G322" t="s">
        <v>220</v>
      </c>
      <c r="H322">
        <v>371.75852859880405</v>
      </c>
      <c r="I322">
        <v>27</v>
      </c>
      <c r="J322">
        <v>1362596.4253298084</v>
      </c>
      <c r="K322">
        <v>47576.869763636365</v>
      </c>
      <c r="L322">
        <v>245267356.55936551</v>
      </c>
      <c r="M322">
        <v>5330359.9422727264</v>
      </c>
      <c r="N322">
        <v>2043894637.9947124</v>
      </c>
      <c r="O322">
        <v>105300000</v>
      </c>
      <c r="P322">
        <v>22.614542668181812</v>
      </c>
      <c r="Q322">
        <v>20370.816558680635</v>
      </c>
      <c r="R322">
        <v>245314933.42912915</v>
      </c>
      <c r="S322">
        <v>2154.5249979369851</v>
      </c>
      <c r="T322">
        <v>20393.431101348819</v>
      </c>
      <c r="U322">
        <f>Pro_Economic_Table[[#This Row],[Total Energy(MJ)]]*AHP!$P$3/TOPSIS!$B$4</f>
        <v>8.2999982384479917E-3</v>
      </c>
      <c r="V322">
        <f>Pro_Economic_Table[[#This Row],[Total Cost(LKR Million)]]*AHP!$P$4/TOPSIS!$C$4</f>
        <v>3.216133991723677E-2</v>
      </c>
      <c r="W322">
        <f>Pro_Economic_Table[[#This Row],[Total Carbon (Metric T)]]*AHP!$P$5/TOPSIS!$D$4</f>
        <v>3.5635604077140655E-3</v>
      </c>
      <c r="X322">
        <f>((Pro_Economic_Table[[#This Row],[Weighted Energy]]-TOPSIS!$B$5)^2+(Pro_Economic_Table[[#This Row],[Weighted Cost]]-TOPSIS!$C$5)^2+(Pro_Economic_Table[[#This Row],[Weighted Co2]]-TOPSIS!$D$5)^2)^0.5</f>
        <v>4.4914227436987026E-3</v>
      </c>
      <c r="Y322">
        <f>((Pro_Economic_Table[[#This Row],[Weighted Energy]]-TOPSIS!$B$6)^2+(Pro_Economic_Table[[#This Row],[Weighted Cost]]-TOPSIS!$C$6)^2+(Pro_Economic_Table[[#This Row],[Weighted Co2]]-TOPSIS!$D$6)^2)^0.5</f>
        <v>2.8485388177291785E-3</v>
      </c>
      <c r="Z322">
        <f>Pro_Economic_Table[[#This Row],[S- Worst-Euclidean Distance]]/(Pro_Economic_Table[[#This Row],[S+ Best-Euclidean Distance]]+Pro_Economic_Table[[#This Row],[S- Worst-Euclidean Distance]])</f>
        <v>0.38808633994740399</v>
      </c>
      <c r="AA322">
        <v>321</v>
      </c>
    </row>
    <row r="323" spans="1:27" x14ac:dyDescent="0.3">
      <c r="A323">
        <v>56</v>
      </c>
      <c r="B323" t="s">
        <v>139</v>
      </c>
      <c r="C323" t="s">
        <v>148</v>
      </c>
      <c r="D323" t="s">
        <v>280</v>
      </c>
      <c r="E323" t="s">
        <v>152</v>
      </c>
      <c r="F323" t="s">
        <v>154</v>
      </c>
      <c r="G323" t="s">
        <v>220</v>
      </c>
      <c r="H323">
        <v>372.22299093721398</v>
      </c>
      <c r="I323">
        <v>27</v>
      </c>
      <c r="J323">
        <v>1363046.0248733892</v>
      </c>
      <c r="K323">
        <v>47576.869763636365</v>
      </c>
      <c r="L323">
        <v>245348284.47721007</v>
      </c>
      <c r="M323">
        <v>5334965.0172727266</v>
      </c>
      <c r="N323">
        <v>2044569037.3100839</v>
      </c>
      <c r="O323">
        <v>105300000</v>
      </c>
      <c r="P323">
        <v>22.605332518181815</v>
      </c>
      <c r="Q323">
        <v>20377.538071857169</v>
      </c>
      <c r="R323">
        <v>245395861.34697372</v>
      </c>
      <c r="S323">
        <v>2155.2040023273562</v>
      </c>
      <c r="T323">
        <v>20400.143404375351</v>
      </c>
      <c r="U323">
        <f>Pro_Economic_Table[[#This Row],[Total Energy(MJ)]]*AHP!$P$3/TOPSIS!$B$4</f>
        <v>8.3027363578366559E-3</v>
      </c>
      <c r="V323">
        <f>Pro_Economic_Table[[#This Row],[Total Cost(LKR Million)]]*AHP!$P$4/TOPSIS!$C$4</f>
        <v>3.2171475650646653E-2</v>
      </c>
      <c r="W323">
        <f>Pro_Economic_Table[[#This Row],[Total Carbon (Metric T)]]*AHP!$P$5/TOPSIS!$D$4</f>
        <v>3.5647333195792173E-3</v>
      </c>
      <c r="X323">
        <f>((Pro_Economic_Table[[#This Row],[Weighted Energy]]-TOPSIS!$B$5)^2+(Pro_Economic_Table[[#This Row],[Weighted Cost]]-TOPSIS!$C$5)^2+(Pro_Economic_Table[[#This Row],[Weighted Co2]]-TOPSIS!$D$5)^2)^0.5</f>
        <v>4.5019857122625346E-3</v>
      </c>
      <c r="Y323">
        <f>((Pro_Economic_Table[[#This Row],[Weighted Energy]]-TOPSIS!$B$6)^2+(Pro_Economic_Table[[#This Row],[Weighted Cost]]-TOPSIS!$C$6)^2+(Pro_Economic_Table[[#This Row],[Weighted Co2]]-TOPSIS!$D$6)^2)^0.5</f>
        <v>2.8379772907474636E-3</v>
      </c>
      <c r="Z323">
        <f>Pro_Economic_Table[[#This Row],[S- Worst-Euclidean Distance]]/(Pro_Economic_Table[[#This Row],[S+ Best-Euclidean Distance]]+Pro_Economic_Table[[#This Row],[S- Worst-Euclidean Distance]])</f>
        <v>0.38664735634003272</v>
      </c>
      <c r="AA323">
        <v>322</v>
      </c>
    </row>
    <row r="324" spans="1:27" x14ac:dyDescent="0.3">
      <c r="A324">
        <v>41</v>
      </c>
      <c r="B324" t="s">
        <v>139</v>
      </c>
      <c r="C324" t="s">
        <v>148</v>
      </c>
      <c r="D324" t="s">
        <v>151</v>
      </c>
      <c r="E324" t="s">
        <v>152</v>
      </c>
      <c r="F324" t="s">
        <v>155</v>
      </c>
      <c r="G324" t="s">
        <v>220</v>
      </c>
      <c r="H324">
        <v>371.71995675496584</v>
      </c>
      <c r="I324">
        <v>27</v>
      </c>
      <c r="J324">
        <v>1363637.6047534924</v>
      </c>
      <c r="K324">
        <v>48395.649536363635</v>
      </c>
      <c r="L324">
        <v>245454768.85562864</v>
      </c>
      <c r="M324">
        <v>5357652.6013636356</v>
      </c>
      <c r="N324">
        <v>2045456407.1302388</v>
      </c>
      <c r="O324">
        <v>105300000</v>
      </c>
      <c r="P324">
        <v>22.341616077272725</v>
      </c>
      <c r="Q324">
        <v>20386.382191064713</v>
      </c>
      <c r="R324">
        <v>245503164.50516501</v>
      </c>
      <c r="S324">
        <v>2156.1140597316025</v>
      </c>
      <c r="T324">
        <v>20408.723807141985</v>
      </c>
      <c r="U324">
        <f>Pro_Economic_Table[[#This Row],[Total Energy(MJ)]]*AHP!$P$3/TOPSIS!$B$4</f>
        <v>8.3063668584813493E-3</v>
      </c>
      <c r="V324">
        <f>Pro_Economic_Table[[#This Row],[Total Cost(LKR Million)]]*AHP!$P$4/TOPSIS!$C$4</f>
        <v>3.2185060392318332E-2</v>
      </c>
      <c r="W324">
        <f>Pro_Economic_Table[[#This Row],[Total Carbon (Metric T)]]*AHP!$P$5/TOPSIS!$D$4</f>
        <v>3.5662326643157386E-3</v>
      </c>
      <c r="X324">
        <f>((Pro_Economic_Table[[#This Row],[Weighted Energy]]-TOPSIS!$B$5)^2+(Pro_Economic_Table[[#This Row],[Weighted Cost]]-TOPSIS!$C$5)^2+(Pro_Economic_Table[[#This Row],[Weighted Co2]]-TOPSIS!$D$5)^2)^0.5</f>
        <v>4.516125820019686E-3</v>
      </c>
      <c r="Y324">
        <f>((Pro_Economic_Table[[#This Row],[Weighted Energy]]-TOPSIS!$B$6)^2+(Pro_Economic_Table[[#This Row],[Weighted Cost]]-TOPSIS!$C$6)^2+(Pro_Economic_Table[[#This Row],[Weighted Co2]]-TOPSIS!$D$6)^2)^0.5</f>
        <v>2.8238387342893359E-3</v>
      </c>
      <c r="Z324">
        <f>Pro_Economic_Table[[#This Row],[S- Worst-Euclidean Distance]]/(Pro_Economic_Table[[#This Row],[S+ Best-Euclidean Distance]]+Pro_Economic_Table[[#This Row],[S- Worst-Euclidean Distance]])</f>
        <v>0.3847210314703175</v>
      </c>
      <c r="AA324">
        <v>323</v>
      </c>
    </row>
    <row r="325" spans="1:27" x14ac:dyDescent="0.3">
      <c r="A325">
        <v>59</v>
      </c>
      <c r="B325" t="s">
        <v>139</v>
      </c>
      <c r="C325" t="s">
        <v>148</v>
      </c>
      <c r="D325" t="s">
        <v>280</v>
      </c>
      <c r="E325" t="s">
        <v>152</v>
      </c>
      <c r="F325" t="s">
        <v>155</v>
      </c>
      <c r="G325" t="s">
        <v>220</v>
      </c>
      <c r="H325">
        <v>372.18441909337594</v>
      </c>
      <c r="I325">
        <v>27</v>
      </c>
      <c r="J325">
        <v>1364087.2042970732</v>
      </c>
      <c r="K325">
        <v>48395.649536363635</v>
      </c>
      <c r="L325">
        <v>245535696.77347317</v>
      </c>
      <c r="M325">
        <v>5362257.6763636358</v>
      </c>
      <c r="N325">
        <v>2046130806.4456098</v>
      </c>
      <c r="O325">
        <v>105300000</v>
      </c>
      <c r="P325">
        <v>22.332405927272724</v>
      </c>
      <c r="Q325">
        <v>20393.103704241243</v>
      </c>
      <c r="R325">
        <v>245584092.42300954</v>
      </c>
      <c r="S325">
        <v>2156.7930641219737</v>
      </c>
      <c r="T325">
        <v>20415.436110168517</v>
      </c>
      <c r="U325">
        <f>Pro_Economic_Table[[#This Row],[Total Energy(MJ)]]*AHP!$P$3/TOPSIS!$B$4</f>
        <v>8.3091049778700136E-3</v>
      </c>
      <c r="V325">
        <f>Pro_Economic_Table[[#This Row],[Total Cost(LKR Million)]]*AHP!$P$4/TOPSIS!$C$4</f>
        <v>3.2195196125728222E-2</v>
      </c>
      <c r="W325">
        <f>Pro_Economic_Table[[#This Row],[Total Carbon (Metric T)]]*AHP!$P$5/TOPSIS!$D$4</f>
        <v>3.5674055761808908E-3</v>
      </c>
      <c r="X325">
        <f>((Pro_Economic_Table[[#This Row],[Weighted Energy]]-TOPSIS!$B$5)^2+(Pro_Economic_Table[[#This Row],[Weighted Cost]]-TOPSIS!$C$5)^2+(Pro_Economic_Table[[#This Row],[Weighted Co2]]-TOPSIS!$D$5)^2)^0.5</f>
        <v>4.5266888016077568E-3</v>
      </c>
      <c r="Y325">
        <f>((Pro_Economic_Table[[#This Row],[Weighted Energy]]-TOPSIS!$B$6)^2+(Pro_Economic_Table[[#This Row],[Weighted Cost]]-TOPSIS!$C$6)^2+(Pro_Economic_Table[[#This Row],[Weighted Co2]]-TOPSIS!$D$6)^2)^0.5</f>
        <v>2.8132772521583483E-3</v>
      </c>
      <c r="Z325">
        <f>Pro_Economic_Table[[#This Row],[S- Worst-Euclidean Distance]]/(Pro_Economic_Table[[#This Row],[S+ Best-Euclidean Distance]]+Pro_Economic_Table[[#This Row],[S- Worst-Euclidean Distance]])</f>
        <v>0.38328205219898365</v>
      </c>
      <c r="AA325">
        <v>324</v>
      </c>
    </row>
    <row r="326" spans="1:27" x14ac:dyDescent="0.3">
      <c r="A326">
        <v>403</v>
      </c>
      <c r="B326" t="s">
        <v>142</v>
      </c>
      <c r="C326" t="s">
        <v>280</v>
      </c>
      <c r="D326" t="s">
        <v>151</v>
      </c>
      <c r="E326" t="s">
        <v>152</v>
      </c>
      <c r="F326" t="s">
        <v>280</v>
      </c>
      <c r="G326" t="s">
        <v>219</v>
      </c>
      <c r="H326">
        <v>399.71624145762553</v>
      </c>
      <c r="I326">
        <v>57</v>
      </c>
      <c r="J326">
        <v>1364417.9208416939</v>
      </c>
      <c r="K326">
        <v>38257.782090909081</v>
      </c>
      <c r="L326">
        <v>245595225.7515049</v>
      </c>
      <c r="M326">
        <v>5134219.6386363627</v>
      </c>
      <c r="N326">
        <v>2046626881.2625408</v>
      </c>
      <c r="O326">
        <v>106248000</v>
      </c>
      <c r="P326">
        <v>19.806539068181817</v>
      </c>
      <c r="Q326">
        <v>20398.04791658332</v>
      </c>
      <c r="R326">
        <v>245633483.5335958</v>
      </c>
      <c r="S326">
        <v>2158.0091009011776</v>
      </c>
      <c r="T326">
        <v>20417.854455651501</v>
      </c>
      <c r="U326">
        <f>Pro_Economic_Table[[#This Row],[Total Energy(MJ)]]*AHP!$P$3/TOPSIS!$B$4</f>
        <v>8.3107760792788463E-3</v>
      </c>
      <c r="V326">
        <f>Pro_Economic_Table[[#This Row],[Total Cost(LKR Million)]]*AHP!$P$4/TOPSIS!$C$4</f>
        <v>3.2213348327371404E-2</v>
      </c>
      <c r="W326">
        <f>Pro_Economic_Table[[#This Row],[Total Carbon (Metric T)]]*AHP!$P$5/TOPSIS!$D$4</f>
        <v>3.5678281593240855E-3</v>
      </c>
      <c r="X326">
        <f>((Pro_Economic_Table[[#This Row],[Weighted Energy]]-TOPSIS!$B$5)^2+(Pro_Economic_Table[[#This Row],[Weighted Cost]]-TOPSIS!$C$5)^2+(Pro_Economic_Table[[#This Row],[Weighted Co2]]-TOPSIS!$D$5)^2)^0.5</f>
        <v>4.5446398887655989E-3</v>
      </c>
      <c r="Y326">
        <f>((Pro_Economic_Table[[#This Row],[Weighted Energy]]-TOPSIS!$B$6)^2+(Pro_Economic_Table[[#This Row],[Weighted Cost]]-TOPSIS!$C$6)^2+(Pro_Economic_Table[[#This Row],[Weighted Co2]]-TOPSIS!$D$6)^2)^0.5</f>
        <v>2.7953065340242536E-3</v>
      </c>
      <c r="Z326">
        <f>Pro_Economic_Table[[#This Row],[S- Worst-Euclidean Distance]]/(Pro_Economic_Table[[#This Row],[S+ Best-Euclidean Distance]]+Pro_Economic_Table[[#This Row],[S- Worst-Euclidean Distance]])</f>
        <v>0.3808347327093678</v>
      </c>
      <c r="AA326">
        <v>325</v>
      </c>
    </row>
    <row r="327" spans="1:27" x14ac:dyDescent="0.3">
      <c r="A327">
        <v>421</v>
      </c>
      <c r="B327" t="s">
        <v>142</v>
      </c>
      <c r="C327" t="s">
        <v>280</v>
      </c>
      <c r="D327" t="s">
        <v>280</v>
      </c>
      <c r="E327" t="s">
        <v>152</v>
      </c>
      <c r="F327" t="s">
        <v>280</v>
      </c>
      <c r="G327" t="s">
        <v>219</v>
      </c>
      <c r="H327">
        <v>400.18070379603552</v>
      </c>
      <c r="I327">
        <v>57</v>
      </c>
      <c r="J327">
        <v>1364867.5203852742</v>
      </c>
      <c r="K327">
        <v>38257.782090909081</v>
      </c>
      <c r="L327">
        <v>245676153.66934937</v>
      </c>
      <c r="M327">
        <v>5138824.7136363629</v>
      </c>
      <c r="N327">
        <v>2047301280.5779114</v>
      </c>
      <c r="O327">
        <v>106248000</v>
      </c>
      <c r="P327">
        <v>19.797328918181815</v>
      </c>
      <c r="Q327">
        <v>20404.76942975985</v>
      </c>
      <c r="R327">
        <v>245714411.45144027</v>
      </c>
      <c r="S327">
        <v>2158.6881052915478</v>
      </c>
      <c r="T327">
        <v>20424.566758678033</v>
      </c>
      <c r="U327">
        <f>Pro_Economic_Table[[#This Row],[Total Energy(MJ)]]*AHP!$P$3/TOPSIS!$B$4</f>
        <v>8.3135141986675053E-3</v>
      </c>
      <c r="V327">
        <f>Pro_Economic_Table[[#This Row],[Total Cost(LKR Million)]]*AHP!$P$4/TOPSIS!$C$4</f>
        <v>3.2223484060781279E-2</v>
      </c>
      <c r="W327">
        <f>Pro_Economic_Table[[#This Row],[Total Carbon (Metric T)]]*AHP!$P$5/TOPSIS!$D$4</f>
        <v>3.5690010711892373E-3</v>
      </c>
      <c r="X327">
        <f>((Pro_Economic_Table[[#This Row],[Weighted Energy]]-TOPSIS!$B$5)^2+(Pro_Economic_Table[[#This Row],[Weighted Cost]]-TOPSIS!$C$5)^2+(Pro_Economic_Table[[#This Row],[Weighted Co2]]-TOPSIS!$D$5)^2)^0.5</f>
        <v>4.5552027539446189E-3</v>
      </c>
      <c r="Y327">
        <f>((Pro_Economic_Table[[#This Row],[Weighted Energy]]-TOPSIS!$B$6)^2+(Pro_Economic_Table[[#This Row],[Weighted Cost]]-TOPSIS!$C$6)^2+(Pro_Economic_Table[[#This Row],[Weighted Co2]]-TOPSIS!$D$6)^2)^0.5</f>
        <v>2.7847448080623809E-3</v>
      </c>
      <c r="Z327">
        <f>Pro_Economic_Table[[#This Row],[S- Worst-Euclidean Distance]]/(Pro_Economic_Table[[#This Row],[S+ Best-Euclidean Distance]]+Pro_Economic_Table[[#This Row],[S- Worst-Euclidean Distance]])</f>
        <v>0.37939573607811089</v>
      </c>
      <c r="AA327">
        <v>326</v>
      </c>
    </row>
    <row r="328" spans="1:27" x14ac:dyDescent="0.3">
      <c r="A328">
        <v>405</v>
      </c>
      <c r="B328" t="s">
        <v>142</v>
      </c>
      <c r="C328" t="s">
        <v>280</v>
      </c>
      <c r="D328" t="s">
        <v>151</v>
      </c>
      <c r="E328" t="s">
        <v>152</v>
      </c>
      <c r="F328" t="s">
        <v>280</v>
      </c>
      <c r="G328" t="s">
        <v>218</v>
      </c>
      <c r="H328">
        <v>399.71624145762553</v>
      </c>
      <c r="I328">
        <v>29</v>
      </c>
      <c r="J328">
        <v>1364417.9208416939</v>
      </c>
      <c r="K328">
        <v>38257.782090909081</v>
      </c>
      <c r="L328">
        <v>245595225.7515049</v>
      </c>
      <c r="M328">
        <v>5134219.6386363627</v>
      </c>
      <c r="N328">
        <v>2046626881.2625408</v>
      </c>
      <c r="O328">
        <v>108639800</v>
      </c>
      <c r="P328">
        <v>19.806539068181817</v>
      </c>
      <c r="Q328">
        <v>20398.04791658332</v>
      </c>
      <c r="R328">
        <v>245633483.5335958</v>
      </c>
      <c r="S328">
        <v>2160.4009009011775</v>
      </c>
      <c r="T328">
        <v>20417.854455651501</v>
      </c>
      <c r="U328">
        <f>Pro_Economic_Table[[#This Row],[Total Energy(MJ)]]*AHP!$P$3/TOPSIS!$B$4</f>
        <v>8.3107760792788463E-3</v>
      </c>
      <c r="V328">
        <f>Pro_Economic_Table[[#This Row],[Total Cost(LKR Million)]]*AHP!$P$4/TOPSIS!$C$4</f>
        <v>3.2249051553320376E-2</v>
      </c>
      <c r="W328">
        <f>Pro_Economic_Table[[#This Row],[Total Carbon (Metric T)]]*AHP!$P$5/TOPSIS!$D$4</f>
        <v>3.5678281593240855E-3</v>
      </c>
      <c r="X328">
        <f>((Pro_Economic_Table[[#This Row],[Weighted Energy]]-TOPSIS!$B$5)^2+(Pro_Economic_Table[[#This Row],[Weighted Cost]]-TOPSIS!$C$5)^2+(Pro_Economic_Table[[#This Row],[Weighted Co2]]-TOPSIS!$D$5)^2)^0.5</f>
        <v>4.579070007868947E-3</v>
      </c>
      <c r="Y328">
        <f>((Pro_Economic_Table[[#This Row],[Weighted Energy]]-TOPSIS!$B$6)^2+(Pro_Economic_Table[[#This Row],[Weighted Cost]]-TOPSIS!$C$6)^2+(Pro_Economic_Table[[#This Row],[Weighted Co2]]-TOPSIS!$D$6)^2)^0.5</f>
        <v>2.7608510712534926E-3</v>
      </c>
      <c r="Z328">
        <f>Pro_Economic_Table[[#This Row],[S- Worst-Euclidean Distance]]/(Pro_Economic_Table[[#This Row],[S+ Best-Euclidean Distance]]+Pro_Economic_Table[[#This Row],[S- Worst-Euclidean Distance]])</f>
        <v>0.37614179246510099</v>
      </c>
      <c r="AA328">
        <v>327</v>
      </c>
    </row>
    <row r="329" spans="1:27" x14ac:dyDescent="0.3">
      <c r="A329">
        <v>397</v>
      </c>
      <c r="B329" t="s">
        <v>142</v>
      </c>
      <c r="C329" t="s">
        <v>280</v>
      </c>
      <c r="D329" t="s">
        <v>151</v>
      </c>
      <c r="E329" t="s">
        <v>152</v>
      </c>
      <c r="F329" t="s">
        <v>154</v>
      </c>
      <c r="G329" t="s">
        <v>219</v>
      </c>
      <c r="H329">
        <v>399.6528734284629</v>
      </c>
      <c r="I329">
        <v>57</v>
      </c>
      <c r="J329">
        <v>1366128.4298948888</v>
      </c>
      <c r="K329">
        <v>36074.369363636361</v>
      </c>
      <c r="L329">
        <v>245903117.38107997</v>
      </c>
      <c r="M329">
        <v>5145136.7022727262</v>
      </c>
      <c r="N329">
        <v>2049192644.8423331</v>
      </c>
      <c r="O329">
        <v>106248000</v>
      </c>
      <c r="P329">
        <v>19.806539068181817</v>
      </c>
      <c r="Q329">
        <v>20423.620026928584</v>
      </c>
      <c r="R329">
        <v>245939191.75044361</v>
      </c>
      <c r="S329">
        <v>2160.5857815446057</v>
      </c>
      <c r="T329">
        <v>20443.426565996764</v>
      </c>
      <c r="U329">
        <f>Pro_Economic_Table[[#This Row],[Total Energy(MJ)]]*AHP!$P$3/TOPSIS!$B$4</f>
        <v>8.3211194270149461E-3</v>
      </c>
      <c r="V329">
        <f>Pro_Economic_Table[[#This Row],[Total Cost(LKR Million)]]*AHP!$P$4/TOPSIS!$C$4</f>
        <v>3.2251811330637002E-2</v>
      </c>
      <c r="W329">
        <f>Pro_Economic_Table[[#This Row],[Total Carbon (Metric T)]]*AHP!$P$5/TOPSIS!$D$4</f>
        <v>3.5722966452554229E-3</v>
      </c>
      <c r="X329">
        <f>((Pro_Economic_Table[[#This Row],[Weighted Energy]]-TOPSIS!$B$5)^2+(Pro_Economic_Table[[#This Row],[Weighted Cost]]-TOPSIS!$C$5)^2+(Pro_Economic_Table[[#This Row],[Weighted Co2]]-TOPSIS!$D$5)^2)^0.5</f>
        <v>4.5847140974359926E-3</v>
      </c>
      <c r="Y329">
        <f>((Pro_Economic_Table[[#This Row],[Weighted Energy]]-TOPSIS!$B$6)^2+(Pro_Economic_Table[[#This Row],[Weighted Cost]]-TOPSIS!$C$6)^2+(Pro_Economic_Table[[#This Row],[Weighted Co2]]-TOPSIS!$D$6)^2)^0.5</f>
        <v>2.7552365670596084E-3</v>
      </c>
      <c r="Z329">
        <f>Pro_Economic_Table[[#This Row],[S- Worst-Euclidean Distance]]/(Pro_Economic_Table[[#This Row],[S+ Best-Euclidean Distance]]+Pro_Economic_Table[[#This Row],[S- Worst-Euclidean Distance]])</f>
        <v>0.37537535236947639</v>
      </c>
      <c r="AA329">
        <v>328</v>
      </c>
    </row>
    <row r="330" spans="1:27" x14ac:dyDescent="0.3">
      <c r="A330">
        <v>423</v>
      </c>
      <c r="B330" t="s">
        <v>142</v>
      </c>
      <c r="C330" t="s">
        <v>280</v>
      </c>
      <c r="D330" t="s">
        <v>280</v>
      </c>
      <c r="E330" t="s">
        <v>152</v>
      </c>
      <c r="F330" t="s">
        <v>280</v>
      </c>
      <c r="G330" t="s">
        <v>218</v>
      </c>
      <c r="H330">
        <v>400.18070379603552</v>
      </c>
      <c r="I330">
        <v>29</v>
      </c>
      <c r="J330">
        <v>1364867.5203852742</v>
      </c>
      <c r="K330">
        <v>38257.782090909081</v>
      </c>
      <c r="L330">
        <v>245676153.66934937</v>
      </c>
      <c r="M330">
        <v>5138824.7136363629</v>
      </c>
      <c r="N330">
        <v>2047301280.5779114</v>
      </c>
      <c r="O330">
        <v>108639800</v>
      </c>
      <c r="P330">
        <v>19.797328918181815</v>
      </c>
      <c r="Q330">
        <v>20404.76942975985</v>
      </c>
      <c r="R330">
        <v>245714411.45144027</v>
      </c>
      <c r="S330">
        <v>2161.0799052915477</v>
      </c>
      <c r="T330">
        <v>20424.566758678033</v>
      </c>
      <c r="U330">
        <f>Pro_Economic_Table[[#This Row],[Total Energy(MJ)]]*AHP!$P$3/TOPSIS!$B$4</f>
        <v>8.3135141986675053E-3</v>
      </c>
      <c r="V330">
        <f>Pro_Economic_Table[[#This Row],[Total Cost(LKR Million)]]*AHP!$P$4/TOPSIS!$C$4</f>
        <v>3.2259187286730245E-2</v>
      </c>
      <c r="W330">
        <f>Pro_Economic_Table[[#This Row],[Total Carbon (Metric T)]]*AHP!$P$5/TOPSIS!$D$4</f>
        <v>3.5690010711892373E-3</v>
      </c>
      <c r="X330">
        <f>((Pro_Economic_Table[[#This Row],[Weighted Energy]]-TOPSIS!$B$5)^2+(Pro_Economic_Table[[#This Row],[Weighted Cost]]-TOPSIS!$C$5)^2+(Pro_Economic_Table[[#This Row],[Weighted Co2]]-TOPSIS!$D$5)^2)^0.5</f>
        <v>4.589632480352897E-3</v>
      </c>
      <c r="Y330">
        <f>((Pro_Economic_Table[[#This Row],[Weighted Energy]]-TOPSIS!$B$6)^2+(Pro_Economic_Table[[#This Row],[Weighted Cost]]-TOPSIS!$C$6)^2+(Pro_Economic_Table[[#This Row],[Weighted Co2]]-TOPSIS!$D$6)^2)^0.5</f>
        <v>2.7502886069053693E-3</v>
      </c>
      <c r="Z330">
        <f>Pro_Economic_Table[[#This Row],[S- Worst-Euclidean Distance]]/(Pro_Economic_Table[[#This Row],[S+ Best-Euclidean Distance]]+Pro_Economic_Table[[#This Row],[S- Worst-Euclidean Distance]])</f>
        <v>0.37470274873659504</v>
      </c>
      <c r="AA330">
        <v>329</v>
      </c>
    </row>
    <row r="331" spans="1:27" x14ac:dyDescent="0.3">
      <c r="A331">
        <v>415</v>
      </c>
      <c r="B331" t="s">
        <v>142</v>
      </c>
      <c r="C331" t="s">
        <v>280</v>
      </c>
      <c r="D331" t="s">
        <v>280</v>
      </c>
      <c r="E331" t="s">
        <v>152</v>
      </c>
      <c r="F331" t="s">
        <v>154</v>
      </c>
      <c r="G331" t="s">
        <v>219</v>
      </c>
      <c r="H331">
        <v>400.11733576687288</v>
      </c>
      <c r="I331">
        <v>57</v>
      </c>
      <c r="J331">
        <v>1366578.0294384698</v>
      </c>
      <c r="K331">
        <v>36074.369363636361</v>
      </c>
      <c r="L331">
        <v>245984045.29892457</v>
      </c>
      <c r="M331">
        <v>5149741.7772727264</v>
      </c>
      <c r="N331">
        <v>2049867044.1577046</v>
      </c>
      <c r="O331">
        <v>106248000</v>
      </c>
      <c r="P331">
        <v>19.797328918181815</v>
      </c>
      <c r="Q331">
        <v>20430.341540105124</v>
      </c>
      <c r="R331">
        <v>246020119.6682882</v>
      </c>
      <c r="S331">
        <v>2161.2647859349777</v>
      </c>
      <c r="T331">
        <v>20450.138869023307</v>
      </c>
      <c r="U331">
        <f>Pro_Economic_Table[[#This Row],[Total Energy(MJ)]]*AHP!$P$3/TOPSIS!$B$4</f>
        <v>8.3238575464036103E-3</v>
      </c>
      <c r="V331">
        <f>Pro_Economic_Table[[#This Row],[Total Cost(LKR Million)]]*AHP!$P$4/TOPSIS!$C$4</f>
        <v>3.2261947064046899E-2</v>
      </c>
      <c r="W331">
        <f>Pro_Economic_Table[[#This Row],[Total Carbon (Metric T)]]*AHP!$P$5/TOPSIS!$D$4</f>
        <v>3.5734695571205768E-3</v>
      </c>
      <c r="X331">
        <f>((Pro_Economic_Table[[#This Row],[Weighted Energy]]-TOPSIS!$B$5)^2+(Pro_Economic_Table[[#This Row],[Weighted Cost]]-TOPSIS!$C$5)^2+(Pro_Economic_Table[[#This Row],[Weighted Co2]]-TOPSIS!$D$5)^2)^0.5</f>
        <v>4.5952769875852477E-3</v>
      </c>
      <c r="Y331">
        <f>((Pro_Economic_Table[[#This Row],[Weighted Energy]]-TOPSIS!$B$6)^2+(Pro_Economic_Table[[#This Row],[Weighted Cost]]-TOPSIS!$C$6)^2+(Pro_Economic_Table[[#This Row],[Weighted Co2]]-TOPSIS!$D$6)^2)^0.5</f>
        <v>2.744674915859942E-3</v>
      </c>
      <c r="Z331">
        <f>Pro_Economic_Table[[#This Row],[S- Worst-Euclidean Distance]]/(Pro_Economic_Table[[#This Row],[S+ Best-Euclidean Distance]]+Pro_Economic_Table[[#This Row],[S- Worst-Euclidean Distance]])</f>
        <v>0.37393636252189344</v>
      </c>
      <c r="AA331">
        <v>330</v>
      </c>
    </row>
    <row r="332" spans="1:27" x14ac:dyDescent="0.3">
      <c r="A332">
        <v>400</v>
      </c>
      <c r="B332" t="s">
        <v>142</v>
      </c>
      <c r="C332" t="s">
        <v>280</v>
      </c>
      <c r="D332" t="s">
        <v>151</v>
      </c>
      <c r="E332" t="s">
        <v>152</v>
      </c>
      <c r="F332" t="s">
        <v>155</v>
      </c>
      <c r="G332" t="s">
        <v>219</v>
      </c>
      <c r="H332">
        <v>399.61430158462468</v>
      </c>
      <c r="I332">
        <v>57</v>
      </c>
      <c r="J332">
        <v>1367169.6093185728</v>
      </c>
      <c r="K332">
        <v>36893.149136363631</v>
      </c>
      <c r="L332">
        <v>246090529.67734313</v>
      </c>
      <c r="M332">
        <v>5172429.3613636354</v>
      </c>
      <c r="N332">
        <v>2050754413.9778593</v>
      </c>
      <c r="O332">
        <v>106248000</v>
      </c>
      <c r="P332">
        <v>19.533612477272726</v>
      </c>
      <c r="Q332">
        <v>20439.185659312665</v>
      </c>
      <c r="R332">
        <v>246127422.82647949</v>
      </c>
      <c r="S332">
        <v>2162.1748433392231</v>
      </c>
      <c r="T332">
        <v>20458.719271789938</v>
      </c>
      <c r="U332">
        <f>Pro_Economic_Table[[#This Row],[Total Energy(MJ)]]*AHP!$P$3/TOPSIS!$B$4</f>
        <v>8.3274880470483054E-3</v>
      </c>
      <c r="V332">
        <f>Pro_Economic_Table[[#This Row],[Total Cost(LKR Million)]]*AHP!$P$4/TOPSIS!$C$4</f>
        <v>3.2275531805718571E-2</v>
      </c>
      <c r="W332">
        <f>Pro_Economic_Table[[#This Row],[Total Carbon (Metric T)]]*AHP!$P$5/TOPSIS!$D$4</f>
        <v>3.5749689018570972E-3</v>
      </c>
      <c r="X332">
        <f>((Pro_Economic_Table[[#This Row],[Weighted Energy]]-TOPSIS!$B$5)^2+(Pro_Economic_Table[[#This Row],[Weighted Cost]]-TOPSIS!$C$5)^2+(Pro_Economic_Table[[#This Row],[Weighted Co2]]-TOPSIS!$D$5)^2)^0.5</f>
        <v>4.6094170218437995E-3</v>
      </c>
      <c r="Y332">
        <f>((Pro_Economic_Table[[#This Row],[Weighted Energy]]-TOPSIS!$B$6)^2+(Pro_Economic_Table[[#This Row],[Weighted Cost]]-TOPSIS!$C$6)^2+(Pro_Economic_Table[[#This Row],[Weighted Co2]]-TOPSIS!$D$6)^2)^0.5</f>
        <v>2.7305362308575388E-3</v>
      </c>
      <c r="Z332">
        <f>Pro_Economic_Table[[#This Row],[S- Worst-Euclidean Distance]]/(Pro_Economic_Table[[#This Row],[S+ Best-Euclidean Distance]]+Pro_Economic_Table[[#This Row],[S- Worst-Euclidean Distance]])</f>
        <v>0.3720100301527961</v>
      </c>
      <c r="AA332">
        <v>331</v>
      </c>
    </row>
    <row r="333" spans="1:27" x14ac:dyDescent="0.3">
      <c r="A333">
        <v>399</v>
      </c>
      <c r="B333" t="s">
        <v>142</v>
      </c>
      <c r="C333" t="s">
        <v>280</v>
      </c>
      <c r="D333" t="s">
        <v>151</v>
      </c>
      <c r="E333" t="s">
        <v>152</v>
      </c>
      <c r="F333" t="s">
        <v>154</v>
      </c>
      <c r="G333" t="s">
        <v>218</v>
      </c>
      <c r="H333">
        <v>399.6528734284629</v>
      </c>
      <c r="I333">
        <v>29</v>
      </c>
      <c r="J333">
        <v>1366128.4298948888</v>
      </c>
      <c r="K333">
        <v>36074.369363636361</v>
      </c>
      <c r="L333">
        <v>245903117.38107997</v>
      </c>
      <c r="M333">
        <v>5145136.7022727262</v>
      </c>
      <c r="N333">
        <v>2049192644.8423331</v>
      </c>
      <c r="O333">
        <v>108639800</v>
      </c>
      <c r="P333">
        <v>19.806539068181817</v>
      </c>
      <c r="Q333">
        <v>20423.620026928584</v>
      </c>
      <c r="R333">
        <v>245939191.75044361</v>
      </c>
      <c r="S333">
        <v>2162.9775815446055</v>
      </c>
      <c r="T333">
        <v>20443.426565996764</v>
      </c>
      <c r="U333">
        <f>Pro_Economic_Table[[#This Row],[Total Energy(MJ)]]*AHP!$P$3/TOPSIS!$B$4</f>
        <v>8.3211194270149461E-3</v>
      </c>
      <c r="V333">
        <f>Pro_Economic_Table[[#This Row],[Total Cost(LKR Million)]]*AHP!$P$4/TOPSIS!$C$4</f>
        <v>3.2287514556585968E-2</v>
      </c>
      <c r="W333">
        <f>Pro_Economic_Table[[#This Row],[Total Carbon (Metric T)]]*AHP!$P$5/TOPSIS!$D$4</f>
        <v>3.5722966452554229E-3</v>
      </c>
      <c r="X333">
        <f>((Pro_Economic_Table[[#This Row],[Weighted Energy]]-TOPSIS!$B$5)^2+(Pro_Economic_Table[[#This Row],[Weighted Cost]]-TOPSIS!$C$5)^2+(Pro_Economic_Table[[#This Row],[Weighted Co2]]-TOPSIS!$D$5)^2)^0.5</f>
        <v>4.6191428079489297E-3</v>
      </c>
      <c r="Y333">
        <f>((Pro_Economic_Table[[#This Row],[Weighted Energy]]-TOPSIS!$B$6)^2+(Pro_Economic_Table[[#This Row],[Weighted Cost]]-TOPSIS!$C$6)^2+(Pro_Economic_Table[[#This Row],[Weighted Co2]]-TOPSIS!$D$6)^2)^0.5</f>
        <v>2.7207783933164897E-3</v>
      </c>
      <c r="Z333">
        <f>Pro_Economic_Table[[#This Row],[S- Worst-Euclidean Distance]]/(Pro_Economic_Table[[#This Row],[S+ Best-Euclidean Distance]]+Pro_Economic_Table[[#This Row],[S- Worst-Euclidean Distance]])</f>
        <v>0.37068223468767231</v>
      </c>
      <c r="AA333">
        <v>332</v>
      </c>
    </row>
    <row r="334" spans="1:27" x14ac:dyDescent="0.3">
      <c r="A334">
        <v>418</v>
      </c>
      <c r="B334" t="s">
        <v>142</v>
      </c>
      <c r="C334" t="s">
        <v>280</v>
      </c>
      <c r="D334" t="s">
        <v>280</v>
      </c>
      <c r="E334" t="s">
        <v>152</v>
      </c>
      <c r="F334" t="s">
        <v>155</v>
      </c>
      <c r="G334" t="s">
        <v>219</v>
      </c>
      <c r="H334">
        <v>400.07876392303478</v>
      </c>
      <c r="I334">
        <v>57</v>
      </c>
      <c r="J334">
        <v>1367619.2088621536</v>
      </c>
      <c r="K334">
        <v>36893.149136363631</v>
      </c>
      <c r="L334">
        <v>246171457.59518766</v>
      </c>
      <c r="M334">
        <v>5177034.4363636356</v>
      </c>
      <c r="N334">
        <v>2051428813.2932303</v>
      </c>
      <c r="O334">
        <v>106248000</v>
      </c>
      <c r="P334">
        <v>19.524402327272725</v>
      </c>
      <c r="Q334">
        <v>20445.907172489195</v>
      </c>
      <c r="R334">
        <v>246208350.74432403</v>
      </c>
      <c r="S334">
        <v>2162.8538477295942</v>
      </c>
      <c r="T334">
        <v>20465.431574816466</v>
      </c>
      <c r="U334">
        <f>Pro_Economic_Table[[#This Row],[Total Energy(MJ)]]*AHP!$P$3/TOPSIS!$B$4</f>
        <v>8.330226166436968E-3</v>
      </c>
      <c r="V334">
        <f>Pro_Economic_Table[[#This Row],[Total Cost(LKR Million)]]*AHP!$P$4/TOPSIS!$C$4</f>
        <v>3.2285667539128461E-2</v>
      </c>
      <c r="W334">
        <f>Pro_Economic_Table[[#This Row],[Total Carbon (Metric T)]]*AHP!$P$5/TOPSIS!$D$4</f>
        <v>3.5761418137222486E-3</v>
      </c>
      <c r="X334">
        <f>((Pro_Economic_Table[[#This Row],[Weighted Energy]]-TOPSIS!$B$5)^2+(Pro_Economic_Table[[#This Row],[Weighted Cost]]-TOPSIS!$C$5)^2+(Pro_Economic_Table[[#This Row],[Weighted Co2]]-TOPSIS!$D$5)^2)^0.5</f>
        <v>4.6199799255208914E-3</v>
      </c>
      <c r="Y334">
        <f>((Pro_Economic_Table[[#This Row],[Weighted Energy]]-TOPSIS!$B$6)^2+(Pro_Economic_Table[[#This Row],[Weighted Cost]]-TOPSIS!$C$6)^2+(Pro_Economic_Table[[#This Row],[Weighted Co2]]-TOPSIS!$D$6)^2)^0.5</f>
        <v>2.7199746239376203E-3</v>
      </c>
      <c r="Z334">
        <f>Pro_Economic_Table[[#This Row],[S- Worst-Euclidean Distance]]/(Pro_Economic_Table[[#This Row],[S+ Best-Euclidean Distance]]+Pro_Economic_Table[[#This Row],[S- Worst-Euclidean Distance]])</f>
        <v>0.37057104449485728</v>
      </c>
      <c r="AA334">
        <v>333</v>
      </c>
    </row>
    <row r="335" spans="1:27" x14ac:dyDescent="0.3">
      <c r="A335">
        <v>417</v>
      </c>
      <c r="B335" t="s">
        <v>142</v>
      </c>
      <c r="C335" t="s">
        <v>280</v>
      </c>
      <c r="D335" t="s">
        <v>280</v>
      </c>
      <c r="E335" t="s">
        <v>152</v>
      </c>
      <c r="F335" t="s">
        <v>154</v>
      </c>
      <c r="G335" t="s">
        <v>218</v>
      </c>
      <c r="H335">
        <v>400.11733576687288</v>
      </c>
      <c r="I335">
        <v>29</v>
      </c>
      <c r="J335">
        <v>1366578.0294384698</v>
      </c>
      <c r="K335">
        <v>36074.369363636361</v>
      </c>
      <c r="L335">
        <v>245984045.29892457</v>
      </c>
      <c r="M335">
        <v>5149741.7772727264</v>
      </c>
      <c r="N335">
        <v>2049867044.1577046</v>
      </c>
      <c r="O335">
        <v>108639800</v>
      </c>
      <c r="P335">
        <v>19.797328918181815</v>
      </c>
      <c r="Q335">
        <v>20430.341540105124</v>
      </c>
      <c r="R335">
        <v>246020119.6682882</v>
      </c>
      <c r="S335">
        <v>2163.6565859349776</v>
      </c>
      <c r="T335">
        <v>20450.138869023307</v>
      </c>
      <c r="U335">
        <f>Pro_Economic_Table[[#This Row],[Total Energy(MJ)]]*AHP!$P$3/TOPSIS!$B$4</f>
        <v>8.3238575464036103E-3</v>
      </c>
      <c r="V335">
        <f>Pro_Economic_Table[[#This Row],[Total Cost(LKR Million)]]*AHP!$P$4/TOPSIS!$C$4</f>
        <v>3.2297650289995872E-2</v>
      </c>
      <c r="W335">
        <f>Pro_Economic_Table[[#This Row],[Total Carbon (Metric T)]]*AHP!$P$5/TOPSIS!$D$4</f>
        <v>3.5734695571205768E-3</v>
      </c>
      <c r="X335">
        <f>((Pro_Economic_Table[[#This Row],[Weighted Energy]]-TOPSIS!$B$5)^2+(Pro_Economic_Table[[#This Row],[Weighted Cost]]-TOPSIS!$C$5)^2+(Pro_Economic_Table[[#This Row],[Weighted Co2]]-TOPSIS!$D$5)^2)^0.5</f>
        <v>4.6297053118302027E-3</v>
      </c>
      <c r="Y335">
        <f>((Pro_Economic_Table[[#This Row],[Weighted Energy]]-TOPSIS!$B$6)^2+(Pro_Economic_Table[[#This Row],[Weighted Cost]]-TOPSIS!$C$6)^2+(Pro_Economic_Table[[#This Row],[Weighted Co2]]-TOPSIS!$D$6)^2)^0.5</f>
        <v>2.7102159831988246E-3</v>
      </c>
      <c r="Z335">
        <f>Pro_Economic_Table[[#This Row],[S- Worst-Euclidean Distance]]/(Pro_Economic_Table[[#This Row],[S+ Best-Euclidean Distance]]+Pro_Economic_Table[[#This Row],[S- Worst-Euclidean Distance]])</f>
        <v>0.36924319406998579</v>
      </c>
      <c r="AA335">
        <v>334</v>
      </c>
    </row>
    <row r="336" spans="1:27" x14ac:dyDescent="0.3">
      <c r="A336">
        <v>404</v>
      </c>
      <c r="B336" t="s">
        <v>142</v>
      </c>
      <c r="C336" t="s">
        <v>280</v>
      </c>
      <c r="D336" t="s">
        <v>151</v>
      </c>
      <c r="E336" t="s">
        <v>152</v>
      </c>
      <c r="F336" t="s">
        <v>280</v>
      </c>
      <c r="G336" t="s">
        <v>220</v>
      </c>
      <c r="H336">
        <v>399.71624145762553</v>
      </c>
      <c r="I336">
        <v>29</v>
      </c>
      <c r="J336">
        <v>1364417.9208416939</v>
      </c>
      <c r="K336">
        <v>38257.782090909081</v>
      </c>
      <c r="L336">
        <v>245595225.7515049</v>
      </c>
      <c r="M336">
        <v>5134219.6386363627</v>
      </c>
      <c r="N336">
        <v>2046626881.2625408</v>
      </c>
      <c r="O336">
        <v>113100000</v>
      </c>
      <c r="P336">
        <v>19.806539068181817</v>
      </c>
      <c r="Q336">
        <v>20398.04791658332</v>
      </c>
      <c r="R336">
        <v>245633483.5335958</v>
      </c>
      <c r="S336">
        <v>2164.8611009011775</v>
      </c>
      <c r="T336">
        <v>20417.854455651501</v>
      </c>
      <c r="U336">
        <f>Pro_Economic_Table[[#This Row],[Total Energy(MJ)]]*AHP!$P$3/TOPSIS!$B$4</f>
        <v>8.3107760792788463E-3</v>
      </c>
      <c r="V336">
        <f>Pro_Economic_Table[[#This Row],[Total Cost(LKR Million)]]*AHP!$P$4/TOPSIS!$C$4</f>
        <v>3.2315630501550827E-2</v>
      </c>
      <c r="W336">
        <f>Pro_Economic_Table[[#This Row],[Total Carbon (Metric T)]]*AHP!$P$5/TOPSIS!$D$4</f>
        <v>3.5678281593240855E-3</v>
      </c>
      <c r="X336">
        <f>((Pro_Economic_Table[[#This Row],[Weighted Energy]]-TOPSIS!$B$5)^2+(Pro_Economic_Table[[#This Row],[Weighted Cost]]-TOPSIS!$C$5)^2+(Pro_Economic_Table[[#This Row],[Weighted Co2]]-TOPSIS!$D$5)^2)^0.5</f>
        <v>4.6433262451945328E-3</v>
      </c>
      <c r="Y336">
        <f>((Pro_Economic_Table[[#This Row],[Weighted Energy]]-TOPSIS!$B$6)^2+(Pro_Economic_Table[[#This Row],[Weighted Cost]]-TOPSIS!$C$6)^2+(Pro_Economic_Table[[#This Row],[Weighted Co2]]-TOPSIS!$D$6)^2)^0.5</f>
        <v>2.6966856494662762E-3</v>
      </c>
      <c r="Z336">
        <f>Pro_Economic_Table[[#This Row],[S- Worst-Euclidean Distance]]/(Pro_Economic_Table[[#This Row],[S+ Best-Euclidean Distance]]+Pro_Economic_Table[[#This Row],[S- Worst-Euclidean Distance]])</f>
        <v>0.36739526967631614</v>
      </c>
      <c r="AA336">
        <v>335</v>
      </c>
    </row>
    <row r="337" spans="1:27" x14ac:dyDescent="0.3">
      <c r="A337">
        <v>402</v>
      </c>
      <c r="B337" t="s">
        <v>142</v>
      </c>
      <c r="C337" t="s">
        <v>280</v>
      </c>
      <c r="D337" t="s">
        <v>151</v>
      </c>
      <c r="E337" t="s">
        <v>152</v>
      </c>
      <c r="F337" t="s">
        <v>155</v>
      </c>
      <c r="G337" t="s">
        <v>218</v>
      </c>
      <c r="H337">
        <v>399.61430158462468</v>
      </c>
      <c r="I337">
        <v>29</v>
      </c>
      <c r="J337">
        <v>1367169.6093185728</v>
      </c>
      <c r="K337">
        <v>36893.149136363631</v>
      </c>
      <c r="L337">
        <v>246090529.67734313</v>
      </c>
      <c r="M337">
        <v>5172429.3613636354</v>
      </c>
      <c r="N337">
        <v>2050754413.9778593</v>
      </c>
      <c r="O337">
        <v>108639800</v>
      </c>
      <c r="P337">
        <v>19.533612477272726</v>
      </c>
      <c r="Q337">
        <v>20439.185659312665</v>
      </c>
      <c r="R337">
        <v>246127422.82647949</v>
      </c>
      <c r="S337">
        <v>2164.566643339223</v>
      </c>
      <c r="T337">
        <v>20458.719271789938</v>
      </c>
      <c r="U337">
        <f>Pro_Economic_Table[[#This Row],[Total Energy(MJ)]]*AHP!$P$3/TOPSIS!$B$4</f>
        <v>8.3274880470483054E-3</v>
      </c>
      <c r="V337">
        <f>Pro_Economic_Table[[#This Row],[Total Cost(LKR Million)]]*AHP!$P$4/TOPSIS!$C$4</f>
        <v>3.2311235031667537E-2</v>
      </c>
      <c r="W337">
        <f>Pro_Economic_Table[[#This Row],[Total Carbon (Metric T)]]*AHP!$P$5/TOPSIS!$D$4</f>
        <v>3.5749689018570972E-3</v>
      </c>
      <c r="X337">
        <f>((Pro_Economic_Table[[#This Row],[Weighted Energy]]-TOPSIS!$B$5)^2+(Pro_Economic_Table[[#This Row],[Weighted Cost]]-TOPSIS!$C$5)^2+(Pro_Economic_Table[[#This Row],[Weighted Co2]]-TOPSIS!$D$5)^2)^0.5</f>
        <v>4.643844958784075E-3</v>
      </c>
      <c r="Y337">
        <f>((Pro_Economic_Table[[#This Row],[Weighted Energy]]-TOPSIS!$B$6)^2+(Pro_Economic_Table[[#This Row],[Weighted Cost]]-TOPSIS!$C$6)^2+(Pro_Economic_Table[[#This Row],[Weighted Co2]]-TOPSIS!$D$6)^2)^0.5</f>
        <v>2.6960764877992701E-3</v>
      </c>
      <c r="Z337">
        <f>Pro_Economic_Table[[#This Row],[S- Worst-Euclidean Distance]]/(Pro_Economic_Table[[#This Row],[S+ Best-Euclidean Distance]]+Pro_Economic_Table[[#This Row],[S- Worst-Euclidean Distance]])</f>
        <v>0.36731680405847733</v>
      </c>
      <c r="AA337">
        <v>336</v>
      </c>
    </row>
    <row r="338" spans="1:27" x14ac:dyDescent="0.3">
      <c r="A338">
        <v>520</v>
      </c>
      <c r="B338" t="s">
        <v>280</v>
      </c>
      <c r="C338" t="s">
        <v>280</v>
      </c>
      <c r="D338" t="s">
        <v>151</v>
      </c>
      <c r="E338" t="s">
        <v>280</v>
      </c>
      <c r="F338" t="s">
        <v>280</v>
      </c>
      <c r="G338" t="s">
        <v>219</v>
      </c>
      <c r="H338">
        <v>410.25179856060851</v>
      </c>
      <c r="I338">
        <v>59</v>
      </c>
      <c r="J338">
        <v>1365650.9980053809</v>
      </c>
      <c r="K338">
        <v>47359.635727272718</v>
      </c>
      <c r="L338">
        <v>245817179.64096856</v>
      </c>
      <c r="M338">
        <v>6327732.584090909</v>
      </c>
      <c r="N338">
        <v>2048476497.0080714</v>
      </c>
      <c r="O338">
        <v>109976000</v>
      </c>
      <c r="P338">
        <v>25.99373525</v>
      </c>
      <c r="Q338">
        <v>20416.482420180444</v>
      </c>
      <c r="R338">
        <v>245864539.27669585</v>
      </c>
      <c r="S338">
        <v>2164.780229592162</v>
      </c>
      <c r="T338">
        <v>20442.476155430442</v>
      </c>
      <c r="U338">
        <f>Pro_Economic_Table[[#This Row],[Total Energy(MJ)]]*AHP!$P$3/TOPSIS!$B$4</f>
        <v>8.3185936313288009E-3</v>
      </c>
      <c r="V338">
        <f>Pro_Economic_Table[[#This Row],[Total Cost(LKR Million)]]*AHP!$P$4/TOPSIS!$C$4</f>
        <v>3.2314423307546906E-2</v>
      </c>
      <c r="W338">
        <f>Pro_Economic_Table[[#This Row],[Total Carbon (Metric T)]]*AHP!$P$5/TOPSIS!$D$4</f>
        <v>3.5721305699418383E-3</v>
      </c>
      <c r="X338">
        <f>((Pro_Economic_Table[[#This Row],[Weighted Energy]]-TOPSIS!$B$5)^2+(Pro_Economic_Table[[#This Row],[Weighted Cost]]-TOPSIS!$C$5)^2+(Pro_Economic_Table[[#This Row],[Weighted Co2]]-TOPSIS!$D$5)^2)^0.5</f>
        <v>4.6444781347769965E-3</v>
      </c>
      <c r="Y338">
        <f>((Pro_Economic_Table[[#This Row],[Weighted Energy]]-TOPSIS!$B$6)^2+(Pro_Economic_Table[[#This Row],[Weighted Cost]]-TOPSIS!$C$6)^2+(Pro_Economic_Table[[#This Row],[Weighted Co2]]-TOPSIS!$D$6)^2)^0.5</f>
        <v>2.6954649520888269E-3</v>
      </c>
      <c r="Z338">
        <f>Pro_Economic_Table[[#This Row],[S- Worst-Euclidean Distance]]/(Pro_Economic_Table[[#This Row],[S+ Best-Euclidean Distance]]+Pro_Economic_Table[[#This Row],[S- Worst-Euclidean Distance]])</f>
        <v>0.36723240496402787</v>
      </c>
      <c r="AA338">
        <v>337</v>
      </c>
    </row>
    <row r="339" spans="1:27" x14ac:dyDescent="0.3">
      <c r="A339">
        <v>422</v>
      </c>
      <c r="B339" t="s">
        <v>142</v>
      </c>
      <c r="C339" t="s">
        <v>280</v>
      </c>
      <c r="D339" t="s">
        <v>280</v>
      </c>
      <c r="E339" t="s">
        <v>152</v>
      </c>
      <c r="F339" t="s">
        <v>280</v>
      </c>
      <c r="G339" t="s">
        <v>220</v>
      </c>
      <c r="H339">
        <v>400.18070379603552</v>
      </c>
      <c r="I339">
        <v>29</v>
      </c>
      <c r="J339">
        <v>1364867.5203852742</v>
      </c>
      <c r="K339">
        <v>38257.782090909081</v>
      </c>
      <c r="L339">
        <v>245676153.66934937</v>
      </c>
      <c r="M339">
        <v>5138824.7136363629</v>
      </c>
      <c r="N339">
        <v>2047301280.5779114</v>
      </c>
      <c r="O339">
        <v>113100000</v>
      </c>
      <c r="P339">
        <v>19.797328918181815</v>
      </c>
      <c r="Q339">
        <v>20404.76942975985</v>
      </c>
      <c r="R339">
        <v>245714411.45144027</v>
      </c>
      <c r="S339">
        <v>2165.5401052915477</v>
      </c>
      <c r="T339">
        <v>20424.566758678033</v>
      </c>
      <c r="U339">
        <f>Pro_Economic_Table[[#This Row],[Total Energy(MJ)]]*AHP!$P$3/TOPSIS!$B$4</f>
        <v>8.3135141986675053E-3</v>
      </c>
      <c r="V339">
        <f>Pro_Economic_Table[[#This Row],[Total Cost(LKR Million)]]*AHP!$P$4/TOPSIS!$C$4</f>
        <v>3.2325766234960696E-2</v>
      </c>
      <c r="W339">
        <f>Pro_Economic_Table[[#This Row],[Total Carbon (Metric T)]]*AHP!$P$5/TOPSIS!$D$4</f>
        <v>3.5690010711892373E-3</v>
      </c>
      <c r="X339">
        <f>((Pro_Economic_Table[[#This Row],[Weighted Energy]]-TOPSIS!$B$5)^2+(Pro_Economic_Table[[#This Row],[Weighted Cost]]-TOPSIS!$C$5)^2+(Pro_Economic_Table[[#This Row],[Weighted Co2]]-TOPSIS!$D$5)^2)^0.5</f>
        <v>4.6538878843390367E-3</v>
      </c>
      <c r="Y339">
        <f>((Pro_Economic_Table[[#This Row],[Weighted Energy]]-TOPSIS!$B$6)^2+(Pro_Economic_Table[[#This Row],[Weighted Cost]]-TOPSIS!$C$6)^2+(Pro_Economic_Table[[#This Row],[Weighted Co2]]-TOPSIS!$D$6)^2)^0.5</f>
        <v>2.6861220986040863E-3</v>
      </c>
      <c r="Z339">
        <f>Pro_Economic_Table[[#This Row],[S- Worst-Euclidean Distance]]/(Pro_Economic_Table[[#This Row],[S+ Best-Euclidean Distance]]+Pro_Economic_Table[[#This Row],[S- Worst-Euclidean Distance]])</f>
        <v>0.36595619145561875</v>
      </c>
      <c r="AA339">
        <v>338</v>
      </c>
    </row>
    <row r="340" spans="1:27" x14ac:dyDescent="0.3">
      <c r="A340">
        <v>420</v>
      </c>
      <c r="B340" t="s">
        <v>142</v>
      </c>
      <c r="C340" t="s">
        <v>280</v>
      </c>
      <c r="D340" t="s">
        <v>280</v>
      </c>
      <c r="E340" t="s">
        <v>152</v>
      </c>
      <c r="F340" t="s">
        <v>155</v>
      </c>
      <c r="G340" t="s">
        <v>218</v>
      </c>
      <c r="H340">
        <v>400.07876392303478</v>
      </c>
      <c r="I340">
        <v>29</v>
      </c>
      <c r="J340">
        <v>1367619.2088621536</v>
      </c>
      <c r="K340">
        <v>36893.149136363631</v>
      </c>
      <c r="L340">
        <v>246171457.59518766</v>
      </c>
      <c r="M340">
        <v>5177034.4363636356</v>
      </c>
      <c r="N340">
        <v>2051428813.2932303</v>
      </c>
      <c r="O340">
        <v>108639800</v>
      </c>
      <c r="P340">
        <v>19.524402327272725</v>
      </c>
      <c r="Q340">
        <v>20445.907172489195</v>
      </c>
      <c r="R340">
        <v>246208350.74432403</v>
      </c>
      <c r="S340">
        <v>2165.2456477295941</v>
      </c>
      <c r="T340">
        <v>20465.431574816466</v>
      </c>
      <c r="U340">
        <f>Pro_Economic_Table[[#This Row],[Total Energy(MJ)]]*AHP!$P$3/TOPSIS!$B$4</f>
        <v>8.330226166436968E-3</v>
      </c>
      <c r="V340">
        <f>Pro_Economic_Table[[#This Row],[Total Cost(LKR Million)]]*AHP!$P$4/TOPSIS!$C$4</f>
        <v>3.2321370765077427E-2</v>
      </c>
      <c r="W340">
        <f>Pro_Economic_Table[[#This Row],[Total Carbon (Metric T)]]*AHP!$P$5/TOPSIS!$D$4</f>
        <v>3.5761418137222486E-3</v>
      </c>
      <c r="X340">
        <f>((Pro_Economic_Table[[#This Row],[Weighted Energy]]-TOPSIS!$B$5)^2+(Pro_Economic_Table[[#This Row],[Weighted Cost]]-TOPSIS!$C$5)^2+(Pro_Economic_Table[[#This Row],[Weighted Co2]]-TOPSIS!$D$5)^2)^0.5</f>
        <v>4.6544074798987147E-3</v>
      </c>
      <c r="Y340">
        <f>((Pro_Economic_Table[[#This Row],[Weighted Energy]]-TOPSIS!$B$6)^2+(Pro_Economic_Table[[#This Row],[Weighted Cost]]-TOPSIS!$C$6)^2+(Pro_Economic_Table[[#This Row],[Weighted Co2]]-TOPSIS!$D$6)^2)^0.5</f>
        <v>2.685514109377036E-3</v>
      </c>
      <c r="Z340">
        <f>Pro_Economic_Table[[#This Row],[S- Worst-Euclidean Distance]]/(Pro_Economic_Table[[#This Row],[S+ Best-Euclidean Distance]]+Pro_Economic_Table[[#This Row],[S- Worst-Euclidean Distance]])</f>
        <v>0.36587776541111833</v>
      </c>
      <c r="AA340">
        <v>339</v>
      </c>
    </row>
    <row r="341" spans="1:27" x14ac:dyDescent="0.3">
      <c r="A341">
        <v>538</v>
      </c>
      <c r="B341" t="s">
        <v>280</v>
      </c>
      <c r="C341" t="s">
        <v>280</v>
      </c>
      <c r="D341" t="s">
        <v>280</v>
      </c>
      <c r="E341" t="s">
        <v>280</v>
      </c>
      <c r="F341" t="s">
        <v>280</v>
      </c>
      <c r="G341" t="s">
        <v>219</v>
      </c>
      <c r="H341">
        <v>410.71626089901849</v>
      </c>
      <c r="I341">
        <v>59</v>
      </c>
      <c r="J341">
        <v>1366100.5975489616</v>
      </c>
      <c r="K341">
        <v>47359.635727272718</v>
      </c>
      <c r="L341">
        <v>245898107.5588131</v>
      </c>
      <c r="M341">
        <v>6332337.6590909082</v>
      </c>
      <c r="N341">
        <v>2049150896.3234425</v>
      </c>
      <c r="O341">
        <v>109976000</v>
      </c>
      <c r="P341">
        <v>25.984525099999999</v>
      </c>
      <c r="Q341">
        <v>20423.203933356974</v>
      </c>
      <c r="R341">
        <v>245945467.19454038</v>
      </c>
      <c r="S341">
        <v>2165.4592339825335</v>
      </c>
      <c r="T341">
        <v>20449.188458456974</v>
      </c>
      <c r="U341">
        <f>Pro_Economic_Table[[#This Row],[Total Energy(MJ)]]*AHP!$P$3/TOPSIS!$B$4</f>
        <v>8.3213317507174634E-3</v>
      </c>
      <c r="V341">
        <f>Pro_Economic_Table[[#This Row],[Total Cost(LKR Million)]]*AHP!$P$4/TOPSIS!$C$4</f>
        <v>3.2324559040956803E-2</v>
      </c>
      <c r="W341">
        <f>Pro_Economic_Table[[#This Row],[Total Carbon (Metric T)]]*AHP!$P$5/TOPSIS!$D$4</f>
        <v>3.5733034818069905E-3</v>
      </c>
      <c r="X341">
        <f>((Pro_Economic_Table[[#This Row],[Weighted Energy]]-TOPSIS!$B$5)^2+(Pro_Economic_Table[[#This Row],[Weighted Cost]]-TOPSIS!$C$5)^2+(Pro_Economic_Table[[#This Row],[Weighted Co2]]-TOPSIS!$D$5)^2)^0.5</f>
        <v>4.6550402143260353E-3</v>
      </c>
      <c r="Y341">
        <f>((Pro_Economic_Table[[#This Row],[Weighted Energy]]-TOPSIS!$B$6)^2+(Pro_Economic_Table[[#This Row],[Weighted Cost]]-TOPSIS!$C$6)^2+(Pro_Economic_Table[[#This Row],[Weighted Co2]]-TOPSIS!$D$6)^2)^0.5</f>
        <v>2.6849018932535219E-3</v>
      </c>
      <c r="Z341">
        <f>Pro_Economic_Table[[#This Row],[S- Worst-Euclidean Distance]]/(Pro_Economic_Table[[#This Row],[S+ Best-Euclidean Distance]]+Pro_Economic_Table[[#This Row],[S- Worst-Euclidean Distance]])</f>
        <v>0.36579333377588502</v>
      </c>
      <c r="AA341">
        <v>340</v>
      </c>
    </row>
    <row r="342" spans="1:27" x14ac:dyDescent="0.3">
      <c r="A342">
        <v>522</v>
      </c>
      <c r="B342" t="s">
        <v>280</v>
      </c>
      <c r="C342" t="s">
        <v>280</v>
      </c>
      <c r="D342" t="s">
        <v>151</v>
      </c>
      <c r="E342" t="s">
        <v>280</v>
      </c>
      <c r="F342" t="s">
        <v>280</v>
      </c>
      <c r="G342" t="s">
        <v>218</v>
      </c>
      <c r="H342">
        <v>410.25179856060851</v>
      </c>
      <c r="I342">
        <v>30</v>
      </c>
      <c r="J342">
        <v>1365650.9980053809</v>
      </c>
      <c r="K342">
        <v>47359.635727272718</v>
      </c>
      <c r="L342">
        <v>245817179.64096856</v>
      </c>
      <c r="M342">
        <v>6327732.584090909</v>
      </c>
      <c r="N342">
        <v>2048476497.0080714</v>
      </c>
      <c r="O342">
        <v>112386000</v>
      </c>
      <c r="P342">
        <v>25.99373525</v>
      </c>
      <c r="Q342">
        <v>20416.482420180444</v>
      </c>
      <c r="R342">
        <v>245864539.27669585</v>
      </c>
      <c r="S342">
        <v>2167.1902295921623</v>
      </c>
      <c r="T342">
        <v>20442.476155430442</v>
      </c>
      <c r="U342">
        <f>Pro_Economic_Table[[#This Row],[Total Energy(MJ)]]*AHP!$P$3/TOPSIS!$B$4</f>
        <v>8.3185936313288009E-3</v>
      </c>
      <c r="V342">
        <f>Pro_Economic_Table[[#This Row],[Total Cost(LKR Million)]]*AHP!$P$4/TOPSIS!$C$4</f>
        <v>3.2350398211191456E-2</v>
      </c>
      <c r="W342">
        <f>Pro_Economic_Table[[#This Row],[Total Carbon (Metric T)]]*AHP!$P$5/TOPSIS!$D$4</f>
        <v>3.5721305699418383E-3</v>
      </c>
      <c r="X342">
        <f>((Pro_Economic_Table[[#This Row],[Weighted Energy]]-TOPSIS!$B$5)^2+(Pro_Economic_Table[[#This Row],[Weighted Cost]]-TOPSIS!$C$5)^2+(Pro_Economic_Table[[#This Row],[Weighted Co2]]-TOPSIS!$D$5)^2)^0.5</f>
        <v>4.6792071961348257E-3</v>
      </c>
      <c r="Y342">
        <f>((Pro_Economic_Table[[#This Row],[Weighted Energy]]-TOPSIS!$B$6)^2+(Pro_Economic_Table[[#This Row],[Weighted Cost]]-TOPSIS!$C$6)^2+(Pro_Economic_Table[[#This Row],[Weighted Co2]]-TOPSIS!$D$6)^2)^0.5</f>
        <v>2.6608112851142138E-3</v>
      </c>
      <c r="Z342">
        <f>Pro_Economic_Table[[#This Row],[S- Worst-Euclidean Distance]]/(Pro_Economic_Table[[#This Row],[S+ Best-Euclidean Distance]]+Pro_Economic_Table[[#This Row],[S- Worst-Euclidean Distance]])</f>
        <v>0.36250743671989066</v>
      </c>
      <c r="AA342">
        <v>341</v>
      </c>
    </row>
    <row r="343" spans="1:27" x14ac:dyDescent="0.3">
      <c r="A343">
        <v>398</v>
      </c>
      <c r="B343" t="s">
        <v>142</v>
      </c>
      <c r="C343" t="s">
        <v>280</v>
      </c>
      <c r="D343" t="s">
        <v>151</v>
      </c>
      <c r="E343" t="s">
        <v>152</v>
      </c>
      <c r="F343" t="s">
        <v>154</v>
      </c>
      <c r="G343" t="s">
        <v>220</v>
      </c>
      <c r="H343">
        <v>399.6528734284629</v>
      </c>
      <c r="I343">
        <v>29</v>
      </c>
      <c r="J343">
        <v>1366128.4298948888</v>
      </c>
      <c r="K343">
        <v>36074.369363636361</v>
      </c>
      <c r="L343">
        <v>245903117.38107997</v>
      </c>
      <c r="M343">
        <v>5145136.7022727262</v>
      </c>
      <c r="N343">
        <v>2049192644.8423331</v>
      </c>
      <c r="O343">
        <v>113100000</v>
      </c>
      <c r="P343">
        <v>19.806539068181817</v>
      </c>
      <c r="Q343">
        <v>20423.620026928584</v>
      </c>
      <c r="R343">
        <v>245939191.75044361</v>
      </c>
      <c r="S343">
        <v>2167.4377815446055</v>
      </c>
      <c r="T343">
        <v>20443.426565996764</v>
      </c>
      <c r="U343">
        <f>Pro_Economic_Table[[#This Row],[Total Energy(MJ)]]*AHP!$P$3/TOPSIS!$B$4</f>
        <v>8.3211194270149461E-3</v>
      </c>
      <c r="V343">
        <f>Pro_Economic_Table[[#This Row],[Total Cost(LKR Million)]]*AHP!$P$4/TOPSIS!$C$4</f>
        <v>3.2354093504816418E-2</v>
      </c>
      <c r="W343">
        <f>Pro_Economic_Table[[#This Row],[Total Carbon (Metric T)]]*AHP!$P$5/TOPSIS!$D$4</f>
        <v>3.5722966452554229E-3</v>
      </c>
      <c r="X343">
        <f>((Pro_Economic_Table[[#This Row],[Weighted Energy]]-TOPSIS!$B$5)^2+(Pro_Economic_Table[[#This Row],[Weighted Cost]]-TOPSIS!$C$5)^2+(Pro_Economic_Table[[#This Row],[Weighted Co2]]-TOPSIS!$D$5)^2)^0.5</f>
        <v>4.6833960344156433E-3</v>
      </c>
      <c r="Y343">
        <f>((Pro_Economic_Table[[#This Row],[Weighted Energy]]-TOPSIS!$B$6)^2+(Pro_Economic_Table[[#This Row],[Weighted Cost]]-TOPSIS!$C$6)^2+(Pro_Economic_Table[[#This Row],[Weighted Co2]]-TOPSIS!$D$6)^2)^0.5</f>
        <v>2.6566090364485459E-3</v>
      </c>
      <c r="Z343">
        <f>Pro_Economic_Table[[#This Row],[S- Worst-Euclidean Distance]]/(Pro_Economic_Table[[#This Row],[S+ Best-Euclidean Distance]]+Pro_Economic_Table[[#This Row],[S- Worst-Euclidean Distance]])</f>
        <v>0.36193558598397058</v>
      </c>
      <c r="AA343">
        <v>342</v>
      </c>
    </row>
    <row r="344" spans="1:27" x14ac:dyDescent="0.3">
      <c r="A344">
        <v>514</v>
      </c>
      <c r="B344" t="s">
        <v>280</v>
      </c>
      <c r="C344" t="s">
        <v>280</v>
      </c>
      <c r="D344" t="s">
        <v>151</v>
      </c>
      <c r="E344" t="s">
        <v>280</v>
      </c>
      <c r="F344" t="s">
        <v>154</v>
      </c>
      <c r="G344" t="s">
        <v>219</v>
      </c>
      <c r="H344">
        <v>410.18843053144587</v>
      </c>
      <c r="I344">
        <v>59</v>
      </c>
      <c r="J344">
        <v>1367361.507058576</v>
      </c>
      <c r="K344">
        <v>45176.222999999998</v>
      </c>
      <c r="L344">
        <v>246125071.27054369</v>
      </c>
      <c r="M344">
        <v>6338649.6477272725</v>
      </c>
      <c r="N344">
        <v>2051042260.5878642</v>
      </c>
      <c r="O344">
        <v>109976000</v>
      </c>
      <c r="P344">
        <v>25.99373525</v>
      </c>
      <c r="Q344">
        <v>20442.054530525711</v>
      </c>
      <c r="R344">
        <v>246170247.49354368</v>
      </c>
      <c r="S344">
        <v>2167.3569102355914</v>
      </c>
      <c r="T344">
        <v>20468.048265775709</v>
      </c>
      <c r="U344">
        <f>Pro_Economic_Table[[#This Row],[Total Energy(MJ)]]*AHP!$P$3/TOPSIS!$B$4</f>
        <v>8.3289369790649024E-3</v>
      </c>
      <c r="V344">
        <f>Pro_Economic_Table[[#This Row],[Total Cost(LKR Million)]]*AHP!$P$4/TOPSIS!$C$4</f>
        <v>3.2352886310812526E-2</v>
      </c>
      <c r="W344">
        <f>Pro_Economic_Table[[#This Row],[Total Carbon (Metric T)]]*AHP!$P$5/TOPSIS!$D$4</f>
        <v>3.5765990558731765E-3</v>
      </c>
      <c r="X344">
        <f>((Pro_Economic_Table[[#This Row],[Weighted Energy]]-TOPSIS!$B$5)^2+(Pro_Economic_Table[[#This Row],[Weighted Cost]]-TOPSIS!$C$5)^2+(Pro_Economic_Table[[#This Row],[Weighted Co2]]-TOPSIS!$D$5)^2)^0.5</f>
        <v>4.6845495242890832E-3</v>
      </c>
      <c r="Y344">
        <f>((Pro_Economic_Table[[#This Row],[Weighted Energy]]-TOPSIS!$B$6)^2+(Pro_Economic_Table[[#This Row],[Weighted Cost]]-TOPSIS!$C$6)^2+(Pro_Economic_Table[[#This Row],[Weighted Co2]]-TOPSIS!$D$6)^2)^0.5</f>
        <v>2.6553901208050752E-3</v>
      </c>
      <c r="Z344">
        <f>Pro_Economic_Table[[#This Row],[S- Worst-Euclidean Distance]]/(Pro_Economic_Table[[#This Row],[S+ Best-Euclidean Distance]]+Pro_Economic_Table[[#This Row],[S- Worst-Euclidean Distance]])</f>
        <v>0.36177274598979503</v>
      </c>
      <c r="AA344">
        <v>343</v>
      </c>
    </row>
    <row r="345" spans="1:27" x14ac:dyDescent="0.3">
      <c r="A345">
        <v>540</v>
      </c>
      <c r="B345" t="s">
        <v>280</v>
      </c>
      <c r="C345" t="s">
        <v>280</v>
      </c>
      <c r="D345" t="s">
        <v>280</v>
      </c>
      <c r="E345" t="s">
        <v>280</v>
      </c>
      <c r="F345" t="s">
        <v>280</v>
      </c>
      <c r="G345" t="s">
        <v>218</v>
      </c>
      <c r="H345">
        <v>410.71626089901849</v>
      </c>
      <c r="I345">
        <v>30</v>
      </c>
      <c r="J345">
        <v>1366100.5975489616</v>
      </c>
      <c r="K345">
        <v>47359.635727272718</v>
      </c>
      <c r="L345">
        <v>245898107.5588131</v>
      </c>
      <c r="M345">
        <v>6332337.6590909082</v>
      </c>
      <c r="N345">
        <v>2049150896.3234425</v>
      </c>
      <c r="O345">
        <v>112386000</v>
      </c>
      <c r="P345">
        <v>25.984525099999999</v>
      </c>
      <c r="Q345">
        <v>20423.203933356974</v>
      </c>
      <c r="R345">
        <v>245945467.19454038</v>
      </c>
      <c r="S345">
        <v>2167.8692339825334</v>
      </c>
      <c r="T345">
        <v>20449.188458456974</v>
      </c>
      <c r="U345">
        <f>Pro_Economic_Table[[#This Row],[Total Energy(MJ)]]*AHP!$P$3/TOPSIS!$B$4</f>
        <v>8.3213317507174634E-3</v>
      </c>
      <c r="V345">
        <f>Pro_Economic_Table[[#This Row],[Total Cost(LKR Million)]]*AHP!$P$4/TOPSIS!$C$4</f>
        <v>3.2360533944601345E-2</v>
      </c>
      <c r="W345">
        <f>Pro_Economic_Table[[#This Row],[Total Carbon (Metric T)]]*AHP!$P$5/TOPSIS!$D$4</f>
        <v>3.5733034818069905E-3</v>
      </c>
      <c r="X345">
        <f>((Pro_Economic_Table[[#This Row],[Weighted Energy]]-TOPSIS!$B$5)^2+(Pro_Economic_Table[[#This Row],[Weighted Cost]]-TOPSIS!$C$5)^2+(Pro_Economic_Table[[#This Row],[Weighted Co2]]-TOPSIS!$D$5)^2)^0.5</f>
        <v>4.6897688110392423E-3</v>
      </c>
      <c r="Y345">
        <f>((Pro_Economic_Table[[#This Row],[Weighted Energy]]-TOPSIS!$B$6)^2+(Pro_Economic_Table[[#This Row],[Weighted Cost]]-TOPSIS!$C$6)^2+(Pro_Economic_Table[[#This Row],[Weighted Co2]]-TOPSIS!$D$6)^2)^0.5</f>
        <v>2.6502476917288111E-3</v>
      </c>
      <c r="Z345">
        <f>Pro_Economic_Table[[#This Row],[S- Worst-Euclidean Distance]]/(Pro_Economic_Table[[#This Row],[S+ Best-Euclidean Distance]]+Pro_Economic_Table[[#This Row],[S- Worst-Euclidean Distance]])</f>
        <v>0.36106835600837611</v>
      </c>
      <c r="AA345">
        <v>344</v>
      </c>
    </row>
    <row r="346" spans="1:27" x14ac:dyDescent="0.3">
      <c r="A346">
        <v>416</v>
      </c>
      <c r="B346" t="s">
        <v>142</v>
      </c>
      <c r="C346" t="s">
        <v>280</v>
      </c>
      <c r="D346" t="s">
        <v>280</v>
      </c>
      <c r="E346" t="s">
        <v>152</v>
      </c>
      <c r="F346" t="s">
        <v>154</v>
      </c>
      <c r="G346" t="s">
        <v>220</v>
      </c>
      <c r="H346">
        <v>400.11733576687288</v>
      </c>
      <c r="I346">
        <v>29</v>
      </c>
      <c r="J346">
        <v>1366578.0294384698</v>
      </c>
      <c r="K346">
        <v>36074.369363636361</v>
      </c>
      <c r="L346">
        <v>245984045.29892457</v>
      </c>
      <c r="M346">
        <v>5149741.7772727264</v>
      </c>
      <c r="N346">
        <v>2049867044.1577046</v>
      </c>
      <c r="O346">
        <v>113100000</v>
      </c>
      <c r="P346">
        <v>19.797328918181815</v>
      </c>
      <c r="Q346">
        <v>20430.341540105124</v>
      </c>
      <c r="R346">
        <v>246020119.6682882</v>
      </c>
      <c r="S346">
        <v>2168.1167859349775</v>
      </c>
      <c r="T346">
        <v>20450.138869023307</v>
      </c>
      <c r="U346">
        <f>Pro_Economic_Table[[#This Row],[Total Energy(MJ)]]*AHP!$P$3/TOPSIS!$B$4</f>
        <v>8.3238575464036103E-3</v>
      </c>
      <c r="V346">
        <f>Pro_Economic_Table[[#This Row],[Total Cost(LKR Million)]]*AHP!$P$4/TOPSIS!$C$4</f>
        <v>3.2364229238226322E-2</v>
      </c>
      <c r="W346">
        <f>Pro_Economic_Table[[#This Row],[Total Carbon (Metric T)]]*AHP!$P$5/TOPSIS!$D$4</f>
        <v>3.5734695571205768E-3</v>
      </c>
      <c r="X346">
        <f>((Pro_Economic_Table[[#This Row],[Weighted Energy]]-TOPSIS!$B$5)^2+(Pro_Economic_Table[[#This Row],[Weighted Cost]]-TOPSIS!$C$5)^2+(Pro_Economic_Table[[#This Row],[Weighted Co2]]-TOPSIS!$D$5)^2)^0.5</f>
        <v>4.6939577184165818E-3</v>
      </c>
      <c r="Y346">
        <f>((Pro_Economic_Table[[#This Row],[Weighted Energy]]-TOPSIS!$B$6)^2+(Pro_Economic_Table[[#This Row],[Weighted Cost]]-TOPSIS!$C$6)^2+(Pro_Economic_Table[[#This Row],[Weighted Co2]]-TOPSIS!$D$6)^2)^0.5</f>
        <v>2.6460455089677756E-3</v>
      </c>
      <c r="Z346">
        <f>Pro_Economic_Table[[#This Row],[S- Worst-Euclidean Distance]]/(Pro_Economic_Table[[#This Row],[S+ Best-Euclidean Distance]]+Pro_Economic_Table[[#This Row],[S- Worst-Euclidean Distance]])</f>
        <v>0.36049650483746526</v>
      </c>
      <c r="AA346">
        <v>345</v>
      </c>
    </row>
    <row r="347" spans="1:27" x14ac:dyDescent="0.3">
      <c r="A347">
        <v>532</v>
      </c>
      <c r="B347" t="s">
        <v>280</v>
      </c>
      <c r="C347" t="s">
        <v>280</v>
      </c>
      <c r="D347" t="s">
        <v>280</v>
      </c>
      <c r="E347" t="s">
        <v>280</v>
      </c>
      <c r="F347" t="s">
        <v>154</v>
      </c>
      <c r="G347" t="s">
        <v>219</v>
      </c>
      <c r="H347">
        <v>410.65289286985586</v>
      </c>
      <c r="I347">
        <v>59</v>
      </c>
      <c r="J347">
        <v>1367811.106602157</v>
      </c>
      <c r="K347">
        <v>45176.222999999998</v>
      </c>
      <c r="L347">
        <v>246205999.18838829</v>
      </c>
      <c r="M347">
        <v>6343254.7227272717</v>
      </c>
      <c r="N347">
        <v>2051716659.9032357</v>
      </c>
      <c r="O347">
        <v>109976000</v>
      </c>
      <c r="P347">
        <v>25.984525099999999</v>
      </c>
      <c r="Q347">
        <v>20448.776043702248</v>
      </c>
      <c r="R347">
        <v>246251175.41138828</v>
      </c>
      <c r="S347">
        <v>2168.0359146259634</v>
      </c>
      <c r="T347">
        <v>20474.760568802249</v>
      </c>
      <c r="U347">
        <f>Pro_Economic_Table[[#This Row],[Total Energy(MJ)]]*AHP!$P$3/TOPSIS!$B$4</f>
        <v>8.3316750984535684E-3</v>
      </c>
      <c r="V347">
        <f>Pro_Economic_Table[[#This Row],[Total Cost(LKR Million)]]*AHP!$P$4/TOPSIS!$C$4</f>
        <v>3.2363022044222423E-2</v>
      </c>
      <c r="W347">
        <f>Pro_Economic_Table[[#This Row],[Total Carbon (Metric T)]]*AHP!$P$5/TOPSIS!$D$4</f>
        <v>3.5777719677383296E-3</v>
      </c>
      <c r="X347">
        <f>((Pro_Economic_Table[[#This Row],[Weighted Energy]]-TOPSIS!$B$5)^2+(Pro_Economic_Table[[#This Row],[Weighted Cost]]-TOPSIS!$C$5)^2+(Pro_Economic_Table[[#This Row],[Weighted Co2]]-TOPSIS!$D$5)^2)^0.5</f>
        <v>4.6951116413249264E-3</v>
      </c>
      <c r="Y347">
        <f>((Pro_Economic_Table[[#This Row],[Weighted Energy]]-TOPSIS!$B$6)^2+(Pro_Economic_Table[[#This Row],[Weighted Cost]]-TOPSIS!$C$6)^2+(Pro_Economic_Table[[#This Row],[Weighted Co2]]-TOPSIS!$D$6)^2)^0.5</f>
        <v>2.644827099933585E-3</v>
      </c>
      <c r="Z347">
        <f>Pro_Economic_Table[[#This Row],[S- Worst-Euclidean Distance]]/(Pro_Economic_Table[[#This Row],[S+ Best-Euclidean Distance]]+Pro_Economic_Table[[#This Row],[S- Worst-Euclidean Distance]])</f>
        <v>0.36033367486662443</v>
      </c>
      <c r="AA347">
        <v>346</v>
      </c>
    </row>
    <row r="348" spans="1:27" x14ac:dyDescent="0.3">
      <c r="A348">
        <v>401</v>
      </c>
      <c r="B348" t="s">
        <v>142</v>
      </c>
      <c r="C348" t="s">
        <v>280</v>
      </c>
      <c r="D348" t="s">
        <v>151</v>
      </c>
      <c r="E348" t="s">
        <v>152</v>
      </c>
      <c r="F348" t="s">
        <v>155</v>
      </c>
      <c r="G348" t="s">
        <v>220</v>
      </c>
      <c r="H348">
        <v>399.61430158462468</v>
      </c>
      <c r="I348">
        <v>29</v>
      </c>
      <c r="J348">
        <v>1367169.6093185728</v>
      </c>
      <c r="K348">
        <v>36893.149136363631</v>
      </c>
      <c r="L348">
        <v>246090529.67734313</v>
      </c>
      <c r="M348">
        <v>5172429.3613636354</v>
      </c>
      <c r="N348">
        <v>2050754413.9778593</v>
      </c>
      <c r="O348">
        <v>113100000</v>
      </c>
      <c r="P348">
        <v>19.533612477272726</v>
      </c>
      <c r="Q348">
        <v>20439.185659312665</v>
      </c>
      <c r="R348">
        <v>246127422.82647949</v>
      </c>
      <c r="S348">
        <v>2169.026843339223</v>
      </c>
      <c r="T348">
        <v>20458.719271789938</v>
      </c>
      <c r="U348">
        <f>Pro_Economic_Table[[#This Row],[Total Energy(MJ)]]*AHP!$P$3/TOPSIS!$B$4</f>
        <v>8.3274880470483054E-3</v>
      </c>
      <c r="V348">
        <f>Pro_Economic_Table[[#This Row],[Total Cost(LKR Million)]]*AHP!$P$4/TOPSIS!$C$4</f>
        <v>3.2377813979897994E-2</v>
      </c>
      <c r="W348">
        <f>Pro_Economic_Table[[#This Row],[Total Carbon (Metric T)]]*AHP!$P$5/TOPSIS!$D$4</f>
        <v>3.5749689018570972E-3</v>
      </c>
      <c r="X348">
        <f>((Pro_Economic_Table[[#This Row],[Weighted Energy]]-TOPSIS!$B$5)^2+(Pro_Economic_Table[[#This Row],[Weighted Cost]]-TOPSIS!$C$5)^2+(Pro_Economic_Table[[#This Row],[Weighted Co2]]-TOPSIS!$D$5)^2)^0.5</f>
        <v>4.708096505461958E-3</v>
      </c>
      <c r="Y348">
        <f>((Pro_Economic_Table[[#This Row],[Weighted Energy]]-TOPSIS!$B$6)^2+(Pro_Economic_Table[[#This Row],[Weighted Cost]]-TOPSIS!$C$6)^2+(Pro_Economic_Table[[#This Row],[Weighted Co2]]-TOPSIS!$D$6)^2)^0.5</f>
        <v>2.6319049191851781E-3</v>
      </c>
      <c r="Z348">
        <f>Pro_Economic_Table[[#This Row],[S- Worst-Euclidean Distance]]/(Pro_Economic_Table[[#This Row],[S+ Best-Euclidean Distance]]+Pro_Economic_Table[[#This Row],[S- Worst-Euclidean Distance]])</f>
        <v>0.35857008288138098</v>
      </c>
      <c r="AA348">
        <v>347</v>
      </c>
    </row>
    <row r="349" spans="1:27" x14ac:dyDescent="0.3">
      <c r="A349">
        <v>517</v>
      </c>
      <c r="B349" t="s">
        <v>280</v>
      </c>
      <c r="C349" t="s">
        <v>280</v>
      </c>
      <c r="D349" t="s">
        <v>151</v>
      </c>
      <c r="E349" t="s">
        <v>280</v>
      </c>
      <c r="F349" t="s">
        <v>155</v>
      </c>
      <c r="G349" t="s">
        <v>219</v>
      </c>
      <c r="H349">
        <v>410.14985868760766</v>
      </c>
      <c r="I349">
        <v>59</v>
      </c>
      <c r="J349">
        <v>1368402.68648226</v>
      </c>
      <c r="K349">
        <v>45995.002772727268</v>
      </c>
      <c r="L349">
        <v>246312483.56680679</v>
      </c>
      <c r="M349">
        <v>6365942.3068181816</v>
      </c>
      <c r="N349">
        <v>2052604029.7233899</v>
      </c>
      <c r="O349">
        <v>109976000</v>
      </c>
      <c r="P349">
        <v>25.720808659090913</v>
      </c>
      <c r="Q349">
        <v>20457.620162909785</v>
      </c>
      <c r="R349">
        <v>246358478.56957951</v>
      </c>
      <c r="S349">
        <v>2168.9459720302079</v>
      </c>
      <c r="T349">
        <v>20483.340971568876</v>
      </c>
      <c r="U349">
        <f>Pro_Economic_Table[[#This Row],[Total Energy(MJ)]]*AHP!$P$3/TOPSIS!$B$4</f>
        <v>8.33530559909826E-3</v>
      </c>
      <c r="V349">
        <f>Pro_Economic_Table[[#This Row],[Total Cost(LKR Million)]]*AHP!$P$4/TOPSIS!$C$4</f>
        <v>3.2376606785894081E-2</v>
      </c>
      <c r="W349">
        <f>Pro_Economic_Table[[#This Row],[Total Carbon (Metric T)]]*AHP!$P$5/TOPSIS!$D$4</f>
        <v>3.57927131247485E-3</v>
      </c>
      <c r="X349">
        <f>((Pro_Economic_Table[[#This Row],[Weighted Energy]]-TOPSIS!$B$5)^2+(Pro_Economic_Table[[#This Row],[Weighted Cost]]-TOPSIS!$C$5)^2+(Pro_Economic_Table[[#This Row],[Weighted Co2]]-TOPSIS!$D$5)^2)^0.5</f>
        <v>4.7092508781096786E-3</v>
      </c>
      <c r="Y349">
        <f>((Pro_Economic_Table[[#This Row],[Weighted Energy]]-TOPSIS!$B$6)^2+(Pro_Economic_Table[[#This Row],[Weighted Cost]]-TOPSIS!$C$6)^2+(Pro_Economic_Table[[#This Row],[Weighted Co2]]-TOPSIS!$D$6)^2)^0.5</f>
        <v>2.6306869678198773E-3</v>
      </c>
      <c r="Z349">
        <f>Pro_Economic_Table[[#This Row],[S- Worst-Euclidean Distance]]/(Pro_Economic_Table[[#This Row],[S+ Best-Euclidean Distance]]+Pro_Economic_Table[[#This Row],[S- Worst-Euclidean Distance]])</f>
        <v>0.35840725399040729</v>
      </c>
      <c r="AA349">
        <v>348</v>
      </c>
    </row>
    <row r="350" spans="1:27" x14ac:dyDescent="0.3">
      <c r="A350">
        <v>419</v>
      </c>
      <c r="B350" t="s">
        <v>142</v>
      </c>
      <c r="C350" t="s">
        <v>280</v>
      </c>
      <c r="D350" t="s">
        <v>280</v>
      </c>
      <c r="E350" t="s">
        <v>152</v>
      </c>
      <c r="F350" t="s">
        <v>155</v>
      </c>
      <c r="G350" t="s">
        <v>220</v>
      </c>
      <c r="H350">
        <v>400.07876392303478</v>
      </c>
      <c r="I350">
        <v>29</v>
      </c>
      <c r="J350">
        <v>1367619.2088621536</v>
      </c>
      <c r="K350">
        <v>36893.149136363631</v>
      </c>
      <c r="L350">
        <v>246171457.59518766</v>
      </c>
      <c r="M350">
        <v>5177034.4363636356</v>
      </c>
      <c r="N350">
        <v>2051428813.2932303</v>
      </c>
      <c r="O350">
        <v>113100000</v>
      </c>
      <c r="P350">
        <v>19.524402327272725</v>
      </c>
      <c r="Q350">
        <v>20445.907172489195</v>
      </c>
      <c r="R350">
        <v>246208350.74432403</v>
      </c>
      <c r="S350">
        <v>2169.7058477295941</v>
      </c>
      <c r="T350">
        <v>20465.431574816466</v>
      </c>
      <c r="U350">
        <f>Pro_Economic_Table[[#This Row],[Total Energy(MJ)]]*AHP!$P$3/TOPSIS!$B$4</f>
        <v>8.330226166436968E-3</v>
      </c>
      <c r="V350">
        <f>Pro_Economic_Table[[#This Row],[Total Cost(LKR Million)]]*AHP!$P$4/TOPSIS!$C$4</f>
        <v>3.2387949713307877E-2</v>
      </c>
      <c r="W350">
        <f>Pro_Economic_Table[[#This Row],[Total Carbon (Metric T)]]*AHP!$P$5/TOPSIS!$D$4</f>
        <v>3.5761418137222486E-3</v>
      </c>
      <c r="X350">
        <f>((Pro_Economic_Table[[#This Row],[Weighted Energy]]-TOPSIS!$B$5)^2+(Pro_Economic_Table[[#This Row],[Weighted Cost]]-TOPSIS!$C$5)^2+(Pro_Economic_Table[[#This Row],[Weighted Co2]]-TOPSIS!$D$5)^2)^0.5</f>
        <v>4.71865821451351E-3</v>
      </c>
      <c r="Y350">
        <f>((Pro_Economic_Table[[#This Row],[Weighted Energy]]-TOPSIS!$B$6)^2+(Pro_Economic_Table[[#This Row],[Weighted Cost]]-TOPSIS!$C$6)^2+(Pro_Economic_Table[[#This Row],[Weighted Co2]]-TOPSIS!$D$6)^2)^0.5</f>
        <v>2.621341404733502E-3</v>
      </c>
      <c r="Z350">
        <f>Pro_Economic_Table[[#This Row],[S- Worst-Euclidean Distance]]/(Pro_Economic_Table[[#This Row],[S+ Best-Euclidean Distance]]+Pro_Economic_Table[[#This Row],[S- Worst-Euclidean Distance]])</f>
        <v>0.35713100009702964</v>
      </c>
      <c r="AA350">
        <v>349</v>
      </c>
    </row>
    <row r="351" spans="1:27" x14ac:dyDescent="0.3">
      <c r="A351">
        <v>516</v>
      </c>
      <c r="B351" t="s">
        <v>280</v>
      </c>
      <c r="C351" t="s">
        <v>280</v>
      </c>
      <c r="D351" t="s">
        <v>151</v>
      </c>
      <c r="E351" t="s">
        <v>280</v>
      </c>
      <c r="F351" t="s">
        <v>154</v>
      </c>
      <c r="G351" t="s">
        <v>218</v>
      </c>
      <c r="H351">
        <v>410.18843053144587</v>
      </c>
      <c r="I351">
        <v>30</v>
      </c>
      <c r="J351">
        <v>1367361.507058576</v>
      </c>
      <c r="K351">
        <v>45176.222999999998</v>
      </c>
      <c r="L351">
        <v>246125071.27054369</v>
      </c>
      <c r="M351">
        <v>6338649.6477272725</v>
      </c>
      <c r="N351">
        <v>2051042260.5878642</v>
      </c>
      <c r="O351">
        <v>112386000</v>
      </c>
      <c r="P351">
        <v>25.99373525</v>
      </c>
      <c r="Q351">
        <v>20442.054530525711</v>
      </c>
      <c r="R351">
        <v>246170247.49354368</v>
      </c>
      <c r="S351">
        <v>2169.7669102355912</v>
      </c>
      <c r="T351">
        <v>20468.048265775709</v>
      </c>
      <c r="U351">
        <f>Pro_Economic_Table[[#This Row],[Total Energy(MJ)]]*AHP!$P$3/TOPSIS!$B$4</f>
        <v>8.3289369790649024E-3</v>
      </c>
      <c r="V351">
        <f>Pro_Economic_Table[[#This Row],[Total Cost(LKR Million)]]*AHP!$P$4/TOPSIS!$C$4</f>
        <v>3.2388861214457068E-2</v>
      </c>
      <c r="W351">
        <f>Pro_Economic_Table[[#This Row],[Total Carbon (Metric T)]]*AHP!$P$5/TOPSIS!$D$4</f>
        <v>3.5765990558731765E-3</v>
      </c>
      <c r="X351">
        <f>((Pro_Economic_Table[[#This Row],[Weighted Energy]]-TOPSIS!$B$5)^2+(Pro_Economic_Table[[#This Row],[Weighted Cost]]-TOPSIS!$C$5)^2+(Pro_Economic_Table[[#This Row],[Weighted Co2]]-TOPSIS!$D$5)^2)^0.5</f>
        <v>4.7192769034173094E-3</v>
      </c>
      <c r="Y351">
        <f>((Pro_Economic_Table[[#This Row],[Weighted Energy]]-TOPSIS!$B$6)^2+(Pro_Economic_Table[[#This Row],[Weighted Cost]]-TOPSIS!$C$6)^2+(Pro_Economic_Table[[#This Row],[Weighted Co2]]-TOPSIS!$D$6)^2)^0.5</f>
        <v>2.6207345318429109E-3</v>
      </c>
      <c r="Z351">
        <f>Pro_Economic_Table[[#This Row],[S- Worst-Euclidean Distance]]/(Pro_Economic_Table[[#This Row],[S+ Best-Euclidean Distance]]+Pro_Economic_Table[[#This Row],[S- Worst-Euclidean Distance]])</f>
        <v>0.35704774508297477</v>
      </c>
      <c r="AA351">
        <v>350</v>
      </c>
    </row>
    <row r="352" spans="1:27" x14ac:dyDescent="0.3">
      <c r="A352">
        <v>535</v>
      </c>
      <c r="B352" t="s">
        <v>280</v>
      </c>
      <c r="C352" t="s">
        <v>280</v>
      </c>
      <c r="D352" t="s">
        <v>280</v>
      </c>
      <c r="E352" t="s">
        <v>280</v>
      </c>
      <c r="F352" t="s">
        <v>155</v>
      </c>
      <c r="G352" t="s">
        <v>219</v>
      </c>
      <c r="H352">
        <v>410.61432102601776</v>
      </c>
      <c r="I352">
        <v>59</v>
      </c>
      <c r="J352">
        <v>1368852.2860258408</v>
      </c>
      <c r="K352">
        <v>45995.002772727268</v>
      </c>
      <c r="L352">
        <v>246393411.48465133</v>
      </c>
      <c r="M352">
        <v>6370547.3818181809</v>
      </c>
      <c r="N352">
        <v>2053278429.0387609</v>
      </c>
      <c r="O352">
        <v>109976000</v>
      </c>
      <c r="P352">
        <v>25.711598509090908</v>
      </c>
      <c r="Q352">
        <v>20464.341676086318</v>
      </c>
      <c r="R352">
        <v>246439406.48742405</v>
      </c>
      <c r="S352">
        <v>2169.6249764205791</v>
      </c>
      <c r="T352">
        <v>20490.053274595408</v>
      </c>
      <c r="U352">
        <f>Pro_Economic_Table[[#This Row],[Total Energy(MJ)]]*AHP!$P$3/TOPSIS!$B$4</f>
        <v>8.3380437184869243E-3</v>
      </c>
      <c r="V352">
        <f>Pro_Economic_Table[[#This Row],[Total Cost(LKR Million)]]*AHP!$P$4/TOPSIS!$C$4</f>
        <v>3.2386742519303971E-2</v>
      </c>
      <c r="W352">
        <f>Pro_Economic_Table[[#This Row],[Total Carbon (Metric T)]]*AHP!$P$5/TOPSIS!$D$4</f>
        <v>3.5804442243400013E-3</v>
      </c>
      <c r="X352">
        <f>((Pro_Economic_Table[[#This Row],[Weighted Energy]]-TOPSIS!$B$5)^2+(Pro_Economic_Table[[#This Row],[Weighted Cost]]-TOPSIS!$C$5)^2+(Pro_Economic_Table[[#This Row],[Weighted Co2]]-TOPSIS!$D$5)^2)^0.5</f>
        <v>4.7198130159482989E-3</v>
      </c>
      <c r="Y352">
        <f>((Pro_Economic_Table[[#This Row],[Weighted Energy]]-TOPSIS!$B$6)^2+(Pro_Economic_Table[[#This Row],[Weighted Cost]]-TOPSIS!$C$6)^2+(Pro_Economic_Table[[#This Row],[Weighted Co2]]-TOPSIS!$D$6)^2)^0.5</f>
        <v>2.6201239686476255E-3</v>
      </c>
      <c r="Z352">
        <f>Pro_Economic_Table[[#This Row],[S- Worst-Euclidean Distance]]/(Pro_Economic_Table[[#This Row],[S+ Best-Euclidean Distance]]+Pro_Economic_Table[[#This Row],[S- Worst-Euclidean Distance]])</f>
        <v>0.35696818298936223</v>
      </c>
      <c r="AA352">
        <v>351</v>
      </c>
    </row>
    <row r="353" spans="1:27" x14ac:dyDescent="0.3">
      <c r="A353">
        <v>534</v>
      </c>
      <c r="B353" t="s">
        <v>280</v>
      </c>
      <c r="C353" t="s">
        <v>280</v>
      </c>
      <c r="D353" t="s">
        <v>280</v>
      </c>
      <c r="E353" t="s">
        <v>280</v>
      </c>
      <c r="F353" t="s">
        <v>154</v>
      </c>
      <c r="G353" t="s">
        <v>218</v>
      </c>
      <c r="H353">
        <v>410.65289286985586</v>
      </c>
      <c r="I353">
        <v>30</v>
      </c>
      <c r="J353">
        <v>1367811.106602157</v>
      </c>
      <c r="K353">
        <v>45176.222999999998</v>
      </c>
      <c r="L353">
        <v>246205999.18838829</v>
      </c>
      <c r="M353">
        <v>6343254.7227272717</v>
      </c>
      <c r="N353">
        <v>2051716659.9032357</v>
      </c>
      <c r="O353">
        <v>112386000</v>
      </c>
      <c r="P353">
        <v>25.984525099999999</v>
      </c>
      <c r="Q353">
        <v>20448.776043702248</v>
      </c>
      <c r="R353">
        <v>246251175.41138828</v>
      </c>
      <c r="S353">
        <v>2170.4459146259633</v>
      </c>
      <c r="T353">
        <v>20474.760568802249</v>
      </c>
      <c r="U353">
        <f>Pro_Economic_Table[[#This Row],[Total Energy(MJ)]]*AHP!$P$3/TOPSIS!$B$4</f>
        <v>8.3316750984535684E-3</v>
      </c>
      <c r="V353">
        <f>Pro_Economic_Table[[#This Row],[Total Cost(LKR Million)]]*AHP!$P$4/TOPSIS!$C$4</f>
        <v>3.2398996947866965E-2</v>
      </c>
      <c r="W353">
        <f>Pro_Economic_Table[[#This Row],[Total Carbon (Metric T)]]*AHP!$P$5/TOPSIS!$D$4</f>
        <v>3.5777719677383296E-3</v>
      </c>
      <c r="X353">
        <f>((Pro_Economic_Table[[#This Row],[Weighted Energy]]-TOPSIS!$B$5)^2+(Pro_Economic_Table[[#This Row],[Weighted Cost]]-TOPSIS!$C$5)^2+(Pro_Economic_Table[[#This Row],[Weighted Co2]]-TOPSIS!$D$5)^2)^0.5</f>
        <v>4.7298385632261715E-3</v>
      </c>
      <c r="Y353">
        <f>((Pro_Economic_Table[[#This Row],[Weighted Energy]]-TOPSIS!$B$6)^2+(Pro_Economic_Table[[#This Row],[Weighted Cost]]-TOPSIS!$C$6)^2+(Pro_Economic_Table[[#This Row],[Weighted Co2]]-TOPSIS!$D$6)^2)^0.5</f>
        <v>2.6101709609397932E-3</v>
      </c>
      <c r="Z353">
        <f>Pro_Economic_Table[[#This Row],[S- Worst-Euclidean Distance]]/(Pro_Economic_Table[[#This Row],[S+ Best-Euclidean Distance]]+Pro_Economic_Table[[#This Row],[S- Worst-Euclidean Distance]])</f>
        <v>0.35560866131660551</v>
      </c>
      <c r="AA353">
        <v>352</v>
      </c>
    </row>
    <row r="354" spans="1:27" x14ac:dyDescent="0.3">
      <c r="A354">
        <v>519</v>
      </c>
      <c r="B354" t="s">
        <v>280</v>
      </c>
      <c r="C354" t="s">
        <v>280</v>
      </c>
      <c r="D354" t="s">
        <v>151</v>
      </c>
      <c r="E354" t="s">
        <v>280</v>
      </c>
      <c r="F354" t="s">
        <v>155</v>
      </c>
      <c r="G354" t="s">
        <v>218</v>
      </c>
      <c r="H354">
        <v>410.14985868760766</v>
      </c>
      <c r="I354">
        <v>30</v>
      </c>
      <c r="J354">
        <v>1368402.68648226</v>
      </c>
      <c r="K354">
        <v>45995.002772727268</v>
      </c>
      <c r="L354">
        <v>246312483.56680679</v>
      </c>
      <c r="M354">
        <v>6365942.3068181816</v>
      </c>
      <c r="N354">
        <v>2052604029.7233899</v>
      </c>
      <c r="O354">
        <v>112386000</v>
      </c>
      <c r="P354">
        <v>25.720808659090913</v>
      </c>
      <c r="Q354">
        <v>20457.620162909785</v>
      </c>
      <c r="R354">
        <v>246358478.56957951</v>
      </c>
      <c r="S354">
        <v>2171.3559720302082</v>
      </c>
      <c r="T354">
        <v>20483.340971568876</v>
      </c>
      <c r="U354">
        <f>Pro_Economic_Table[[#This Row],[Total Energy(MJ)]]*AHP!$P$3/TOPSIS!$B$4</f>
        <v>8.33530559909826E-3</v>
      </c>
      <c r="V354">
        <f>Pro_Economic_Table[[#This Row],[Total Cost(LKR Million)]]*AHP!$P$4/TOPSIS!$C$4</f>
        <v>3.241258168953863E-2</v>
      </c>
      <c r="W354">
        <f>Pro_Economic_Table[[#This Row],[Total Carbon (Metric T)]]*AHP!$P$5/TOPSIS!$D$4</f>
        <v>3.57927131247485E-3</v>
      </c>
      <c r="X354">
        <f>((Pro_Economic_Table[[#This Row],[Weighted Energy]]-TOPSIS!$B$5)^2+(Pro_Economic_Table[[#This Row],[Weighted Cost]]-TOPSIS!$C$5)^2+(Pro_Economic_Table[[#This Row],[Weighted Co2]]-TOPSIS!$D$5)^2)^0.5</f>
        <v>4.7439773146800311E-3</v>
      </c>
      <c r="Y354">
        <f>((Pro_Economic_Table[[#This Row],[Weighted Energy]]-TOPSIS!$B$6)^2+(Pro_Economic_Table[[#This Row],[Weighted Cost]]-TOPSIS!$C$6)^2+(Pro_Economic_Table[[#This Row],[Weighted Co2]]-TOPSIS!$D$6)^2)^0.5</f>
        <v>2.5960303154995931E-3</v>
      </c>
      <c r="Z354">
        <f>Pro_Economic_Table[[#This Row],[S- Worst-Euclidean Distance]]/(Pro_Economic_Table[[#This Row],[S+ Best-Euclidean Distance]]+Pro_Economic_Table[[#This Row],[S- Worst-Euclidean Distance]])</f>
        <v>0.35368223662678439</v>
      </c>
      <c r="AA354">
        <v>353</v>
      </c>
    </row>
    <row r="355" spans="1:27" x14ac:dyDescent="0.3">
      <c r="A355">
        <v>521</v>
      </c>
      <c r="B355" t="s">
        <v>280</v>
      </c>
      <c r="C355" t="s">
        <v>280</v>
      </c>
      <c r="D355" t="s">
        <v>151</v>
      </c>
      <c r="E355" t="s">
        <v>280</v>
      </c>
      <c r="F355" t="s">
        <v>280</v>
      </c>
      <c r="G355" t="s">
        <v>220</v>
      </c>
      <c r="H355">
        <v>410.25179856060851</v>
      </c>
      <c r="I355">
        <v>30</v>
      </c>
      <c r="J355">
        <v>1365650.9980053809</v>
      </c>
      <c r="K355">
        <v>47359.635727272718</v>
      </c>
      <c r="L355">
        <v>245817179.64096856</v>
      </c>
      <c r="M355">
        <v>6327732.584090909</v>
      </c>
      <c r="N355">
        <v>2048476497.0080714</v>
      </c>
      <c r="O355">
        <v>117000000</v>
      </c>
      <c r="P355">
        <v>25.99373525</v>
      </c>
      <c r="Q355">
        <v>20416.482420180444</v>
      </c>
      <c r="R355">
        <v>245864539.27669585</v>
      </c>
      <c r="S355">
        <v>2171.8042295921623</v>
      </c>
      <c r="T355">
        <v>20442.476155430442</v>
      </c>
      <c r="U355">
        <f>Pro_Economic_Table[[#This Row],[Total Energy(MJ)]]*AHP!$P$3/TOPSIS!$B$4</f>
        <v>8.3185936313288009E-3</v>
      </c>
      <c r="V355">
        <f>Pro_Economic_Table[[#This Row],[Total Cost(LKR Million)]]*AHP!$P$4/TOPSIS!$C$4</f>
        <v>3.2419272985222958E-2</v>
      </c>
      <c r="W355">
        <f>Pro_Economic_Table[[#This Row],[Total Carbon (Metric T)]]*AHP!$P$5/TOPSIS!$D$4</f>
        <v>3.5721305699418383E-3</v>
      </c>
      <c r="X355">
        <f>((Pro_Economic_Table[[#This Row],[Weighted Energy]]-TOPSIS!$B$5)^2+(Pro_Economic_Table[[#This Row],[Weighted Cost]]-TOPSIS!$C$5)^2+(Pro_Economic_Table[[#This Row],[Weighted Co2]]-TOPSIS!$D$5)^2)^0.5</f>
        <v>4.7457485614990557E-3</v>
      </c>
      <c r="Y355">
        <f>((Pro_Economic_Table[[#This Row],[Weighted Energy]]-TOPSIS!$B$6)^2+(Pro_Economic_Table[[#This Row],[Weighted Cost]]-TOPSIS!$C$6)^2+(Pro_Economic_Table[[#This Row],[Weighted Co2]]-TOPSIS!$D$6)^2)^0.5</f>
        <v>2.5945663954389793E-3</v>
      </c>
      <c r="Z355">
        <f>Pro_Economic_Table[[#This Row],[S- Worst-Euclidean Distance]]/(Pro_Economic_Table[[#This Row],[S+ Best-Euclidean Distance]]+Pro_Economic_Table[[#This Row],[S- Worst-Euclidean Distance]])</f>
        <v>0.35346799294853226</v>
      </c>
      <c r="AA355">
        <v>354</v>
      </c>
    </row>
    <row r="356" spans="1:27" x14ac:dyDescent="0.3">
      <c r="A356">
        <v>537</v>
      </c>
      <c r="B356" t="s">
        <v>280</v>
      </c>
      <c r="C356" t="s">
        <v>280</v>
      </c>
      <c r="D356" t="s">
        <v>280</v>
      </c>
      <c r="E356" t="s">
        <v>280</v>
      </c>
      <c r="F356" t="s">
        <v>155</v>
      </c>
      <c r="G356" t="s">
        <v>218</v>
      </c>
      <c r="H356">
        <v>410.61432102601776</v>
      </c>
      <c r="I356">
        <v>30</v>
      </c>
      <c r="J356">
        <v>1368852.2860258408</v>
      </c>
      <c r="K356">
        <v>45995.002772727268</v>
      </c>
      <c r="L356">
        <v>246393411.48465133</v>
      </c>
      <c r="M356">
        <v>6370547.3818181809</v>
      </c>
      <c r="N356">
        <v>2053278429.0387609</v>
      </c>
      <c r="O356">
        <v>112386000</v>
      </c>
      <c r="P356">
        <v>25.711598509090908</v>
      </c>
      <c r="Q356">
        <v>20464.341676086318</v>
      </c>
      <c r="R356">
        <v>246439406.48742405</v>
      </c>
      <c r="S356">
        <v>2172.0349764205789</v>
      </c>
      <c r="T356">
        <v>20490.053274595408</v>
      </c>
      <c r="U356">
        <f>Pro_Economic_Table[[#This Row],[Total Energy(MJ)]]*AHP!$P$3/TOPSIS!$B$4</f>
        <v>8.3380437184869243E-3</v>
      </c>
      <c r="V356">
        <f>Pro_Economic_Table[[#This Row],[Total Cost(LKR Million)]]*AHP!$P$4/TOPSIS!$C$4</f>
        <v>3.2422717422948506E-2</v>
      </c>
      <c r="W356">
        <f>Pro_Economic_Table[[#This Row],[Total Carbon (Metric T)]]*AHP!$P$5/TOPSIS!$D$4</f>
        <v>3.5804442243400013E-3</v>
      </c>
      <c r="X356">
        <f>((Pro_Economic_Table[[#This Row],[Weighted Energy]]-TOPSIS!$B$5)^2+(Pro_Economic_Table[[#This Row],[Weighted Cost]]-TOPSIS!$C$5)^2+(Pro_Economic_Table[[#This Row],[Weighted Co2]]-TOPSIS!$D$5)^2)^0.5</f>
        <v>4.7545389996089425E-3</v>
      </c>
      <c r="Y356">
        <f>((Pro_Economic_Table[[#This Row],[Weighted Energy]]-TOPSIS!$B$6)^2+(Pro_Economic_Table[[#This Row],[Weighted Cost]]-TOPSIS!$C$6)^2+(Pro_Economic_Table[[#This Row],[Weighted Co2]]-TOPSIS!$D$6)^2)^0.5</f>
        <v>2.5854667569866381E-3</v>
      </c>
      <c r="Z356">
        <f>Pro_Economic_Table[[#This Row],[S- Worst-Euclidean Distance]]/(Pro_Economic_Table[[#This Row],[S+ Best-Euclidean Distance]]+Pro_Economic_Table[[#This Row],[S- Worst-Euclidean Distance]])</f>
        <v>0.35224315112605875</v>
      </c>
      <c r="AA356">
        <v>355</v>
      </c>
    </row>
    <row r="357" spans="1:27" x14ac:dyDescent="0.3">
      <c r="A357">
        <v>539</v>
      </c>
      <c r="B357" t="s">
        <v>280</v>
      </c>
      <c r="C357" t="s">
        <v>280</v>
      </c>
      <c r="D357" t="s">
        <v>280</v>
      </c>
      <c r="E357" t="s">
        <v>280</v>
      </c>
      <c r="F357" t="s">
        <v>280</v>
      </c>
      <c r="G357" t="s">
        <v>220</v>
      </c>
      <c r="H357">
        <v>410.71626089901849</v>
      </c>
      <c r="I357">
        <v>30</v>
      </c>
      <c r="J357">
        <v>1366100.5975489616</v>
      </c>
      <c r="K357">
        <v>47359.635727272718</v>
      </c>
      <c r="L357">
        <v>245898107.5588131</v>
      </c>
      <c r="M357">
        <v>6332337.6590909082</v>
      </c>
      <c r="N357">
        <v>2049150896.3234425</v>
      </c>
      <c r="O357">
        <v>117000000</v>
      </c>
      <c r="P357">
        <v>25.984525099999999</v>
      </c>
      <c r="Q357">
        <v>20423.203933356974</v>
      </c>
      <c r="R357">
        <v>245945467.19454038</v>
      </c>
      <c r="S357">
        <v>2172.4832339825334</v>
      </c>
      <c r="T357">
        <v>20449.188458456974</v>
      </c>
      <c r="U357">
        <f>Pro_Economic_Table[[#This Row],[Total Energy(MJ)]]*AHP!$P$3/TOPSIS!$B$4</f>
        <v>8.3213317507174634E-3</v>
      </c>
      <c r="V357">
        <f>Pro_Economic_Table[[#This Row],[Total Cost(LKR Million)]]*AHP!$P$4/TOPSIS!$C$4</f>
        <v>3.2429408718632841E-2</v>
      </c>
      <c r="W357">
        <f>Pro_Economic_Table[[#This Row],[Total Carbon (Metric T)]]*AHP!$P$5/TOPSIS!$D$4</f>
        <v>3.5733034818069905E-3</v>
      </c>
      <c r="X357">
        <f>((Pro_Economic_Table[[#This Row],[Weighted Energy]]-TOPSIS!$B$5)^2+(Pro_Economic_Table[[#This Row],[Weighted Cost]]-TOPSIS!$C$5)^2+(Pro_Economic_Table[[#This Row],[Weighted Co2]]-TOPSIS!$D$5)^2)^0.5</f>
        <v>4.7563091907805236E-3</v>
      </c>
      <c r="Y357">
        <f>((Pro_Economic_Table[[#This Row],[Weighted Energy]]-TOPSIS!$B$6)^2+(Pro_Economic_Table[[#This Row],[Weighted Cost]]-TOPSIS!$C$6)^2+(Pro_Economic_Table[[#This Row],[Weighted Co2]]-TOPSIS!$D$6)^2)^0.5</f>
        <v>2.5840021489078701E-3</v>
      </c>
      <c r="Z357">
        <f>Pro_Economic_Table[[#This Row],[S- Worst-Euclidean Distance]]/(Pro_Economic_Table[[#This Row],[S+ Best-Euclidean Distance]]+Pro_Economic_Table[[#This Row],[S- Worst-Euclidean Distance]])</f>
        <v>0.35202895753704699</v>
      </c>
      <c r="AA357">
        <v>356</v>
      </c>
    </row>
    <row r="358" spans="1:27" x14ac:dyDescent="0.3">
      <c r="A358">
        <v>515</v>
      </c>
      <c r="B358" t="s">
        <v>280</v>
      </c>
      <c r="C358" t="s">
        <v>280</v>
      </c>
      <c r="D358" t="s">
        <v>151</v>
      </c>
      <c r="E358" t="s">
        <v>280</v>
      </c>
      <c r="F358" t="s">
        <v>154</v>
      </c>
      <c r="G358" t="s">
        <v>220</v>
      </c>
      <c r="H358">
        <v>410.18843053144587</v>
      </c>
      <c r="I358">
        <v>30</v>
      </c>
      <c r="J358">
        <v>1367361.507058576</v>
      </c>
      <c r="K358">
        <v>45176.222999999998</v>
      </c>
      <c r="L358">
        <v>246125071.27054369</v>
      </c>
      <c r="M358">
        <v>6338649.6477272725</v>
      </c>
      <c r="N358">
        <v>2051042260.5878642</v>
      </c>
      <c r="O358">
        <v>117000000</v>
      </c>
      <c r="P358">
        <v>25.99373525</v>
      </c>
      <c r="Q358">
        <v>20442.054530525711</v>
      </c>
      <c r="R358">
        <v>246170247.49354368</v>
      </c>
      <c r="S358">
        <v>2174.3809102355913</v>
      </c>
      <c r="T358">
        <v>20468.048265775709</v>
      </c>
      <c r="U358">
        <f>Pro_Economic_Table[[#This Row],[Total Energy(MJ)]]*AHP!$P$3/TOPSIS!$B$4</f>
        <v>8.3289369790649024E-3</v>
      </c>
      <c r="V358">
        <f>Pro_Economic_Table[[#This Row],[Total Cost(LKR Million)]]*AHP!$P$4/TOPSIS!$C$4</f>
        <v>3.2457735988488563E-2</v>
      </c>
      <c r="W358">
        <f>Pro_Economic_Table[[#This Row],[Total Carbon (Metric T)]]*AHP!$P$5/TOPSIS!$D$4</f>
        <v>3.5765990558731765E-3</v>
      </c>
      <c r="X358">
        <f>((Pro_Economic_Table[[#This Row],[Weighted Energy]]-TOPSIS!$B$5)^2+(Pro_Economic_Table[[#This Row],[Weighted Cost]]-TOPSIS!$C$5)^2+(Pro_Economic_Table[[#This Row],[Weighted Co2]]-TOPSIS!$D$5)^2)^0.5</f>
        <v>4.7858146826904409E-3</v>
      </c>
      <c r="Y358">
        <f>((Pro_Economic_Table[[#This Row],[Weighted Energy]]-TOPSIS!$B$6)^2+(Pro_Economic_Table[[#This Row],[Weighted Cost]]-TOPSIS!$C$6)^2+(Pro_Economic_Table[[#This Row],[Weighted Co2]]-TOPSIS!$D$6)^2)^0.5</f>
        <v>2.5544873914468561E-3</v>
      </c>
      <c r="Z358">
        <f>Pro_Economic_Table[[#This Row],[S- Worst-Euclidean Distance]]/(Pro_Economic_Table[[#This Row],[S+ Best-Euclidean Distance]]+Pro_Economic_Table[[#This Row],[S- Worst-Euclidean Distance]])</f>
        <v>0.34800848325401978</v>
      </c>
      <c r="AA358">
        <v>357</v>
      </c>
    </row>
    <row r="359" spans="1:27" x14ac:dyDescent="0.3">
      <c r="A359">
        <v>533</v>
      </c>
      <c r="B359" t="s">
        <v>280</v>
      </c>
      <c r="C359" t="s">
        <v>280</v>
      </c>
      <c r="D359" t="s">
        <v>280</v>
      </c>
      <c r="E359" t="s">
        <v>280</v>
      </c>
      <c r="F359" t="s">
        <v>154</v>
      </c>
      <c r="G359" t="s">
        <v>220</v>
      </c>
      <c r="H359">
        <v>410.65289286985586</v>
      </c>
      <c r="I359">
        <v>30</v>
      </c>
      <c r="J359">
        <v>1367811.106602157</v>
      </c>
      <c r="K359">
        <v>45176.222999999998</v>
      </c>
      <c r="L359">
        <v>246205999.18838829</v>
      </c>
      <c r="M359">
        <v>6343254.7227272717</v>
      </c>
      <c r="N359">
        <v>2051716659.9032357</v>
      </c>
      <c r="O359">
        <v>117000000</v>
      </c>
      <c r="P359">
        <v>25.984525099999999</v>
      </c>
      <c r="Q359">
        <v>20448.776043702248</v>
      </c>
      <c r="R359">
        <v>246251175.41138828</v>
      </c>
      <c r="S359">
        <v>2175.0599146259633</v>
      </c>
      <c r="T359">
        <v>20474.760568802249</v>
      </c>
      <c r="U359">
        <f>Pro_Economic_Table[[#This Row],[Total Energy(MJ)]]*AHP!$P$3/TOPSIS!$B$4</f>
        <v>8.3316750984535684E-3</v>
      </c>
      <c r="V359">
        <f>Pro_Economic_Table[[#This Row],[Total Cost(LKR Million)]]*AHP!$P$4/TOPSIS!$C$4</f>
        <v>3.2467871721898467E-2</v>
      </c>
      <c r="W359">
        <f>Pro_Economic_Table[[#This Row],[Total Carbon (Metric T)]]*AHP!$P$5/TOPSIS!$D$4</f>
        <v>3.5777719677383296E-3</v>
      </c>
      <c r="X359">
        <f>((Pro_Economic_Table[[#This Row],[Weighted Energy]]-TOPSIS!$B$5)^2+(Pro_Economic_Table[[#This Row],[Weighted Cost]]-TOPSIS!$C$5)^2+(Pro_Economic_Table[[#This Row],[Weighted Co2]]-TOPSIS!$D$5)^2)^0.5</f>
        <v>4.7963753723833285E-3</v>
      </c>
      <c r="Y359">
        <f>((Pro_Economic_Table[[#This Row],[Weighted Energy]]-TOPSIS!$B$6)^2+(Pro_Economic_Table[[#This Row],[Weighted Cost]]-TOPSIS!$C$6)^2+(Pro_Economic_Table[[#This Row],[Weighted Co2]]-TOPSIS!$D$6)^2)^0.5</f>
        <v>2.5439231483472356E-3</v>
      </c>
      <c r="Z359">
        <f>Pro_Economic_Table[[#This Row],[S- Worst-Euclidean Distance]]/(Pro_Economic_Table[[#This Row],[S+ Best-Euclidean Distance]]+Pro_Economic_Table[[#This Row],[S- Worst-Euclidean Distance]])</f>
        <v>0.34656944007967189</v>
      </c>
      <c r="AA359">
        <v>358</v>
      </c>
    </row>
    <row r="360" spans="1:27" x14ac:dyDescent="0.3">
      <c r="A360">
        <v>151</v>
      </c>
      <c r="B360" t="s">
        <v>140</v>
      </c>
      <c r="C360" t="s">
        <v>148</v>
      </c>
      <c r="D360" t="s">
        <v>151</v>
      </c>
      <c r="E360" t="s">
        <v>152</v>
      </c>
      <c r="F360" t="s">
        <v>280</v>
      </c>
      <c r="G360" t="s">
        <v>219</v>
      </c>
      <c r="H360">
        <v>377.84444882214581</v>
      </c>
      <c r="I360">
        <v>54</v>
      </c>
      <c r="J360">
        <v>1378667.488788683</v>
      </c>
      <c r="K360">
        <v>46129.862490909087</v>
      </c>
      <c r="L360">
        <v>248160147.98196292</v>
      </c>
      <c r="M360">
        <v>5682484.878636363</v>
      </c>
      <c r="N360">
        <v>2068001233.1830242</v>
      </c>
      <c r="O360">
        <v>100656000</v>
      </c>
      <c r="P360">
        <v>22.977584668181816</v>
      </c>
      <c r="Q360">
        <v>20611.078957390808</v>
      </c>
      <c r="R360">
        <v>248206277.84445384</v>
      </c>
      <c r="S360">
        <v>2174.3397180616607</v>
      </c>
      <c r="T360">
        <v>20634.056542058988</v>
      </c>
      <c r="U360">
        <f>Pro_Economic_Table[[#This Row],[Total Energy(MJ)]]*AHP!$P$3/TOPSIS!$B$4</f>
        <v>8.3978241360339392E-3</v>
      </c>
      <c r="V360">
        <f>Pro_Economic_Table[[#This Row],[Total Cost(LKR Million)]]*AHP!$P$4/TOPSIS!$C$4</f>
        <v>3.2457121098659496E-2</v>
      </c>
      <c r="W360">
        <f>Pro_Economic_Table[[#This Row],[Total Carbon (Metric T)]]*AHP!$P$5/TOPSIS!$D$4</f>
        <v>3.6056074418468749E-3</v>
      </c>
      <c r="X360">
        <f>((Pro_Economic_Table[[#This Row],[Weighted Energy]]-TOPSIS!$B$5)^2+(Pro_Economic_Table[[#This Row],[Weighted Cost]]-TOPSIS!$C$5)^2+(Pro_Economic_Table[[#This Row],[Weighted Co2]]-TOPSIS!$D$5)^2)^0.5</f>
        <v>4.8049363797005949E-3</v>
      </c>
      <c r="Y360">
        <f>((Pro_Economic_Table[[#This Row],[Weighted Energy]]-TOPSIS!$B$6)^2+(Pro_Economic_Table[[#This Row],[Weighted Cost]]-TOPSIS!$C$6)^2+(Pro_Economic_Table[[#This Row],[Weighted Co2]]-TOPSIS!$D$6)^2)^0.5</f>
        <v>2.5353886611391551E-3</v>
      </c>
      <c r="Z360">
        <f>Pro_Economic_Table[[#This Row],[S- Worst-Euclidean Distance]]/(Pro_Economic_Table[[#This Row],[S+ Best-Euclidean Distance]]+Pro_Economic_Table[[#This Row],[S- Worst-Euclidean Distance]])</f>
        <v>0.34540550275810411</v>
      </c>
      <c r="AA360">
        <v>359</v>
      </c>
    </row>
    <row r="361" spans="1:27" x14ac:dyDescent="0.3">
      <c r="A361">
        <v>518</v>
      </c>
      <c r="B361" t="s">
        <v>280</v>
      </c>
      <c r="C361" t="s">
        <v>280</v>
      </c>
      <c r="D361" t="s">
        <v>151</v>
      </c>
      <c r="E361" t="s">
        <v>280</v>
      </c>
      <c r="F361" t="s">
        <v>155</v>
      </c>
      <c r="G361" t="s">
        <v>220</v>
      </c>
      <c r="H361">
        <v>410.14985868760766</v>
      </c>
      <c r="I361">
        <v>30</v>
      </c>
      <c r="J361">
        <v>1368402.68648226</v>
      </c>
      <c r="K361">
        <v>45995.002772727268</v>
      </c>
      <c r="L361">
        <v>246312483.56680679</v>
      </c>
      <c r="M361">
        <v>6365942.3068181816</v>
      </c>
      <c r="N361">
        <v>2052604029.7233899</v>
      </c>
      <c r="O361">
        <v>117000000</v>
      </c>
      <c r="P361">
        <v>25.720808659090913</v>
      </c>
      <c r="Q361">
        <v>20457.620162909785</v>
      </c>
      <c r="R361">
        <v>246358478.56957951</v>
      </c>
      <c r="S361">
        <v>2175.9699720302083</v>
      </c>
      <c r="T361">
        <v>20483.340971568876</v>
      </c>
      <c r="U361">
        <f>Pro_Economic_Table[[#This Row],[Total Energy(MJ)]]*AHP!$P$3/TOPSIS!$B$4</f>
        <v>8.33530559909826E-3</v>
      </c>
      <c r="V361">
        <f>Pro_Economic_Table[[#This Row],[Total Cost(LKR Million)]]*AHP!$P$4/TOPSIS!$C$4</f>
        <v>3.2481456463570126E-2</v>
      </c>
      <c r="W361">
        <f>Pro_Economic_Table[[#This Row],[Total Carbon (Metric T)]]*AHP!$P$5/TOPSIS!$D$4</f>
        <v>3.57927131247485E-3</v>
      </c>
      <c r="X361">
        <f>((Pro_Economic_Table[[#This Row],[Weighted Energy]]-TOPSIS!$B$5)^2+(Pro_Economic_Table[[#This Row],[Weighted Cost]]-TOPSIS!$C$5)^2+(Pro_Economic_Table[[#This Row],[Weighted Co2]]-TOPSIS!$D$5)^2)^0.5</f>
        <v>4.8105130633694804E-3</v>
      </c>
      <c r="Y361">
        <f>((Pro_Economic_Table[[#This Row],[Weighted Energy]]-TOPSIS!$B$6)^2+(Pro_Economic_Table[[#This Row],[Weighted Cost]]-TOPSIS!$C$6)^2+(Pro_Economic_Table[[#This Row],[Weighted Co2]]-TOPSIS!$D$6)^2)^0.5</f>
        <v>2.5297820519527615E-3</v>
      </c>
      <c r="Z361">
        <f>Pro_Economic_Table[[#This Row],[S- Worst-Euclidean Distance]]/(Pro_Economic_Table[[#This Row],[S+ Best-Euclidean Distance]]+Pro_Economic_Table[[#This Row],[S- Worst-Euclidean Distance]])</f>
        <v>0.34464309843238544</v>
      </c>
      <c r="AA361">
        <v>360</v>
      </c>
    </row>
    <row r="362" spans="1:27" x14ac:dyDescent="0.3">
      <c r="A362">
        <v>153</v>
      </c>
      <c r="B362" t="s">
        <v>140</v>
      </c>
      <c r="C362" t="s">
        <v>148</v>
      </c>
      <c r="D362" t="s">
        <v>151</v>
      </c>
      <c r="E362" t="s">
        <v>152</v>
      </c>
      <c r="F362" t="s">
        <v>280</v>
      </c>
      <c r="G362" t="s">
        <v>218</v>
      </c>
      <c r="H362">
        <v>377.84444882214581</v>
      </c>
      <c r="I362">
        <v>27</v>
      </c>
      <c r="J362">
        <v>1378667.488788683</v>
      </c>
      <c r="K362">
        <v>46129.862490909087</v>
      </c>
      <c r="L362">
        <v>248160147.98196292</v>
      </c>
      <c r="M362">
        <v>5682484.878636363</v>
      </c>
      <c r="N362">
        <v>2068001233.1830242</v>
      </c>
      <c r="O362">
        <v>101147400</v>
      </c>
      <c r="P362">
        <v>22.977584668181816</v>
      </c>
      <c r="Q362">
        <v>20611.078957390808</v>
      </c>
      <c r="R362">
        <v>248206277.84445384</v>
      </c>
      <c r="S362">
        <v>2174.8311180616606</v>
      </c>
      <c r="T362">
        <v>20634.056542058988</v>
      </c>
      <c r="U362">
        <f>Pro_Economic_Table[[#This Row],[Total Energy(MJ)]]*AHP!$P$3/TOPSIS!$B$4</f>
        <v>8.3978241360339392E-3</v>
      </c>
      <c r="V362">
        <f>Pro_Economic_Table[[#This Row],[Total Cost(LKR Million)]]*AHP!$P$4/TOPSIS!$C$4</f>
        <v>3.246445639643996E-2</v>
      </c>
      <c r="W362">
        <f>Pro_Economic_Table[[#This Row],[Total Carbon (Metric T)]]*AHP!$P$5/TOPSIS!$D$4</f>
        <v>3.6056074418468749E-3</v>
      </c>
      <c r="X362">
        <f>((Pro_Economic_Table[[#This Row],[Weighted Energy]]-TOPSIS!$B$5)^2+(Pro_Economic_Table[[#This Row],[Weighted Cost]]-TOPSIS!$C$5)^2+(Pro_Economic_Table[[#This Row],[Weighted Co2]]-TOPSIS!$D$5)^2)^0.5</f>
        <v>4.8119975610899039E-3</v>
      </c>
      <c r="Y362">
        <f>((Pro_Economic_Table[[#This Row],[Weighted Energy]]-TOPSIS!$B$6)^2+(Pro_Economic_Table[[#This Row],[Weighted Cost]]-TOPSIS!$C$6)^2+(Pro_Economic_Table[[#This Row],[Weighted Co2]]-TOPSIS!$D$6)^2)^0.5</f>
        <v>2.5282864054489407E-3</v>
      </c>
      <c r="Z362">
        <f>Pro_Economic_Table[[#This Row],[S- Worst-Euclidean Distance]]/(Pro_Economic_Table[[#This Row],[S+ Best-Euclidean Distance]]+Pro_Economic_Table[[#This Row],[S- Worst-Euclidean Distance]])</f>
        <v>0.34443986322249881</v>
      </c>
      <c r="AA362">
        <v>361</v>
      </c>
    </row>
    <row r="363" spans="1:27" x14ac:dyDescent="0.3">
      <c r="A363">
        <v>169</v>
      </c>
      <c r="B363" t="s">
        <v>140</v>
      </c>
      <c r="C363" t="s">
        <v>148</v>
      </c>
      <c r="D363" t="s">
        <v>280</v>
      </c>
      <c r="E363" t="s">
        <v>152</v>
      </c>
      <c r="F363" t="s">
        <v>280</v>
      </c>
      <c r="G363" t="s">
        <v>219</v>
      </c>
      <c r="H363">
        <v>378.30891116055579</v>
      </c>
      <c r="I363">
        <v>54</v>
      </c>
      <c r="J363">
        <v>1379117.088332264</v>
      </c>
      <c r="K363">
        <v>46129.862490909087</v>
      </c>
      <c r="L363">
        <v>248241075.89980754</v>
      </c>
      <c r="M363">
        <v>5687089.9536363631</v>
      </c>
      <c r="N363">
        <v>2068675632.4983962</v>
      </c>
      <c r="O363">
        <v>100656000</v>
      </c>
      <c r="P363">
        <v>22.968374518181815</v>
      </c>
      <c r="Q363">
        <v>20617.800470567348</v>
      </c>
      <c r="R363">
        <v>248287205.76229846</v>
      </c>
      <c r="S363">
        <v>2175.0187224520328</v>
      </c>
      <c r="T363">
        <v>20640.768845085531</v>
      </c>
      <c r="U363">
        <f>Pro_Economic_Table[[#This Row],[Total Energy(MJ)]]*AHP!$P$3/TOPSIS!$B$4</f>
        <v>8.4005622554226035E-3</v>
      </c>
      <c r="V363">
        <f>Pro_Economic_Table[[#This Row],[Total Cost(LKR Million)]]*AHP!$P$4/TOPSIS!$C$4</f>
        <v>3.2467256832069392E-2</v>
      </c>
      <c r="W363">
        <f>Pro_Economic_Table[[#This Row],[Total Carbon (Metric T)]]*AHP!$P$5/TOPSIS!$D$4</f>
        <v>3.6067803537120284E-3</v>
      </c>
      <c r="X363">
        <f>((Pro_Economic_Table[[#This Row],[Weighted Energy]]-TOPSIS!$B$5)^2+(Pro_Economic_Table[[#This Row],[Weighted Cost]]-TOPSIS!$C$5)^2+(Pro_Economic_Table[[#This Row],[Weighted Co2]]-TOPSIS!$D$5)^2)^0.5</f>
        <v>4.8155000752862394E-3</v>
      </c>
      <c r="Y363">
        <f>((Pro_Economic_Table[[#This Row],[Weighted Energy]]-TOPSIS!$B$6)^2+(Pro_Economic_Table[[#This Row],[Weighted Cost]]-TOPSIS!$C$6)^2+(Pro_Economic_Table[[#This Row],[Weighted Co2]]-TOPSIS!$D$6)^2)^0.5</f>
        <v>2.5248302202387123E-3</v>
      </c>
      <c r="Z363">
        <f>Pro_Economic_Table[[#This Row],[S- Worst-Euclidean Distance]]/(Pro_Economic_Table[[#This Row],[S+ Best-Euclidean Distance]]+Pro_Economic_Table[[#This Row],[S- Worst-Euclidean Distance]])</f>
        <v>0.34396684053549748</v>
      </c>
      <c r="AA363">
        <v>362</v>
      </c>
    </row>
    <row r="364" spans="1:27" x14ac:dyDescent="0.3">
      <c r="A364">
        <v>536</v>
      </c>
      <c r="B364" t="s">
        <v>280</v>
      </c>
      <c r="C364" t="s">
        <v>280</v>
      </c>
      <c r="D364" t="s">
        <v>280</v>
      </c>
      <c r="E364" t="s">
        <v>280</v>
      </c>
      <c r="F364" t="s">
        <v>155</v>
      </c>
      <c r="G364" t="s">
        <v>220</v>
      </c>
      <c r="H364">
        <v>410.61432102601776</v>
      </c>
      <c r="I364">
        <v>30</v>
      </c>
      <c r="J364">
        <v>1368852.2860258408</v>
      </c>
      <c r="K364">
        <v>45995.002772727268</v>
      </c>
      <c r="L364">
        <v>246393411.48465133</v>
      </c>
      <c r="M364">
        <v>6370547.3818181809</v>
      </c>
      <c r="N364">
        <v>2053278429.0387609</v>
      </c>
      <c r="O364">
        <v>117000000</v>
      </c>
      <c r="P364">
        <v>25.711598509090908</v>
      </c>
      <c r="Q364">
        <v>20464.341676086318</v>
      </c>
      <c r="R364">
        <v>246439406.48742405</v>
      </c>
      <c r="S364">
        <v>2176.6489764205789</v>
      </c>
      <c r="T364">
        <v>20490.053274595408</v>
      </c>
      <c r="U364">
        <f>Pro_Economic_Table[[#This Row],[Total Energy(MJ)]]*AHP!$P$3/TOPSIS!$B$4</f>
        <v>8.3380437184869243E-3</v>
      </c>
      <c r="V364">
        <f>Pro_Economic_Table[[#This Row],[Total Cost(LKR Million)]]*AHP!$P$4/TOPSIS!$C$4</f>
        <v>3.2491592196980008E-2</v>
      </c>
      <c r="W364">
        <f>Pro_Economic_Table[[#This Row],[Total Carbon (Metric T)]]*AHP!$P$5/TOPSIS!$D$4</f>
        <v>3.5804442243400013E-3</v>
      </c>
      <c r="X364">
        <f>((Pro_Economic_Table[[#This Row],[Weighted Energy]]-TOPSIS!$B$5)^2+(Pro_Economic_Table[[#This Row],[Weighted Cost]]-TOPSIS!$C$5)^2+(Pro_Economic_Table[[#This Row],[Weighted Co2]]-TOPSIS!$D$5)^2)^0.5</f>
        <v>4.8210737872541043E-3</v>
      </c>
      <c r="Y364">
        <f>((Pro_Economic_Table[[#This Row],[Weighted Energy]]-TOPSIS!$B$6)^2+(Pro_Economic_Table[[#This Row],[Weighted Cost]]-TOPSIS!$C$6)^2+(Pro_Economic_Table[[#This Row],[Weighted Co2]]-TOPSIS!$D$6)^2)^0.5</f>
        <v>2.5192178102674801E-3</v>
      </c>
      <c r="Z364">
        <f>Pro_Economic_Table[[#This Row],[S- Worst-Euclidean Distance]]/(Pro_Economic_Table[[#This Row],[S+ Best-Euclidean Distance]]+Pro_Economic_Table[[#This Row],[S- Worst-Euclidean Distance]])</f>
        <v>0.34320405079248928</v>
      </c>
      <c r="AA364">
        <v>363</v>
      </c>
    </row>
    <row r="365" spans="1:27" x14ac:dyDescent="0.3">
      <c r="A365">
        <v>171</v>
      </c>
      <c r="B365" t="s">
        <v>140</v>
      </c>
      <c r="C365" t="s">
        <v>148</v>
      </c>
      <c r="D365" t="s">
        <v>280</v>
      </c>
      <c r="E365" t="s">
        <v>152</v>
      </c>
      <c r="F365" t="s">
        <v>280</v>
      </c>
      <c r="G365" t="s">
        <v>218</v>
      </c>
      <c r="H365">
        <v>378.30891116055579</v>
      </c>
      <c r="I365">
        <v>27</v>
      </c>
      <c r="J365">
        <v>1379117.088332264</v>
      </c>
      <c r="K365">
        <v>46129.862490909087</v>
      </c>
      <c r="L365">
        <v>248241075.89980754</v>
      </c>
      <c r="M365">
        <v>5687089.9536363631</v>
      </c>
      <c r="N365">
        <v>2068675632.4983962</v>
      </c>
      <c r="O365">
        <v>101147400</v>
      </c>
      <c r="P365">
        <v>22.968374518181815</v>
      </c>
      <c r="Q365">
        <v>20617.800470567348</v>
      </c>
      <c r="R365">
        <v>248287205.76229846</v>
      </c>
      <c r="S365">
        <v>2175.5101224520326</v>
      </c>
      <c r="T365">
        <v>20640.768845085531</v>
      </c>
      <c r="U365">
        <f>Pro_Economic_Table[[#This Row],[Total Energy(MJ)]]*AHP!$P$3/TOPSIS!$B$4</f>
        <v>8.4005622554226035E-3</v>
      </c>
      <c r="V365">
        <f>Pro_Economic_Table[[#This Row],[Total Cost(LKR Million)]]*AHP!$P$4/TOPSIS!$C$4</f>
        <v>3.2474592129849864E-2</v>
      </c>
      <c r="W365">
        <f>Pro_Economic_Table[[#This Row],[Total Carbon (Metric T)]]*AHP!$P$5/TOPSIS!$D$4</f>
        <v>3.6067803537120284E-3</v>
      </c>
      <c r="X365">
        <f>((Pro_Economic_Table[[#This Row],[Weighted Energy]]-TOPSIS!$B$5)^2+(Pro_Economic_Table[[#This Row],[Weighted Cost]]-TOPSIS!$C$5)^2+(Pro_Economic_Table[[#This Row],[Weighted Co2]]-TOPSIS!$D$5)^2)^0.5</f>
        <v>4.8225612061737833E-3</v>
      </c>
      <c r="Y365">
        <f>((Pro_Economic_Table[[#This Row],[Weighted Energy]]-TOPSIS!$B$6)^2+(Pro_Economic_Table[[#This Row],[Weighted Cost]]-TOPSIS!$C$6)^2+(Pro_Economic_Table[[#This Row],[Weighted Co2]]-TOPSIS!$D$6)^2)^0.5</f>
        <v>2.5177277103017172E-3</v>
      </c>
      <c r="Z365">
        <f>Pro_Economic_Table[[#This Row],[S- Worst-Euclidean Distance]]/(Pro_Economic_Table[[#This Row],[S+ Best-Euclidean Distance]]+Pro_Economic_Table[[#This Row],[S- Worst-Euclidean Distance]])</f>
        <v>0.34300117324409418</v>
      </c>
      <c r="AA365">
        <v>364</v>
      </c>
    </row>
    <row r="366" spans="1:27" x14ac:dyDescent="0.3">
      <c r="A366">
        <v>145</v>
      </c>
      <c r="B366" t="s">
        <v>140</v>
      </c>
      <c r="C366" t="s">
        <v>148</v>
      </c>
      <c r="D366" t="s">
        <v>151</v>
      </c>
      <c r="E366" t="s">
        <v>152</v>
      </c>
      <c r="F366" t="s">
        <v>154</v>
      </c>
      <c r="G366" t="s">
        <v>219</v>
      </c>
      <c r="H366">
        <v>377.78108079298306</v>
      </c>
      <c r="I366">
        <v>54</v>
      </c>
      <c r="J366">
        <v>1380377.9978418781</v>
      </c>
      <c r="K366">
        <v>43946.449763636367</v>
      </c>
      <c r="L366">
        <v>248468039.61153808</v>
      </c>
      <c r="M366">
        <v>5693401.9422727264</v>
      </c>
      <c r="N366">
        <v>2070566996.7628174</v>
      </c>
      <c r="O366">
        <v>100656000</v>
      </c>
      <c r="P366">
        <v>22.977584668181816</v>
      </c>
      <c r="Q366">
        <v>20636.651067736078</v>
      </c>
      <c r="R366">
        <v>248511986.06130171</v>
      </c>
      <c r="S366">
        <v>2176.9163987050902</v>
      </c>
      <c r="T366">
        <v>20659.628652404259</v>
      </c>
      <c r="U366">
        <f>Pro_Economic_Table[[#This Row],[Total Energy(MJ)]]*AHP!$P$3/TOPSIS!$B$4</f>
        <v>8.4081674837700408E-3</v>
      </c>
      <c r="V366">
        <f>Pro_Economic_Table[[#This Row],[Total Cost(LKR Million)]]*AHP!$P$4/TOPSIS!$C$4</f>
        <v>3.2495584101925108E-2</v>
      </c>
      <c r="W366">
        <f>Pro_Economic_Table[[#This Row],[Total Carbon (Metric T)]]*AHP!$P$5/TOPSIS!$D$4</f>
        <v>3.6100759277782135E-3</v>
      </c>
      <c r="X366">
        <f>((Pro_Economic_Table[[#This Row],[Weighted Energy]]-TOPSIS!$B$5)^2+(Pro_Economic_Table[[#This Row],[Weighted Cost]]-TOPSIS!$C$5)^2+(Pro_Economic_Table[[#This Row],[Weighted Co2]]-TOPSIS!$D$5)^2)^0.5</f>
        <v>4.8450135277893691E-3</v>
      </c>
      <c r="Y366">
        <f>((Pro_Economic_Table[[#This Row],[Weighted Energy]]-TOPSIS!$B$6)^2+(Pro_Economic_Table[[#This Row],[Weighted Cost]]-TOPSIS!$C$6)^2+(Pro_Economic_Table[[#This Row],[Weighted Co2]]-TOPSIS!$D$6)^2)^0.5</f>
        <v>2.4953309237773121E-3</v>
      </c>
      <c r="Z366">
        <f>Pro_Economic_Table[[#This Row],[S- Worst-Euclidean Distance]]/(Pro_Economic_Table[[#This Row],[S+ Best-Euclidean Distance]]+Pro_Economic_Table[[#This Row],[S- Worst-Euclidean Distance]])</f>
        <v>0.33994738806088626</v>
      </c>
      <c r="AA366">
        <v>365</v>
      </c>
    </row>
    <row r="367" spans="1:27" x14ac:dyDescent="0.3">
      <c r="A367">
        <v>147</v>
      </c>
      <c r="B367" t="s">
        <v>140</v>
      </c>
      <c r="C367" t="s">
        <v>148</v>
      </c>
      <c r="D367" t="s">
        <v>151</v>
      </c>
      <c r="E367" t="s">
        <v>152</v>
      </c>
      <c r="F367" t="s">
        <v>154</v>
      </c>
      <c r="G367" t="s">
        <v>218</v>
      </c>
      <c r="H367">
        <v>377.78108079298306</v>
      </c>
      <c r="I367">
        <v>27</v>
      </c>
      <c r="J367">
        <v>1380377.9978418781</v>
      </c>
      <c r="K367">
        <v>43946.449763636367</v>
      </c>
      <c r="L367">
        <v>248468039.61153808</v>
      </c>
      <c r="M367">
        <v>5693401.9422727264</v>
      </c>
      <c r="N367">
        <v>2070566996.7628174</v>
      </c>
      <c r="O367">
        <v>101147400</v>
      </c>
      <c r="P367">
        <v>22.977584668181816</v>
      </c>
      <c r="Q367">
        <v>20636.651067736078</v>
      </c>
      <c r="R367">
        <v>248511986.06130171</v>
      </c>
      <c r="S367">
        <v>2177.40779870509</v>
      </c>
      <c r="T367">
        <v>20659.628652404259</v>
      </c>
      <c r="U367">
        <f>Pro_Economic_Table[[#This Row],[Total Energy(MJ)]]*AHP!$P$3/TOPSIS!$B$4</f>
        <v>8.4081674837700408E-3</v>
      </c>
      <c r="V367">
        <f>Pro_Economic_Table[[#This Row],[Total Cost(LKR Million)]]*AHP!$P$4/TOPSIS!$C$4</f>
        <v>3.2502919399705572E-2</v>
      </c>
      <c r="W367">
        <f>Pro_Economic_Table[[#This Row],[Total Carbon (Metric T)]]*AHP!$P$5/TOPSIS!$D$4</f>
        <v>3.6100759277782135E-3</v>
      </c>
      <c r="X367">
        <f>((Pro_Economic_Table[[#This Row],[Weighted Energy]]-TOPSIS!$B$5)^2+(Pro_Economic_Table[[#This Row],[Weighted Cost]]-TOPSIS!$C$5)^2+(Pro_Economic_Table[[#This Row],[Weighted Co2]]-TOPSIS!$D$5)^2)^0.5</f>
        <v>4.8520745330829255E-3</v>
      </c>
      <c r="Y367">
        <f>((Pro_Economic_Table[[#This Row],[Weighted Energy]]-TOPSIS!$B$6)^2+(Pro_Economic_Table[[#This Row],[Weighted Cost]]-TOPSIS!$C$6)^2+(Pro_Economic_Table[[#This Row],[Weighted Co2]]-TOPSIS!$D$6)^2)^0.5</f>
        <v>2.4882277185316517E-3</v>
      </c>
      <c r="Z367">
        <f>Pro_Economic_Table[[#This Row],[S- Worst-Euclidean Distance]]/(Pro_Economic_Table[[#This Row],[S+ Best-Euclidean Distance]]+Pro_Economic_Table[[#This Row],[S- Worst-Euclidean Distance]])</f>
        <v>0.33898164315840534</v>
      </c>
      <c r="AA367">
        <v>366</v>
      </c>
    </row>
    <row r="368" spans="1:27" x14ac:dyDescent="0.3">
      <c r="A368">
        <v>163</v>
      </c>
      <c r="B368" t="s">
        <v>140</v>
      </c>
      <c r="C368" t="s">
        <v>148</v>
      </c>
      <c r="D368" t="s">
        <v>280</v>
      </c>
      <c r="E368" t="s">
        <v>152</v>
      </c>
      <c r="F368" t="s">
        <v>154</v>
      </c>
      <c r="G368" t="s">
        <v>219</v>
      </c>
      <c r="H368">
        <v>378.24554313139316</v>
      </c>
      <c r="I368">
        <v>54</v>
      </c>
      <c r="J368">
        <v>1380827.5973854591</v>
      </c>
      <c r="K368">
        <v>43946.449763636367</v>
      </c>
      <c r="L368">
        <v>248548967.52938268</v>
      </c>
      <c r="M368">
        <v>5698007.0172727266</v>
      </c>
      <c r="N368">
        <v>2071241396.0781889</v>
      </c>
      <c r="O368">
        <v>100656000</v>
      </c>
      <c r="P368">
        <v>22.968374518181815</v>
      </c>
      <c r="Q368">
        <v>20643.372580912615</v>
      </c>
      <c r="R368">
        <v>248592913.9791463</v>
      </c>
      <c r="S368">
        <v>2177.5954030954617</v>
      </c>
      <c r="T368">
        <v>20666.340955430798</v>
      </c>
      <c r="U368">
        <f>Pro_Economic_Table[[#This Row],[Total Energy(MJ)]]*AHP!$P$3/TOPSIS!$B$4</f>
        <v>8.410905603158705E-3</v>
      </c>
      <c r="V368">
        <f>Pro_Economic_Table[[#This Row],[Total Cost(LKR Million)]]*AHP!$P$4/TOPSIS!$C$4</f>
        <v>3.2505719835334998E-2</v>
      </c>
      <c r="W368">
        <f>Pro_Economic_Table[[#This Row],[Total Carbon (Metric T)]]*AHP!$P$5/TOPSIS!$D$4</f>
        <v>3.611248839643367E-3</v>
      </c>
      <c r="X368">
        <f>((Pro_Economic_Table[[#This Row],[Weighted Energy]]-TOPSIS!$B$5)^2+(Pro_Economic_Table[[#This Row],[Weighted Cost]]-TOPSIS!$C$5)^2+(Pro_Economic_Table[[#This Row],[Weighted Co2]]-TOPSIS!$D$5)^2)^0.5</f>
        <v>4.8555772337581281E-3</v>
      </c>
      <c r="Y368">
        <f>((Pro_Economic_Table[[#This Row],[Weighted Energy]]-TOPSIS!$B$6)^2+(Pro_Economic_Table[[#This Row],[Weighted Cost]]-TOPSIS!$C$6)^2+(Pro_Economic_Table[[#This Row],[Weighted Co2]]-TOPSIS!$D$6)^2)^0.5</f>
        <v>2.4847726704014224E-3</v>
      </c>
      <c r="Z368">
        <f>Pro_Economic_Table[[#This Row],[S- Worst-Euclidean Distance]]/(Pro_Economic_Table[[#This Row],[S+ Best-Euclidean Distance]]+Pro_Economic_Table[[#This Row],[S- Worst-Euclidean Distance]])</f>
        <v>0.33850874997026753</v>
      </c>
      <c r="AA368">
        <v>367</v>
      </c>
    </row>
    <row r="369" spans="1:27" x14ac:dyDescent="0.3">
      <c r="A369">
        <v>165</v>
      </c>
      <c r="B369" t="s">
        <v>140</v>
      </c>
      <c r="C369" t="s">
        <v>148</v>
      </c>
      <c r="D369" t="s">
        <v>280</v>
      </c>
      <c r="E369" t="s">
        <v>152</v>
      </c>
      <c r="F369" t="s">
        <v>154</v>
      </c>
      <c r="G369" t="s">
        <v>218</v>
      </c>
      <c r="H369">
        <v>378.24554313139316</v>
      </c>
      <c r="I369">
        <v>27</v>
      </c>
      <c r="J369">
        <v>1380827.5973854591</v>
      </c>
      <c r="K369">
        <v>43946.449763636367</v>
      </c>
      <c r="L369">
        <v>248548967.52938268</v>
      </c>
      <c r="M369">
        <v>5698007.0172727266</v>
      </c>
      <c r="N369">
        <v>2071241396.0781889</v>
      </c>
      <c r="O369">
        <v>101147400</v>
      </c>
      <c r="P369">
        <v>22.968374518181815</v>
      </c>
      <c r="Q369">
        <v>20643.372580912615</v>
      </c>
      <c r="R369">
        <v>248592913.9791463</v>
      </c>
      <c r="S369">
        <v>2178.0868030954616</v>
      </c>
      <c r="T369">
        <v>20666.340955430798</v>
      </c>
      <c r="U369">
        <f>Pro_Economic_Table[[#This Row],[Total Energy(MJ)]]*AHP!$P$3/TOPSIS!$B$4</f>
        <v>8.410905603158705E-3</v>
      </c>
      <c r="V369">
        <f>Pro_Economic_Table[[#This Row],[Total Cost(LKR Million)]]*AHP!$P$4/TOPSIS!$C$4</f>
        <v>3.2513055133115469E-2</v>
      </c>
      <c r="W369">
        <f>Pro_Economic_Table[[#This Row],[Total Carbon (Metric T)]]*AHP!$P$5/TOPSIS!$D$4</f>
        <v>3.611248839643367E-3</v>
      </c>
      <c r="X369">
        <f>((Pro_Economic_Table[[#This Row],[Weighted Energy]]-TOPSIS!$B$5)^2+(Pro_Economic_Table[[#This Row],[Weighted Cost]]-TOPSIS!$C$5)^2+(Pro_Economic_Table[[#This Row],[Weighted Co2]]-TOPSIS!$D$5)^2)^0.5</f>
        <v>4.8626381893336216E-3</v>
      </c>
      <c r="Y369">
        <f>((Pro_Economic_Table[[#This Row],[Weighted Energy]]-TOPSIS!$B$6)^2+(Pro_Economic_Table[[#This Row],[Weighted Cost]]-TOPSIS!$C$6)^2+(Pro_Economic_Table[[#This Row],[Weighted Co2]]-TOPSIS!$D$6)^2)^0.5</f>
        <v>2.4776692032895046E-3</v>
      </c>
      <c r="Z369">
        <f>Pro_Economic_Table[[#This Row],[S- Worst-Euclidean Distance]]/(Pro_Economic_Table[[#This Row],[S+ Best-Euclidean Distance]]+Pro_Economic_Table[[#This Row],[S- Worst-Euclidean Distance]])</f>
        <v>0.33754297616739004</v>
      </c>
      <c r="AA369">
        <v>368</v>
      </c>
    </row>
    <row r="370" spans="1:27" x14ac:dyDescent="0.3">
      <c r="A370">
        <v>148</v>
      </c>
      <c r="B370" t="s">
        <v>140</v>
      </c>
      <c r="C370" t="s">
        <v>148</v>
      </c>
      <c r="D370" t="s">
        <v>151</v>
      </c>
      <c r="E370" t="s">
        <v>152</v>
      </c>
      <c r="F370" t="s">
        <v>155</v>
      </c>
      <c r="G370" t="s">
        <v>219</v>
      </c>
      <c r="H370">
        <v>377.74250894914496</v>
      </c>
      <c r="I370">
        <v>54</v>
      </c>
      <c r="J370">
        <v>1381419.1772655621</v>
      </c>
      <c r="K370">
        <v>44765.229536363637</v>
      </c>
      <c r="L370">
        <v>248655451.90780118</v>
      </c>
      <c r="M370">
        <v>5720694.6013636356</v>
      </c>
      <c r="N370">
        <v>2072128765.8983431</v>
      </c>
      <c r="O370">
        <v>100656000</v>
      </c>
      <c r="P370">
        <v>22.704658077272725</v>
      </c>
      <c r="Q370">
        <v>20652.216700120152</v>
      </c>
      <c r="R370">
        <v>248700217.13733754</v>
      </c>
      <c r="S370">
        <v>2178.5054604997067</v>
      </c>
      <c r="T370">
        <v>20674.921358197425</v>
      </c>
      <c r="U370">
        <f>Pro_Economic_Table[[#This Row],[Total Energy(MJ)]]*AHP!$P$3/TOPSIS!$B$4</f>
        <v>8.4145361038033984E-3</v>
      </c>
      <c r="V370">
        <f>Pro_Economic_Table[[#This Row],[Total Cost(LKR Million)]]*AHP!$P$4/TOPSIS!$C$4</f>
        <v>3.2519304577006664E-2</v>
      </c>
      <c r="W370">
        <f>Pro_Economic_Table[[#This Row],[Total Carbon (Metric T)]]*AHP!$P$5/TOPSIS!$D$4</f>
        <v>3.6127481843798871E-3</v>
      </c>
      <c r="X370">
        <f>((Pro_Economic_Table[[#This Row],[Weighted Energy]]-TOPSIS!$B$5)^2+(Pro_Economic_Table[[#This Row],[Weighted Cost]]-TOPSIS!$C$5)^2+(Pro_Economic_Table[[#This Row],[Weighted Co2]]-TOPSIS!$D$5)^2)^0.5</f>
        <v>4.8697180089057714E-3</v>
      </c>
      <c r="Y370">
        <f>((Pro_Economic_Table[[#This Row],[Weighted Energy]]-TOPSIS!$B$6)^2+(Pro_Economic_Table[[#This Row],[Weighted Cost]]-TOPSIS!$C$6)^2+(Pro_Economic_Table[[#This Row],[Weighted Co2]]-TOPSIS!$D$6)^2)^0.5</f>
        <v>2.470637865509022E-3</v>
      </c>
      <c r="Z370">
        <f>Pro_Economic_Table[[#This Row],[S- Worst-Euclidean Distance]]/(Pro_Economic_Table[[#This Row],[S+ Best-Euclidean Distance]]+Pro_Economic_Table[[#This Row],[S- Worst-Euclidean Distance]])</f>
        <v>0.33658284527056292</v>
      </c>
      <c r="AA370">
        <v>369</v>
      </c>
    </row>
    <row r="371" spans="1:27" x14ac:dyDescent="0.3">
      <c r="A371">
        <v>152</v>
      </c>
      <c r="B371" t="s">
        <v>140</v>
      </c>
      <c r="C371" t="s">
        <v>148</v>
      </c>
      <c r="D371" t="s">
        <v>151</v>
      </c>
      <c r="E371" t="s">
        <v>152</v>
      </c>
      <c r="F371" t="s">
        <v>280</v>
      </c>
      <c r="G371" t="s">
        <v>220</v>
      </c>
      <c r="H371">
        <v>377.84444882214581</v>
      </c>
      <c r="I371">
        <v>27</v>
      </c>
      <c r="J371">
        <v>1378667.488788683</v>
      </c>
      <c r="K371">
        <v>46129.862490909087</v>
      </c>
      <c r="L371">
        <v>248160147.98196292</v>
      </c>
      <c r="M371">
        <v>5682484.878636363</v>
      </c>
      <c r="N371">
        <v>2068001233.1830242</v>
      </c>
      <c r="O371">
        <v>105300000</v>
      </c>
      <c r="P371">
        <v>22.977584668181816</v>
      </c>
      <c r="Q371">
        <v>20611.078957390808</v>
      </c>
      <c r="R371">
        <v>248206277.84445384</v>
      </c>
      <c r="S371">
        <v>2178.983718061661</v>
      </c>
      <c r="T371">
        <v>20634.056542058988</v>
      </c>
      <c r="U371">
        <f>Pro_Economic_Table[[#This Row],[Total Energy(MJ)]]*AHP!$P$3/TOPSIS!$B$4</f>
        <v>8.3978241360339392E-3</v>
      </c>
      <c r="V371">
        <f>Pro_Economic_Table[[#This Row],[Total Cost(LKR Million)]]*AHP!$P$4/TOPSIS!$C$4</f>
        <v>3.252644369306832E-2</v>
      </c>
      <c r="W371">
        <f>Pro_Economic_Table[[#This Row],[Total Carbon (Metric T)]]*AHP!$P$5/TOPSIS!$D$4</f>
        <v>3.6056074418468749E-3</v>
      </c>
      <c r="X371">
        <f>((Pro_Economic_Table[[#This Row],[Weighted Energy]]-TOPSIS!$B$5)^2+(Pro_Economic_Table[[#This Row],[Weighted Cost]]-TOPSIS!$C$5)^2+(Pro_Economic_Table[[#This Row],[Weighted Co2]]-TOPSIS!$D$5)^2)^0.5</f>
        <v>4.8717007698650377E-3</v>
      </c>
      <c r="Y371">
        <f>((Pro_Economic_Table[[#This Row],[Weighted Energy]]-TOPSIS!$B$6)^2+(Pro_Economic_Table[[#This Row],[Weighted Cost]]-TOPSIS!$C$6)^2+(Pro_Economic_Table[[#This Row],[Weighted Co2]]-TOPSIS!$D$6)^2)^0.5</f>
        <v>2.4683228730885097E-3</v>
      </c>
      <c r="Z371">
        <f>Pro_Economic_Table[[#This Row],[S- Worst-Euclidean Distance]]/(Pro_Economic_Table[[#This Row],[S+ Best-Euclidean Distance]]+Pro_Economic_Table[[#This Row],[S- Worst-Euclidean Distance]])</f>
        <v>0.3362826869717388</v>
      </c>
      <c r="AA371">
        <v>370</v>
      </c>
    </row>
    <row r="372" spans="1:27" x14ac:dyDescent="0.3">
      <c r="A372">
        <v>150</v>
      </c>
      <c r="B372" t="s">
        <v>140</v>
      </c>
      <c r="C372" t="s">
        <v>148</v>
      </c>
      <c r="D372" t="s">
        <v>151</v>
      </c>
      <c r="E372" t="s">
        <v>152</v>
      </c>
      <c r="F372" t="s">
        <v>155</v>
      </c>
      <c r="G372" t="s">
        <v>218</v>
      </c>
      <c r="H372">
        <v>377.74250894914496</v>
      </c>
      <c r="I372">
        <v>27</v>
      </c>
      <c r="J372">
        <v>1381419.1772655621</v>
      </c>
      <c r="K372">
        <v>44765.229536363637</v>
      </c>
      <c r="L372">
        <v>248655451.90780118</v>
      </c>
      <c r="M372">
        <v>5720694.6013636356</v>
      </c>
      <c r="N372">
        <v>2072128765.8983431</v>
      </c>
      <c r="O372">
        <v>101147400</v>
      </c>
      <c r="P372">
        <v>22.704658077272725</v>
      </c>
      <c r="Q372">
        <v>20652.216700120152</v>
      </c>
      <c r="R372">
        <v>248700217.13733754</v>
      </c>
      <c r="S372">
        <v>2178.9968604997066</v>
      </c>
      <c r="T372">
        <v>20674.921358197425</v>
      </c>
      <c r="U372">
        <f>Pro_Economic_Table[[#This Row],[Total Energy(MJ)]]*AHP!$P$3/TOPSIS!$B$4</f>
        <v>8.4145361038033984E-3</v>
      </c>
      <c r="V372">
        <f>Pro_Economic_Table[[#This Row],[Total Cost(LKR Million)]]*AHP!$P$4/TOPSIS!$C$4</f>
        <v>3.2526639874787135E-2</v>
      </c>
      <c r="W372">
        <f>Pro_Economic_Table[[#This Row],[Total Carbon (Metric T)]]*AHP!$P$5/TOPSIS!$D$4</f>
        <v>3.6127481843798871E-3</v>
      </c>
      <c r="X372">
        <f>((Pro_Economic_Table[[#This Row],[Weighted Energy]]-TOPSIS!$B$5)^2+(Pro_Economic_Table[[#This Row],[Weighted Cost]]-TOPSIS!$C$5)^2+(Pro_Economic_Table[[#This Row],[Weighted Co2]]-TOPSIS!$D$5)^2)^0.5</f>
        <v>4.876778923622393E-3</v>
      </c>
      <c r="Y372">
        <f>((Pro_Economic_Table[[#This Row],[Weighted Energy]]-TOPSIS!$B$6)^2+(Pro_Economic_Table[[#This Row],[Weighted Cost]]-TOPSIS!$C$6)^2+(Pro_Economic_Table[[#This Row],[Weighted Co2]]-TOPSIS!$D$6)^2)^0.5</f>
        <v>2.4635340907105943E-3</v>
      </c>
      <c r="Z372">
        <f>Pro_Economic_Table[[#This Row],[S- Worst-Euclidean Distance]]/(Pro_Economic_Table[[#This Row],[S+ Best-Euclidean Distance]]+Pro_Economic_Table[[#This Row],[S- Worst-Euclidean Distance]])</f>
        <v>0.33561703511828439</v>
      </c>
      <c r="AA372">
        <v>371</v>
      </c>
    </row>
    <row r="373" spans="1:27" x14ac:dyDescent="0.3">
      <c r="A373">
        <v>166</v>
      </c>
      <c r="B373" t="s">
        <v>140</v>
      </c>
      <c r="C373" t="s">
        <v>148</v>
      </c>
      <c r="D373" t="s">
        <v>280</v>
      </c>
      <c r="E373" t="s">
        <v>152</v>
      </c>
      <c r="F373" t="s">
        <v>155</v>
      </c>
      <c r="G373" t="s">
        <v>219</v>
      </c>
      <c r="H373">
        <v>378.20697128755495</v>
      </c>
      <c r="I373">
        <v>54</v>
      </c>
      <c r="J373">
        <v>1381868.7768091431</v>
      </c>
      <c r="K373">
        <v>44765.229536363637</v>
      </c>
      <c r="L373">
        <v>248736379.82564577</v>
      </c>
      <c r="M373">
        <v>5725299.6763636358</v>
      </c>
      <c r="N373">
        <v>2072803165.2137146</v>
      </c>
      <c r="O373">
        <v>100656000</v>
      </c>
      <c r="P373">
        <v>22.695447927272724</v>
      </c>
      <c r="Q373">
        <v>20658.938213296689</v>
      </c>
      <c r="R373">
        <v>248781145.05518213</v>
      </c>
      <c r="S373">
        <v>2179.1844648900787</v>
      </c>
      <c r="T373">
        <v>20681.633661223961</v>
      </c>
      <c r="U373">
        <f>Pro_Economic_Table[[#This Row],[Total Energy(MJ)]]*AHP!$P$3/TOPSIS!$B$4</f>
        <v>8.4172742231920644E-3</v>
      </c>
      <c r="V373">
        <f>Pro_Economic_Table[[#This Row],[Total Cost(LKR Million)]]*AHP!$P$4/TOPSIS!$C$4</f>
        <v>3.252944031041656E-2</v>
      </c>
      <c r="W373">
        <f>Pro_Economic_Table[[#This Row],[Total Carbon (Metric T)]]*AHP!$P$5/TOPSIS!$D$4</f>
        <v>3.6139210962450393E-3</v>
      </c>
      <c r="X373">
        <f>((Pro_Economic_Table[[#This Row],[Weighted Energy]]-TOPSIS!$B$5)^2+(Pro_Economic_Table[[#This Row],[Weighted Cost]]-TOPSIS!$C$5)^2+(Pro_Economic_Table[[#This Row],[Weighted Co2]]-TOPSIS!$D$5)^2)^0.5</f>
        <v>4.8802817201817356E-3</v>
      </c>
      <c r="Y373">
        <f>((Pro_Economic_Table[[#This Row],[Weighted Energy]]-TOPSIS!$B$6)^2+(Pro_Economic_Table[[#This Row],[Weighted Cost]]-TOPSIS!$C$6)^2+(Pro_Economic_Table[[#This Row],[Weighted Co2]]-TOPSIS!$D$6)^2)^0.5</f>
        <v>2.4600797264421994E-3</v>
      </c>
      <c r="Z373">
        <f>Pro_Economic_Table[[#This Row],[S- Worst-Euclidean Distance]]/(Pro_Economic_Table[[#This Row],[S+ Best-Euclidean Distance]]+Pro_Economic_Table[[#This Row],[S- Worst-Euclidean Distance]])</f>
        <v>0.33514422202923916</v>
      </c>
      <c r="AA373">
        <v>372</v>
      </c>
    </row>
    <row r="374" spans="1:27" x14ac:dyDescent="0.3">
      <c r="A374">
        <v>170</v>
      </c>
      <c r="B374" t="s">
        <v>140</v>
      </c>
      <c r="C374" t="s">
        <v>148</v>
      </c>
      <c r="D374" t="s">
        <v>280</v>
      </c>
      <c r="E374" t="s">
        <v>152</v>
      </c>
      <c r="F374" t="s">
        <v>280</v>
      </c>
      <c r="G374" t="s">
        <v>220</v>
      </c>
      <c r="H374">
        <v>378.30891116055579</v>
      </c>
      <c r="I374">
        <v>27</v>
      </c>
      <c r="J374">
        <v>1379117.088332264</v>
      </c>
      <c r="K374">
        <v>46129.862490909087</v>
      </c>
      <c r="L374">
        <v>248241075.89980754</v>
      </c>
      <c r="M374">
        <v>5687089.9536363631</v>
      </c>
      <c r="N374">
        <v>2068675632.4983962</v>
      </c>
      <c r="O374">
        <v>105300000</v>
      </c>
      <c r="P374">
        <v>22.968374518181815</v>
      </c>
      <c r="Q374">
        <v>20617.800470567348</v>
      </c>
      <c r="R374">
        <v>248287205.76229846</v>
      </c>
      <c r="S374">
        <v>2179.6627224520325</v>
      </c>
      <c r="T374">
        <v>20640.768845085531</v>
      </c>
      <c r="U374">
        <f>Pro_Economic_Table[[#This Row],[Total Energy(MJ)]]*AHP!$P$3/TOPSIS!$B$4</f>
        <v>8.4005622554226035E-3</v>
      </c>
      <c r="V374">
        <f>Pro_Economic_Table[[#This Row],[Total Cost(LKR Million)]]*AHP!$P$4/TOPSIS!$C$4</f>
        <v>3.253657942647821E-2</v>
      </c>
      <c r="W374">
        <f>Pro_Economic_Table[[#This Row],[Total Carbon (Metric T)]]*AHP!$P$5/TOPSIS!$D$4</f>
        <v>3.6067803537120284E-3</v>
      </c>
      <c r="X374">
        <f>((Pro_Economic_Table[[#This Row],[Weighted Energy]]-TOPSIS!$B$5)^2+(Pro_Economic_Table[[#This Row],[Weighted Cost]]-TOPSIS!$C$5)^2+(Pro_Economic_Table[[#This Row],[Weighted Co2]]-TOPSIS!$D$5)^2)^0.5</f>
        <v>4.8822639240302728E-3</v>
      </c>
      <c r="Y374">
        <f>((Pro_Economic_Table[[#This Row],[Weighted Energy]]-TOPSIS!$B$6)^2+(Pro_Economic_Table[[#This Row],[Weighted Cost]]-TOPSIS!$C$6)^2+(Pro_Economic_Table[[#This Row],[Weighted Co2]]-TOPSIS!$D$6)^2)^0.5</f>
        <v>2.4577622046247751E-3</v>
      </c>
      <c r="Z374">
        <f>Pro_Economic_Table[[#This Row],[S- Worst-Euclidean Distance]]/(Pro_Economic_Table[[#This Row],[S+ Best-Euclidean Distance]]+Pro_Economic_Table[[#This Row],[S- Worst-Euclidean Distance]])</f>
        <v>0.33484379504179285</v>
      </c>
      <c r="AA374">
        <v>373</v>
      </c>
    </row>
    <row r="375" spans="1:27" x14ac:dyDescent="0.3">
      <c r="A375">
        <v>168</v>
      </c>
      <c r="B375" t="s">
        <v>140</v>
      </c>
      <c r="C375" t="s">
        <v>148</v>
      </c>
      <c r="D375" t="s">
        <v>280</v>
      </c>
      <c r="E375" t="s">
        <v>152</v>
      </c>
      <c r="F375" t="s">
        <v>155</v>
      </c>
      <c r="G375" t="s">
        <v>218</v>
      </c>
      <c r="H375">
        <v>378.20697128755495</v>
      </c>
      <c r="I375">
        <v>27</v>
      </c>
      <c r="J375">
        <v>1381868.7768091431</v>
      </c>
      <c r="K375">
        <v>44765.229536363637</v>
      </c>
      <c r="L375">
        <v>248736379.82564577</v>
      </c>
      <c r="M375">
        <v>5725299.6763636358</v>
      </c>
      <c r="N375">
        <v>2072803165.2137146</v>
      </c>
      <c r="O375">
        <v>101147400</v>
      </c>
      <c r="P375">
        <v>22.695447927272724</v>
      </c>
      <c r="Q375">
        <v>20658.938213296689</v>
      </c>
      <c r="R375">
        <v>248781145.05518213</v>
      </c>
      <c r="S375">
        <v>2179.6758648900786</v>
      </c>
      <c r="T375">
        <v>20681.633661223961</v>
      </c>
      <c r="U375">
        <f>Pro_Economic_Table[[#This Row],[Total Energy(MJ)]]*AHP!$P$3/TOPSIS!$B$4</f>
        <v>8.4172742231920644E-3</v>
      </c>
      <c r="V375">
        <f>Pro_Economic_Table[[#This Row],[Total Cost(LKR Million)]]*AHP!$P$4/TOPSIS!$C$4</f>
        <v>3.2536775608197031E-2</v>
      </c>
      <c r="W375">
        <f>Pro_Economic_Table[[#This Row],[Total Carbon (Metric T)]]*AHP!$P$5/TOPSIS!$D$4</f>
        <v>3.6139210962450393E-3</v>
      </c>
      <c r="X375">
        <f>((Pro_Economic_Table[[#This Row],[Weighted Energy]]-TOPSIS!$B$5)^2+(Pro_Economic_Table[[#This Row],[Weighted Cost]]-TOPSIS!$C$5)^2+(Pro_Economic_Table[[#This Row],[Weighted Co2]]-TOPSIS!$D$5)^2)^0.5</f>
        <v>4.8873425856197118E-3</v>
      </c>
      <c r="Y375">
        <f>((Pro_Economic_Table[[#This Row],[Weighted Energy]]-TOPSIS!$B$6)^2+(Pro_Economic_Table[[#This Row],[Weighted Cost]]-TOPSIS!$C$6)^2+(Pro_Economic_Table[[#This Row],[Weighted Co2]]-TOPSIS!$D$6)^2)^0.5</f>
        <v>2.4529756850209081E-3</v>
      </c>
      <c r="Z375">
        <f>Pro_Economic_Table[[#This Row],[S- Worst-Euclidean Distance]]/(Pro_Economic_Table[[#This Row],[S+ Best-Euclidean Distance]]+Pro_Economic_Table[[#This Row],[S- Worst-Euclidean Distance]])</f>
        <v>0.33417838226881502</v>
      </c>
      <c r="AA375">
        <v>374</v>
      </c>
    </row>
    <row r="376" spans="1:27" x14ac:dyDescent="0.3">
      <c r="A376">
        <v>146</v>
      </c>
      <c r="B376" t="s">
        <v>140</v>
      </c>
      <c r="C376" t="s">
        <v>148</v>
      </c>
      <c r="D376" t="s">
        <v>151</v>
      </c>
      <c r="E376" t="s">
        <v>152</v>
      </c>
      <c r="F376" t="s">
        <v>154</v>
      </c>
      <c r="G376" t="s">
        <v>220</v>
      </c>
      <c r="H376">
        <v>377.78108079298306</v>
      </c>
      <c r="I376">
        <v>27</v>
      </c>
      <c r="J376">
        <v>1380377.9978418781</v>
      </c>
      <c r="K376">
        <v>43946.449763636367</v>
      </c>
      <c r="L376">
        <v>248468039.61153808</v>
      </c>
      <c r="M376">
        <v>5693401.9422727264</v>
      </c>
      <c r="N376">
        <v>2070566996.7628174</v>
      </c>
      <c r="O376">
        <v>105300000</v>
      </c>
      <c r="P376">
        <v>22.977584668181816</v>
      </c>
      <c r="Q376">
        <v>20636.651067736078</v>
      </c>
      <c r="R376">
        <v>248511986.06130171</v>
      </c>
      <c r="S376">
        <v>2181.5603987050899</v>
      </c>
      <c r="T376">
        <v>20659.628652404259</v>
      </c>
      <c r="U376">
        <f>Pro_Economic_Table[[#This Row],[Total Energy(MJ)]]*AHP!$P$3/TOPSIS!$B$4</f>
        <v>8.4081674837700408E-3</v>
      </c>
      <c r="V376">
        <f>Pro_Economic_Table[[#This Row],[Total Cost(LKR Million)]]*AHP!$P$4/TOPSIS!$C$4</f>
        <v>3.2564906696333926E-2</v>
      </c>
      <c r="W376">
        <f>Pro_Economic_Table[[#This Row],[Total Carbon (Metric T)]]*AHP!$P$5/TOPSIS!$D$4</f>
        <v>3.6100759277782135E-3</v>
      </c>
      <c r="X376">
        <f>((Pro_Economic_Table[[#This Row],[Weighted Energy]]-TOPSIS!$B$5)^2+(Pro_Economic_Table[[#This Row],[Weighted Cost]]-TOPSIS!$C$5)^2+(Pro_Economic_Table[[#This Row],[Weighted Co2]]-TOPSIS!$D$5)^2)^0.5</f>
        <v>4.9117760100543598E-3</v>
      </c>
      <c r="Y376">
        <f>((Pro_Economic_Table[[#This Row],[Weighted Energy]]-TOPSIS!$B$6)^2+(Pro_Economic_Table[[#This Row],[Weighted Cost]]-TOPSIS!$C$6)^2+(Pro_Economic_Table[[#This Row],[Weighted Co2]]-TOPSIS!$D$6)^2)^0.5</f>
        <v>2.4282568382048338E-3</v>
      </c>
      <c r="Z376">
        <f>Pro_Economic_Table[[#This Row],[S- Worst-Euclidean Distance]]/(Pro_Economic_Table[[#This Row],[S+ Best-Euclidean Distance]]+Pro_Economic_Table[[#This Row],[S- Worst-Euclidean Distance]])</f>
        <v>0.33082370180138004</v>
      </c>
      <c r="AA376">
        <v>375</v>
      </c>
    </row>
    <row r="377" spans="1:27" x14ac:dyDescent="0.3">
      <c r="A377">
        <v>164</v>
      </c>
      <c r="B377" t="s">
        <v>140</v>
      </c>
      <c r="C377" t="s">
        <v>148</v>
      </c>
      <c r="D377" t="s">
        <v>280</v>
      </c>
      <c r="E377" t="s">
        <v>152</v>
      </c>
      <c r="F377" t="s">
        <v>154</v>
      </c>
      <c r="G377" t="s">
        <v>220</v>
      </c>
      <c r="H377">
        <v>378.24554313139316</v>
      </c>
      <c r="I377">
        <v>27</v>
      </c>
      <c r="J377">
        <v>1380827.5973854591</v>
      </c>
      <c r="K377">
        <v>43946.449763636367</v>
      </c>
      <c r="L377">
        <v>248548967.52938268</v>
      </c>
      <c r="M377">
        <v>5698007.0172727266</v>
      </c>
      <c r="N377">
        <v>2071241396.0781889</v>
      </c>
      <c r="O377">
        <v>105300000</v>
      </c>
      <c r="P377">
        <v>22.968374518181815</v>
      </c>
      <c r="Q377">
        <v>20643.372580912615</v>
      </c>
      <c r="R377">
        <v>248592913.9791463</v>
      </c>
      <c r="S377">
        <v>2182.239403095462</v>
      </c>
      <c r="T377">
        <v>20666.340955430798</v>
      </c>
      <c r="U377">
        <f>Pro_Economic_Table[[#This Row],[Total Energy(MJ)]]*AHP!$P$3/TOPSIS!$B$4</f>
        <v>8.410905603158705E-3</v>
      </c>
      <c r="V377">
        <f>Pro_Economic_Table[[#This Row],[Total Cost(LKR Million)]]*AHP!$P$4/TOPSIS!$C$4</f>
        <v>3.2575042429743822E-2</v>
      </c>
      <c r="W377">
        <f>Pro_Economic_Table[[#This Row],[Total Carbon (Metric T)]]*AHP!$P$5/TOPSIS!$D$4</f>
        <v>3.611248839643367E-3</v>
      </c>
      <c r="X377">
        <f>((Pro_Economic_Table[[#This Row],[Weighted Energy]]-TOPSIS!$B$5)^2+(Pro_Economic_Table[[#This Row],[Weighted Cost]]-TOPSIS!$C$5)^2+(Pro_Economic_Table[[#This Row],[Weighted Co2]]-TOPSIS!$D$5)^2)^0.5</f>
        <v>4.9223391829643611E-3</v>
      </c>
      <c r="Y377">
        <f>((Pro_Economic_Table[[#This Row],[Weighted Energy]]-TOPSIS!$B$6)^2+(Pro_Economic_Table[[#This Row],[Weighted Cost]]-TOPSIS!$C$6)^2+(Pro_Economic_Table[[#This Row],[Weighted Co2]]-TOPSIS!$D$6)^2)^0.5</f>
        <v>2.417696289316631E-3</v>
      </c>
      <c r="Z377">
        <f>Pro_Economic_Table[[#This Row],[S- Worst-Euclidean Distance]]/(Pro_Economic_Table[[#This Row],[S+ Best-Euclidean Distance]]+Pro_Economic_Table[[#This Row],[S- Worst-Euclidean Distance]])</f>
        <v>0.32938482360839422</v>
      </c>
      <c r="AA377">
        <v>376</v>
      </c>
    </row>
    <row r="378" spans="1:27" x14ac:dyDescent="0.3">
      <c r="A378">
        <v>149</v>
      </c>
      <c r="B378" t="s">
        <v>140</v>
      </c>
      <c r="C378" t="s">
        <v>148</v>
      </c>
      <c r="D378" t="s">
        <v>151</v>
      </c>
      <c r="E378" t="s">
        <v>152</v>
      </c>
      <c r="F378" t="s">
        <v>155</v>
      </c>
      <c r="G378" t="s">
        <v>220</v>
      </c>
      <c r="H378">
        <v>377.74250894914496</v>
      </c>
      <c r="I378">
        <v>27</v>
      </c>
      <c r="J378">
        <v>1381419.1772655621</v>
      </c>
      <c r="K378">
        <v>44765.229536363637</v>
      </c>
      <c r="L378">
        <v>248655451.90780118</v>
      </c>
      <c r="M378">
        <v>5720694.6013636356</v>
      </c>
      <c r="N378">
        <v>2072128765.8983431</v>
      </c>
      <c r="O378">
        <v>105300000</v>
      </c>
      <c r="P378">
        <v>22.704658077272725</v>
      </c>
      <c r="Q378">
        <v>20652.216700120152</v>
      </c>
      <c r="R378">
        <v>248700217.13733754</v>
      </c>
      <c r="S378">
        <v>2183.1494604997069</v>
      </c>
      <c r="T378">
        <v>20674.921358197425</v>
      </c>
      <c r="U378">
        <f>Pro_Economic_Table[[#This Row],[Total Energy(MJ)]]*AHP!$P$3/TOPSIS!$B$4</f>
        <v>8.4145361038033984E-3</v>
      </c>
      <c r="V378">
        <f>Pro_Economic_Table[[#This Row],[Total Cost(LKR Million)]]*AHP!$P$4/TOPSIS!$C$4</f>
        <v>3.2588627171415488E-2</v>
      </c>
      <c r="W378">
        <f>Pro_Economic_Table[[#This Row],[Total Carbon (Metric T)]]*AHP!$P$5/TOPSIS!$D$4</f>
        <v>3.6127481843798871E-3</v>
      </c>
      <c r="X378">
        <f>((Pro_Economic_Table[[#This Row],[Weighted Energy]]-TOPSIS!$B$5)^2+(Pro_Economic_Table[[#This Row],[Weighted Cost]]-TOPSIS!$C$5)^2+(Pro_Economic_Table[[#This Row],[Weighted Co2]]-TOPSIS!$D$5)^2)^0.5</f>
        <v>4.9364794848648285E-3</v>
      </c>
      <c r="Y378">
        <f>((Pro_Economic_Table[[#This Row],[Weighted Energy]]-TOPSIS!$B$6)^2+(Pro_Economic_Table[[#This Row],[Weighted Cost]]-TOPSIS!$C$6)^2+(Pro_Economic_Table[[#This Row],[Weighted Co2]]-TOPSIS!$D$6)^2)^0.5</f>
        <v>2.4035588291869778E-3</v>
      </c>
      <c r="Z378">
        <f>Pro_Economic_Table[[#This Row],[S- Worst-Euclidean Distance]]/(Pro_Economic_Table[[#This Row],[S+ Best-Euclidean Distance]]+Pro_Economic_Table[[#This Row],[S- Worst-Euclidean Distance]])</f>
        <v>0.32745862165127843</v>
      </c>
      <c r="AA378">
        <v>377</v>
      </c>
    </row>
    <row r="379" spans="1:27" x14ac:dyDescent="0.3">
      <c r="A379">
        <v>167</v>
      </c>
      <c r="B379" t="s">
        <v>140</v>
      </c>
      <c r="C379" t="s">
        <v>148</v>
      </c>
      <c r="D379" t="s">
        <v>280</v>
      </c>
      <c r="E379" t="s">
        <v>152</v>
      </c>
      <c r="F379" t="s">
        <v>155</v>
      </c>
      <c r="G379" t="s">
        <v>220</v>
      </c>
      <c r="H379">
        <v>378.20697128755495</v>
      </c>
      <c r="I379">
        <v>27</v>
      </c>
      <c r="J379">
        <v>1381868.7768091431</v>
      </c>
      <c r="K379">
        <v>44765.229536363637</v>
      </c>
      <c r="L379">
        <v>248736379.82564577</v>
      </c>
      <c r="M379">
        <v>5725299.6763636358</v>
      </c>
      <c r="N379">
        <v>2072803165.2137146</v>
      </c>
      <c r="O379">
        <v>105300000</v>
      </c>
      <c r="P379">
        <v>22.695447927272724</v>
      </c>
      <c r="Q379">
        <v>20658.938213296689</v>
      </c>
      <c r="R379">
        <v>248781145.05518213</v>
      </c>
      <c r="S379">
        <v>2183.8284648900785</v>
      </c>
      <c r="T379">
        <v>20681.633661223961</v>
      </c>
      <c r="U379">
        <f>Pro_Economic_Table[[#This Row],[Total Energy(MJ)]]*AHP!$P$3/TOPSIS!$B$4</f>
        <v>8.4172742231920644E-3</v>
      </c>
      <c r="V379">
        <f>Pro_Economic_Table[[#This Row],[Total Cost(LKR Million)]]*AHP!$P$4/TOPSIS!$C$4</f>
        <v>3.2598762904825385E-2</v>
      </c>
      <c r="W379">
        <f>Pro_Economic_Table[[#This Row],[Total Carbon (Metric T)]]*AHP!$P$5/TOPSIS!$D$4</f>
        <v>3.6139210962450393E-3</v>
      </c>
      <c r="X379">
        <f>((Pro_Economic_Table[[#This Row],[Weighted Energy]]-TOPSIS!$B$5)^2+(Pro_Economic_Table[[#This Row],[Weighted Cost]]-TOPSIS!$C$5)^2+(Pro_Economic_Table[[#This Row],[Weighted Co2]]-TOPSIS!$D$5)^2)^0.5</f>
        <v>4.9470426678211044E-3</v>
      </c>
      <c r="Y379">
        <f>((Pro_Economic_Table[[#This Row],[Weighted Energy]]-TOPSIS!$B$6)^2+(Pro_Economic_Table[[#This Row],[Weighted Cost]]-TOPSIS!$C$6)^2+(Pro_Economic_Table[[#This Row],[Weighted Co2]]-TOPSIS!$D$6)^2)^0.5</f>
        <v>2.3929983522769181E-3</v>
      </c>
      <c r="Z379">
        <f>Pro_Economic_Table[[#This Row],[S- Worst-Euclidean Distance]]/(Pro_Economic_Table[[#This Row],[S+ Best-Euclidean Distance]]+Pro_Economic_Table[[#This Row],[S- Worst-Euclidean Distance]])</f>
        <v>0.32601975189574089</v>
      </c>
      <c r="AA379">
        <v>378</v>
      </c>
    </row>
    <row r="380" spans="1:27" x14ac:dyDescent="0.3">
      <c r="A380">
        <v>52</v>
      </c>
      <c r="B380" t="s">
        <v>139</v>
      </c>
      <c r="C380" t="s">
        <v>148</v>
      </c>
      <c r="D380" t="s">
        <v>151</v>
      </c>
      <c r="E380" t="s">
        <v>280</v>
      </c>
      <c r="F380" t="s">
        <v>280</v>
      </c>
      <c r="G380" t="s">
        <v>219</v>
      </c>
      <c r="H380">
        <v>393.66410252778479</v>
      </c>
      <c r="I380">
        <v>56</v>
      </c>
      <c r="J380">
        <v>1382029.1715876376</v>
      </c>
      <c r="K380">
        <v>60677.346127272715</v>
      </c>
      <c r="L380">
        <v>248765250.88577479</v>
      </c>
      <c r="M380">
        <v>6476651.6240909081</v>
      </c>
      <c r="N380">
        <v>2073043757.3814564</v>
      </c>
      <c r="O380">
        <v>104384000</v>
      </c>
      <c r="P380">
        <v>29.164780849999996</v>
      </c>
      <c r="Q380">
        <v>20661.336115235183</v>
      </c>
      <c r="R380">
        <v>248825928.23190206</v>
      </c>
      <c r="S380">
        <v>2183.9044090055477</v>
      </c>
      <c r="T380">
        <v>20690.500896085181</v>
      </c>
      <c r="U380">
        <f>Pro_Economic_Table[[#This Row],[Total Energy(MJ)]]*AHP!$P$3/TOPSIS!$B$4</f>
        <v>8.4187894195263905E-3</v>
      </c>
      <c r="V380">
        <f>Pro_Economic_Table[[#This Row],[Total Cost(LKR Million)]]*AHP!$P$4/TOPSIS!$C$4</f>
        <v>3.2599896548906861E-2</v>
      </c>
      <c r="W380">
        <f>Pro_Economic_Table[[#This Row],[Total Carbon (Metric T)]]*AHP!$P$5/TOPSIS!$D$4</f>
        <v>3.6154705621941632E-3</v>
      </c>
      <c r="X380">
        <f>((Pro_Economic_Table[[#This Row],[Weighted Energy]]-TOPSIS!$B$5)^2+(Pro_Economic_Table[[#This Row],[Weighted Cost]]-TOPSIS!$C$5)^2+(Pro_Economic_Table[[#This Row],[Weighted Co2]]-TOPSIS!$D$5)^2)^0.5</f>
        <v>4.9486712192885205E-3</v>
      </c>
      <c r="Y380">
        <f>((Pro_Economic_Table[[#This Row],[Weighted Energy]]-TOPSIS!$B$6)^2+(Pro_Economic_Table[[#This Row],[Weighted Cost]]-TOPSIS!$C$6)^2+(Pro_Economic_Table[[#This Row],[Weighted Co2]]-TOPSIS!$D$6)^2)^0.5</f>
        <v>2.3913905001179819E-3</v>
      </c>
      <c r="Z380">
        <f>Pro_Economic_Table[[#This Row],[S- Worst-Euclidean Distance]]/(Pro_Economic_Table[[#This Row],[S+ Best-Euclidean Distance]]+Pro_Economic_Table[[#This Row],[S- Worst-Euclidean Distance]])</f>
        <v>0.32579978091946388</v>
      </c>
      <c r="AA380">
        <v>379</v>
      </c>
    </row>
    <row r="381" spans="1:27" x14ac:dyDescent="0.3">
      <c r="A381">
        <v>54</v>
      </c>
      <c r="B381" t="s">
        <v>139</v>
      </c>
      <c r="C381" t="s">
        <v>148</v>
      </c>
      <c r="D381" t="s">
        <v>151</v>
      </c>
      <c r="E381" t="s">
        <v>280</v>
      </c>
      <c r="F381" t="s">
        <v>280</v>
      </c>
      <c r="G381" t="s">
        <v>218</v>
      </c>
      <c r="H381">
        <v>393.66410252778479</v>
      </c>
      <c r="I381">
        <v>28</v>
      </c>
      <c r="J381">
        <v>1382029.1715876376</v>
      </c>
      <c r="K381">
        <v>60677.346127272715</v>
      </c>
      <c r="L381">
        <v>248765250.88577479</v>
      </c>
      <c r="M381">
        <v>6476651.6240909081</v>
      </c>
      <c r="N381">
        <v>2073043757.3814564</v>
      </c>
      <c r="O381">
        <v>104893600</v>
      </c>
      <c r="P381">
        <v>29.164780849999996</v>
      </c>
      <c r="Q381">
        <v>20661.336115235183</v>
      </c>
      <c r="R381">
        <v>248825928.23190206</v>
      </c>
      <c r="S381">
        <v>2184.4140090055475</v>
      </c>
      <c r="T381">
        <v>20690.500896085181</v>
      </c>
      <c r="U381">
        <f>Pro_Economic_Table[[#This Row],[Total Energy(MJ)]]*AHP!$P$3/TOPSIS!$B$4</f>
        <v>8.4187894195263905E-3</v>
      </c>
      <c r="V381">
        <f>Pro_Economic_Table[[#This Row],[Total Cost(LKR Million)]]*AHP!$P$4/TOPSIS!$C$4</f>
        <v>3.2607503524382901E-2</v>
      </c>
      <c r="W381">
        <f>Pro_Economic_Table[[#This Row],[Total Carbon (Metric T)]]*AHP!$P$5/TOPSIS!$D$4</f>
        <v>3.6154705621941632E-3</v>
      </c>
      <c r="X381">
        <f>((Pro_Economic_Table[[#This Row],[Weighted Energy]]-TOPSIS!$B$5)^2+(Pro_Economic_Table[[#This Row],[Weighted Cost]]-TOPSIS!$C$5)^2+(Pro_Economic_Table[[#This Row],[Weighted Co2]]-TOPSIS!$D$5)^2)^0.5</f>
        <v>4.9560007130595649E-3</v>
      </c>
      <c r="Y381">
        <f>((Pro_Economic_Table[[#This Row],[Weighted Energy]]-TOPSIS!$B$6)^2+(Pro_Economic_Table[[#This Row],[Weighted Cost]]-TOPSIS!$C$6)^2+(Pro_Economic_Table[[#This Row],[Weighted Co2]]-TOPSIS!$D$6)^2)^0.5</f>
        <v>2.3840359209339017E-3</v>
      </c>
      <c r="Z381">
        <f>Pro_Economic_Table[[#This Row],[S- Worst-Euclidean Distance]]/(Pro_Economic_Table[[#This Row],[S+ Best-Euclidean Distance]]+Pro_Economic_Table[[#This Row],[S- Worst-Euclidean Distance]])</f>
        <v>0.32479891311343878</v>
      </c>
      <c r="AA381">
        <v>380</v>
      </c>
    </row>
    <row r="382" spans="1:27" x14ac:dyDescent="0.3">
      <c r="A382">
        <v>70</v>
      </c>
      <c r="B382" t="s">
        <v>139</v>
      </c>
      <c r="C382" t="s">
        <v>148</v>
      </c>
      <c r="D382" t="s">
        <v>280</v>
      </c>
      <c r="E382" t="s">
        <v>280</v>
      </c>
      <c r="F382" t="s">
        <v>280</v>
      </c>
      <c r="G382" t="s">
        <v>219</v>
      </c>
      <c r="H382">
        <v>394.12856486619484</v>
      </c>
      <c r="I382">
        <v>57</v>
      </c>
      <c r="J382">
        <v>1382478.7711312184</v>
      </c>
      <c r="K382">
        <v>60677.346127272715</v>
      </c>
      <c r="L382">
        <v>248846178.80361933</v>
      </c>
      <c r="M382">
        <v>6481256.6990909083</v>
      </c>
      <c r="N382">
        <v>2073718156.6968277</v>
      </c>
      <c r="O382">
        <v>106248000</v>
      </c>
      <c r="P382">
        <v>29.155570699999995</v>
      </c>
      <c r="Q382">
        <v>20668.057628411712</v>
      </c>
      <c r="R382">
        <v>248906856.1497466</v>
      </c>
      <c r="S382">
        <v>2186.4474133959188</v>
      </c>
      <c r="T382">
        <v>20697.213199111713</v>
      </c>
      <c r="U382">
        <f>Pro_Economic_Table[[#This Row],[Total Energy(MJ)]]*AHP!$P$3/TOPSIS!$B$4</f>
        <v>8.4215275389150548E-3</v>
      </c>
      <c r="V382">
        <f>Pro_Economic_Table[[#This Row],[Total Cost(LKR Million)]]*AHP!$P$4/TOPSIS!$C$4</f>
        <v>3.2637856855094106E-2</v>
      </c>
      <c r="W382">
        <f>Pro_Economic_Table[[#This Row],[Total Carbon (Metric T)]]*AHP!$P$5/TOPSIS!$D$4</f>
        <v>3.6166434740593149E-3</v>
      </c>
      <c r="X382">
        <f>((Pro_Economic_Table[[#This Row],[Weighted Energy]]-TOPSIS!$B$5)^2+(Pro_Economic_Table[[#This Row],[Weighted Cost]]-TOPSIS!$C$5)^2+(Pro_Economic_Table[[#This Row],[Weighted Co2]]-TOPSIS!$D$5)^2)^0.5</f>
        <v>4.9860478718437252E-3</v>
      </c>
      <c r="Y382">
        <f>((Pro_Economic_Table[[#This Row],[Weighted Energy]]-TOPSIS!$B$6)^2+(Pro_Economic_Table[[#This Row],[Weighted Cost]]-TOPSIS!$C$6)^2+(Pro_Economic_Table[[#This Row],[Weighted Co2]]-TOPSIS!$D$6)^2)^0.5</f>
        <v>2.3539358146874856E-3</v>
      </c>
      <c r="Z382">
        <f>Pro_Economic_Table[[#This Row],[S- Worst-Euclidean Distance]]/(Pro_Economic_Table[[#This Row],[S+ Best-Euclidean Distance]]+Pro_Economic_Table[[#This Row],[S- Worst-Euclidean Distance]])</f>
        <v>0.32070041504410041</v>
      </c>
      <c r="AA382">
        <v>381</v>
      </c>
    </row>
    <row r="383" spans="1:27" x14ac:dyDescent="0.3">
      <c r="A383">
        <v>46</v>
      </c>
      <c r="B383" t="s">
        <v>139</v>
      </c>
      <c r="C383" t="s">
        <v>148</v>
      </c>
      <c r="D383" t="s">
        <v>151</v>
      </c>
      <c r="E383" t="s">
        <v>280</v>
      </c>
      <c r="F383" t="s">
        <v>154</v>
      </c>
      <c r="G383" t="s">
        <v>219</v>
      </c>
      <c r="H383">
        <v>393.6007344986221</v>
      </c>
      <c r="I383">
        <v>56</v>
      </c>
      <c r="J383">
        <v>1383739.6806408325</v>
      </c>
      <c r="K383">
        <v>58493.933399999994</v>
      </c>
      <c r="L383">
        <v>249073142.51534986</v>
      </c>
      <c r="M383">
        <v>6487568.6877272716</v>
      </c>
      <c r="N383">
        <v>2075609520.9612486</v>
      </c>
      <c r="O383">
        <v>104384000</v>
      </c>
      <c r="P383">
        <v>29.164780849999996</v>
      </c>
      <c r="Q383">
        <v>20686.908225580446</v>
      </c>
      <c r="R383">
        <v>249131636.44874987</v>
      </c>
      <c r="S383">
        <v>2186.4810896489757</v>
      </c>
      <c r="T383">
        <v>20716.073006430444</v>
      </c>
      <c r="U383">
        <f>Pro_Economic_Table[[#This Row],[Total Energy(MJ)]]*AHP!$P$3/TOPSIS!$B$4</f>
        <v>8.429132767262492E-3</v>
      </c>
      <c r="V383">
        <f>Pro_Economic_Table[[#This Row],[Total Cost(LKR Million)]]*AHP!$P$4/TOPSIS!$C$4</f>
        <v>3.2638359552172459E-2</v>
      </c>
      <c r="W383">
        <f>Pro_Economic_Table[[#This Row],[Total Carbon (Metric T)]]*AHP!$P$5/TOPSIS!$D$4</f>
        <v>3.6199390481255005E-3</v>
      </c>
      <c r="X383">
        <f>((Pro_Economic_Table[[#This Row],[Weighted Energy]]-TOPSIS!$B$5)^2+(Pro_Economic_Table[[#This Row],[Weighted Cost]]-TOPSIS!$C$5)^2+(Pro_Economic_Table[[#This Row],[Weighted Co2]]-TOPSIS!$D$5)^2)^0.5</f>
        <v>4.9887467666928616E-3</v>
      </c>
      <c r="Y383">
        <f>((Pro_Economic_Table[[#This Row],[Weighted Energy]]-TOPSIS!$B$6)^2+(Pro_Economic_Table[[#This Row],[Weighted Cost]]-TOPSIS!$C$6)^2+(Pro_Economic_Table[[#This Row],[Weighted Co2]]-TOPSIS!$D$6)^2)^0.5</f>
        <v>2.3513260671934196E-3</v>
      </c>
      <c r="Z383">
        <f>Pro_Economic_Table[[#This Row],[S- Worst-Euclidean Distance]]/(Pro_Economic_Table[[#This Row],[S+ Best-Euclidean Distance]]+Pro_Economic_Table[[#This Row],[S- Worst-Euclidean Distance]])</f>
        <v>0.32034097214107404</v>
      </c>
      <c r="AA383">
        <v>382</v>
      </c>
    </row>
    <row r="384" spans="1:27" x14ac:dyDescent="0.3">
      <c r="A384">
        <v>48</v>
      </c>
      <c r="B384" t="s">
        <v>139</v>
      </c>
      <c r="C384" t="s">
        <v>148</v>
      </c>
      <c r="D384" t="s">
        <v>151</v>
      </c>
      <c r="E384" t="s">
        <v>280</v>
      </c>
      <c r="F384" t="s">
        <v>154</v>
      </c>
      <c r="G384" t="s">
        <v>218</v>
      </c>
      <c r="H384">
        <v>393.6007344986221</v>
      </c>
      <c r="I384">
        <v>28</v>
      </c>
      <c r="J384">
        <v>1383739.6806408325</v>
      </c>
      <c r="K384">
        <v>58493.933399999994</v>
      </c>
      <c r="L384">
        <v>249073142.51534986</v>
      </c>
      <c r="M384">
        <v>6487568.6877272716</v>
      </c>
      <c r="N384">
        <v>2075609520.9612486</v>
      </c>
      <c r="O384">
        <v>104893600</v>
      </c>
      <c r="P384">
        <v>29.164780849999996</v>
      </c>
      <c r="Q384">
        <v>20686.908225580446</v>
      </c>
      <c r="R384">
        <v>249131636.44874987</v>
      </c>
      <c r="S384">
        <v>2186.9906896489761</v>
      </c>
      <c r="T384">
        <v>20716.073006430444</v>
      </c>
      <c r="U384">
        <f>Pro_Economic_Table[[#This Row],[Total Energy(MJ)]]*AHP!$P$3/TOPSIS!$B$4</f>
        <v>8.429132767262492E-3</v>
      </c>
      <c r="V384">
        <f>Pro_Economic_Table[[#This Row],[Total Cost(LKR Million)]]*AHP!$P$4/TOPSIS!$C$4</f>
        <v>3.2645966527648507E-2</v>
      </c>
      <c r="W384">
        <f>Pro_Economic_Table[[#This Row],[Total Carbon (Metric T)]]*AHP!$P$5/TOPSIS!$D$4</f>
        <v>3.6199390481255005E-3</v>
      </c>
      <c r="X384">
        <f>((Pro_Economic_Table[[#This Row],[Weighted Energy]]-TOPSIS!$B$5)^2+(Pro_Economic_Table[[#This Row],[Weighted Cost]]-TOPSIS!$C$5)^2+(Pro_Economic_Table[[#This Row],[Weighted Co2]]-TOPSIS!$D$5)^2)^0.5</f>
        <v>4.9960760310133476E-3</v>
      </c>
      <c r="Y384">
        <f>((Pro_Economic_Table[[#This Row],[Weighted Energy]]-TOPSIS!$B$6)^2+(Pro_Economic_Table[[#This Row],[Weighted Cost]]-TOPSIS!$C$6)^2+(Pro_Economic_Table[[#This Row],[Weighted Co2]]-TOPSIS!$D$6)^2)^0.5</f>
        <v>2.3439706049259708E-3</v>
      </c>
      <c r="Z384">
        <f>Pro_Economic_Table[[#This Row],[S- Worst-Euclidean Distance]]/(Pro_Economic_Table[[#This Row],[S+ Best-Euclidean Distance]]+Pro_Economic_Table[[#This Row],[S- Worst-Euclidean Distance]])</f>
        <v>0.31934001528670247</v>
      </c>
      <c r="AA384">
        <v>383</v>
      </c>
    </row>
    <row r="385" spans="1:27" x14ac:dyDescent="0.3">
      <c r="A385">
        <v>49</v>
      </c>
      <c r="B385" t="s">
        <v>139</v>
      </c>
      <c r="C385" t="s">
        <v>148</v>
      </c>
      <c r="D385" t="s">
        <v>151</v>
      </c>
      <c r="E385" t="s">
        <v>280</v>
      </c>
      <c r="F385" t="s">
        <v>155</v>
      </c>
      <c r="G385" t="s">
        <v>219</v>
      </c>
      <c r="H385">
        <v>393.56216265478406</v>
      </c>
      <c r="I385">
        <v>56</v>
      </c>
      <c r="J385">
        <v>1384780.8600645165</v>
      </c>
      <c r="K385">
        <v>59312.713172727264</v>
      </c>
      <c r="L385">
        <v>249260554.81161299</v>
      </c>
      <c r="M385">
        <v>6514861.3468181808</v>
      </c>
      <c r="N385">
        <v>2077171290.0967751</v>
      </c>
      <c r="O385">
        <v>104384000</v>
      </c>
      <c r="P385">
        <v>28.891854259090906</v>
      </c>
      <c r="Q385">
        <v>20702.473857964524</v>
      </c>
      <c r="R385">
        <v>249319867.52478573</v>
      </c>
      <c r="S385">
        <v>2188.0701514435932</v>
      </c>
      <c r="T385">
        <v>20731.365712223615</v>
      </c>
      <c r="U385">
        <f>Pro_Economic_Table[[#This Row],[Total Energy(MJ)]]*AHP!$P$3/TOPSIS!$B$4</f>
        <v>8.4355013872958514E-3</v>
      </c>
      <c r="V385">
        <f>Pro_Economic_Table[[#This Row],[Total Cost(LKR Million)]]*AHP!$P$4/TOPSIS!$C$4</f>
        <v>3.2662080027254028E-2</v>
      </c>
      <c r="W385">
        <f>Pro_Economic_Table[[#This Row],[Total Carbon (Metric T)]]*AHP!$P$5/TOPSIS!$D$4</f>
        <v>3.6226113047271745E-3</v>
      </c>
      <c r="X385">
        <f>((Pro_Economic_Table[[#This Row],[Weighted Energy]]-TOPSIS!$B$5)^2+(Pro_Economic_Table[[#This Row],[Weighted Cost]]-TOPSIS!$C$5)^2+(Pro_Economic_Table[[#This Row],[Weighted Co2]]-TOPSIS!$D$5)^2)^0.5</f>
        <v>5.0134503947314923E-3</v>
      </c>
      <c r="Y385">
        <f>((Pro_Economic_Table[[#This Row],[Weighted Energy]]-TOPSIS!$B$6)^2+(Pro_Economic_Table[[#This Row],[Weighted Cost]]-TOPSIS!$C$6)^2+(Pro_Economic_Table[[#This Row],[Weighted Co2]]-TOPSIS!$D$6)^2)^0.5</f>
        <v>2.3266289936378745E-3</v>
      </c>
      <c r="Z385">
        <f>Pro_Economic_Table[[#This Row],[S- Worst-Euclidean Distance]]/(Pro_Economic_Table[[#This Row],[S+ Best-Euclidean Distance]]+Pro_Economic_Table[[#This Row],[S- Worst-Euclidean Distance]])</f>
        <v>0.31697599855997549</v>
      </c>
      <c r="AA385">
        <v>384</v>
      </c>
    </row>
    <row r="386" spans="1:27" x14ac:dyDescent="0.3">
      <c r="A386">
        <v>53</v>
      </c>
      <c r="B386" t="s">
        <v>139</v>
      </c>
      <c r="C386" t="s">
        <v>148</v>
      </c>
      <c r="D386" t="s">
        <v>151</v>
      </c>
      <c r="E386" t="s">
        <v>280</v>
      </c>
      <c r="F386" t="s">
        <v>280</v>
      </c>
      <c r="G386" t="s">
        <v>220</v>
      </c>
      <c r="H386">
        <v>393.66410252778479</v>
      </c>
      <c r="I386">
        <v>28</v>
      </c>
      <c r="J386">
        <v>1382029.1715876376</v>
      </c>
      <c r="K386">
        <v>60677.346127272715</v>
      </c>
      <c r="L386">
        <v>248765250.88577479</v>
      </c>
      <c r="M386">
        <v>6476651.6240909081</v>
      </c>
      <c r="N386">
        <v>2073043757.3814564</v>
      </c>
      <c r="O386">
        <v>109200000</v>
      </c>
      <c r="P386">
        <v>29.164780849999996</v>
      </c>
      <c r="Q386">
        <v>20661.336115235183</v>
      </c>
      <c r="R386">
        <v>248825928.23190206</v>
      </c>
      <c r="S386">
        <v>2188.7204090055475</v>
      </c>
      <c r="T386">
        <v>20690.500896085181</v>
      </c>
      <c r="U386">
        <f>Pro_Economic_Table[[#This Row],[Total Energy(MJ)]]*AHP!$P$3/TOPSIS!$B$4</f>
        <v>8.4187894195263905E-3</v>
      </c>
      <c r="V386">
        <f>Pro_Economic_Table[[#This Row],[Total Cost(LKR Million)]]*AHP!$P$4/TOPSIS!$C$4</f>
        <v>3.2671786646812299E-2</v>
      </c>
      <c r="W386">
        <f>Pro_Economic_Table[[#This Row],[Total Carbon (Metric T)]]*AHP!$P$5/TOPSIS!$D$4</f>
        <v>3.6154705621941632E-3</v>
      </c>
      <c r="X386">
        <f>((Pro_Economic_Table[[#This Row],[Weighted Energy]]-TOPSIS!$B$5)^2+(Pro_Economic_Table[[#This Row],[Weighted Cost]]-TOPSIS!$C$5)^2+(Pro_Economic_Table[[#This Row],[Weighted Co2]]-TOPSIS!$D$5)^2)^0.5</f>
        <v>5.0179719438997244E-3</v>
      </c>
      <c r="Y386">
        <f>((Pro_Economic_Table[[#This Row],[Weighted Energy]]-TOPSIS!$B$6)^2+(Pro_Economic_Table[[#This Row],[Weighted Cost]]-TOPSIS!$C$6)^2+(Pro_Economic_Table[[#This Row],[Weighted Co2]]-TOPSIS!$D$6)^2)^0.5</f>
        <v>2.3219506277218902E-3</v>
      </c>
      <c r="Z386">
        <f>Pro_Economic_Table[[#This Row],[S- Worst-Euclidean Distance]]/(Pro_Economic_Table[[#This Row],[S+ Best-Euclidean Distance]]+Pro_Economic_Table[[#This Row],[S- Worst-Euclidean Distance]])</f>
        <v>0.31634538444577892</v>
      </c>
      <c r="AA386">
        <v>385</v>
      </c>
    </row>
    <row r="387" spans="1:27" x14ac:dyDescent="0.3">
      <c r="A387">
        <v>72</v>
      </c>
      <c r="B387" t="s">
        <v>139</v>
      </c>
      <c r="C387" t="s">
        <v>148</v>
      </c>
      <c r="D387" t="s">
        <v>280</v>
      </c>
      <c r="E387" t="s">
        <v>280</v>
      </c>
      <c r="F387" t="s">
        <v>280</v>
      </c>
      <c r="G387" t="s">
        <v>218</v>
      </c>
      <c r="H387">
        <v>394.12856486619484</v>
      </c>
      <c r="I387">
        <v>29</v>
      </c>
      <c r="J387">
        <v>1382478.7711312184</v>
      </c>
      <c r="K387">
        <v>60677.346127272715</v>
      </c>
      <c r="L387">
        <v>248846178.80361933</v>
      </c>
      <c r="M387">
        <v>6481256.6990909083</v>
      </c>
      <c r="N387">
        <v>2073718156.6968277</v>
      </c>
      <c r="O387">
        <v>108639800</v>
      </c>
      <c r="P387">
        <v>29.155570699999995</v>
      </c>
      <c r="Q387">
        <v>20668.057628411712</v>
      </c>
      <c r="R387">
        <v>248906856.1497466</v>
      </c>
      <c r="S387">
        <v>2188.8392133959187</v>
      </c>
      <c r="T387">
        <v>20697.213199111713</v>
      </c>
      <c r="U387">
        <f>Pro_Economic_Table[[#This Row],[Total Energy(MJ)]]*AHP!$P$3/TOPSIS!$B$4</f>
        <v>8.4215275389150548E-3</v>
      </c>
      <c r="V387">
        <f>Pro_Economic_Table[[#This Row],[Total Cost(LKR Million)]]*AHP!$P$4/TOPSIS!$C$4</f>
        <v>3.2673560081043072E-2</v>
      </c>
      <c r="W387">
        <f>Pro_Economic_Table[[#This Row],[Total Carbon (Metric T)]]*AHP!$P$5/TOPSIS!$D$4</f>
        <v>3.6166434740593149E-3</v>
      </c>
      <c r="X387">
        <f>((Pro_Economic_Table[[#This Row],[Weighted Energy]]-TOPSIS!$B$5)^2+(Pro_Economic_Table[[#This Row],[Weighted Cost]]-TOPSIS!$C$5)^2+(Pro_Economic_Table[[#This Row],[Weighted Co2]]-TOPSIS!$D$5)^2)^0.5</f>
        <v>5.0204697436084496E-3</v>
      </c>
      <c r="Y387">
        <f>((Pro_Economic_Table[[#This Row],[Weighted Energy]]-TOPSIS!$B$6)^2+(Pro_Economic_Table[[#This Row],[Weighted Cost]]-TOPSIS!$C$6)^2+(Pro_Economic_Table[[#This Row],[Weighted Co2]]-TOPSIS!$D$6)^2)^0.5</f>
        <v>2.3194582311213195E-3</v>
      </c>
      <c r="Z387">
        <f>Pro_Economic_Table[[#This Row],[S- Worst-Euclidean Distance]]/(Pro_Economic_Table[[#This Row],[S+ Best-Euclidean Distance]]+Pro_Economic_Table[[#This Row],[S- Worst-Euclidean Distance]])</f>
        <v>0.31600558467424389</v>
      </c>
      <c r="AA387">
        <v>386</v>
      </c>
    </row>
    <row r="388" spans="1:27" x14ac:dyDescent="0.3">
      <c r="A388">
        <v>51</v>
      </c>
      <c r="B388" t="s">
        <v>139</v>
      </c>
      <c r="C388" t="s">
        <v>148</v>
      </c>
      <c r="D388" t="s">
        <v>151</v>
      </c>
      <c r="E388" t="s">
        <v>280</v>
      </c>
      <c r="F388" t="s">
        <v>155</v>
      </c>
      <c r="G388" t="s">
        <v>218</v>
      </c>
      <c r="H388">
        <v>393.56216265478406</v>
      </c>
      <c r="I388">
        <v>28</v>
      </c>
      <c r="J388">
        <v>1384780.8600645165</v>
      </c>
      <c r="K388">
        <v>59312.713172727264</v>
      </c>
      <c r="L388">
        <v>249260554.81161299</v>
      </c>
      <c r="M388">
        <v>6514861.3468181808</v>
      </c>
      <c r="N388">
        <v>2077171290.0967751</v>
      </c>
      <c r="O388">
        <v>104893600</v>
      </c>
      <c r="P388">
        <v>28.891854259090906</v>
      </c>
      <c r="Q388">
        <v>20702.473857964524</v>
      </c>
      <c r="R388">
        <v>249319867.52478573</v>
      </c>
      <c r="S388">
        <v>2188.5797514435931</v>
      </c>
      <c r="T388">
        <v>20731.365712223615</v>
      </c>
      <c r="U388">
        <f>Pro_Economic_Table[[#This Row],[Total Energy(MJ)]]*AHP!$P$3/TOPSIS!$B$4</f>
        <v>8.4355013872958514E-3</v>
      </c>
      <c r="V388">
        <f>Pro_Economic_Table[[#This Row],[Total Cost(LKR Million)]]*AHP!$P$4/TOPSIS!$C$4</f>
        <v>3.2669687002730069E-2</v>
      </c>
      <c r="W388">
        <f>Pro_Economic_Table[[#This Row],[Total Carbon (Metric T)]]*AHP!$P$5/TOPSIS!$D$4</f>
        <v>3.6226113047271745E-3</v>
      </c>
      <c r="X388">
        <f>((Pro_Economic_Table[[#This Row],[Weighted Energy]]-TOPSIS!$B$5)^2+(Pro_Economic_Table[[#This Row],[Weighted Cost]]-TOPSIS!$C$5)^2+(Pro_Economic_Table[[#This Row],[Weighted Co2]]-TOPSIS!$D$5)^2)^0.5</f>
        <v>5.0207795358943354E-3</v>
      </c>
      <c r="Y388">
        <f>((Pro_Economic_Table[[#This Row],[Weighted Energy]]-TOPSIS!$B$6)^2+(Pro_Economic_Table[[#This Row],[Weighted Cost]]-TOPSIS!$C$6)^2+(Pro_Economic_Table[[#This Row],[Weighted Co2]]-TOPSIS!$D$6)^2)^0.5</f>
        <v>2.319273006498937E-3</v>
      </c>
      <c r="Z388">
        <f>Pro_Economic_Table[[#This Row],[S- Worst-Euclidean Distance]]/(Pro_Economic_Table[[#This Row],[S+ Best-Euclidean Distance]]+Pro_Economic_Table[[#This Row],[S- Worst-Euclidean Distance]])</f>
        <v>0.31597498697778026</v>
      </c>
      <c r="AA388">
        <v>387</v>
      </c>
    </row>
    <row r="389" spans="1:27" x14ac:dyDescent="0.3">
      <c r="A389">
        <v>64</v>
      </c>
      <c r="B389" t="s">
        <v>139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394.06519683703209</v>
      </c>
      <c r="I389">
        <v>57</v>
      </c>
      <c r="J389">
        <v>1384189.2801844135</v>
      </c>
      <c r="K389">
        <v>58493.933399999994</v>
      </c>
      <c r="L389">
        <v>249154070.43319443</v>
      </c>
      <c r="M389">
        <v>6492173.7627272718</v>
      </c>
      <c r="N389">
        <v>2076283920.2766201</v>
      </c>
      <c r="O389">
        <v>106248000</v>
      </c>
      <c r="P389">
        <v>29.155570699999995</v>
      </c>
      <c r="Q389">
        <v>20693.629738756979</v>
      </c>
      <c r="R389">
        <v>249212564.36659443</v>
      </c>
      <c r="S389">
        <v>2189.0240940393478</v>
      </c>
      <c r="T389">
        <v>20722.78530945698</v>
      </c>
      <c r="U389">
        <f>Pro_Economic_Table[[#This Row],[Total Energy(MJ)]]*AHP!$P$3/TOPSIS!$B$4</f>
        <v>8.4318708866511563E-3</v>
      </c>
      <c r="V389">
        <f>Pro_Economic_Table[[#This Row],[Total Cost(LKR Million)]]*AHP!$P$4/TOPSIS!$C$4</f>
        <v>3.2676319858359712E-2</v>
      </c>
      <c r="W389">
        <f>Pro_Economic_Table[[#This Row],[Total Carbon (Metric T)]]*AHP!$P$5/TOPSIS!$D$4</f>
        <v>3.6211119599906532E-3</v>
      </c>
      <c r="X389">
        <f>((Pro_Economic_Table[[#This Row],[Weighted Energy]]-TOPSIS!$B$5)^2+(Pro_Economic_Table[[#This Row],[Weighted Cost]]-TOPSIS!$C$5)^2+(Pro_Economic_Table[[#This Row],[Weighted Co2]]-TOPSIS!$D$5)^2)^0.5</f>
        <v>5.0261225716824037E-3</v>
      </c>
      <c r="Y389">
        <f>((Pro_Economic_Table[[#This Row],[Weighted Energy]]-TOPSIS!$B$6)^2+(Pro_Economic_Table[[#This Row],[Weighted Cost]]-TOPSIS!$C$6)^2+(Pro_Economic_Table[[#This Row],[Weighted Co2]]-TOPSIS!$D$6)^2)^0.5</f>
        <v>2.3138683691085651E-3</v>
      </c>
      <c r="Z389">
        <f>Pro_Economic_Table[[#This Row],[S- Worst-Euclidean Distance]]/(Pro_Economic_Table[[#This Row],[S+ Best-Euclidean Distance]]+Pro_Economic_Table[[#This Row],[S- Worst-Euclidean Distance]])</f>
        <v>0.31524131130047678</v>
      </c>
      <c r="AA389">
        <v>388</v>
      </c>
    </row>
    <row r="390" spans="1:27" x14ac:dyDescent="0.3">
      <c r="A390">
        <v>67</v>
      </c>
      <c r="B390" t="s">
        <v>139</v>
      </c>
      <c r="C390" t="s">
        <v>148</v>
      </c>
      <c r="D390" t="s">
        <v>280</v>
      </c>
      <c r="E390" t="s">
        <v>280</v>
      </c>
      <c r="F390" t="s">
        <v>155</v>
      </c>
      <c r="G390" t="s">
        <v>219</v>
      </c>
      <c r="H390">
        <v>394.02662499319399</v>
      </c>
      <c r="I390">
        <v>57</v>
      </c>
      <c r="J390">
        <v>1385230.4596080973</v>
      </c>
      <c r="K390">
        <v>59312.713172727264</v>
      </c>
      <c r="L390">
        <v>249341482.72945753</v>
      </c>
      <c r="M390">
        <v>6519466.4218181809</v>
      </c>
      <c r="N390">
        <v>2077845689.4121461</v>
      </c>
      <c r="O390">
        <v>106248000</v>
      </c>
      <c r="P390">
        <v>28.882644109090908</v>
      </c>
      <c r="Q390">
        <v>20709.195371141053</v>
      </c>
      <c r="R390">
        <v>249400795.44263026</v>
      </c>
      <c r="S390">
        <v>2190.6131558339644</v>
      </c>
      <c r="T390">
        <v>20738.078015250143</v>
      </c>
      <c r="U390">
        <f>Pro_Economic_Table[[#This Row],[Total Energy(MJ)]]*AHP!$P$3/TOPSIS!$B$4</f>
        <v>8.4382395066845139E-3</v>
      </c>
      <c r="V390">
        <f>Pro_Economic_Table[[#This Row],[Total Cost(LKR Million)]]*AHP!$P$4/TOPSIS!$C$4</f>
        <v>3.2700040333441274E-2</v>
      </c>
      <c r="W390">
        <f>Pro_Economic_Table[[#This Row],[Total Carbon (Metric T)]]*AHP!$P$5/TOPSIS!$D$4</f>
        <v>3.6237842165923258E-3</v>
      </c>
      <c r="X390">
        <f>((Pro_Economic_Table[[#This Row],[Weighted Energy]]-TOPSIS!$B$5)^2+(Pro_Economic_Table[[#This Row],[Weighted Cost]]-TOPSIS!$C$5)^2+(Pro_Economic_Table[[#This Row],[Weighted Co2]]-TOPSIS!$D$5)^2)^0.5</f>
        <v>5.050825742543597E-3</v>
      </c>
      <c r="Y390">
        <f>((Pro_Economic_Table[[#This Row],[Weighted Energy]]-TOPSIS!$B$6)^2+(Pro_Economic_Table[[#This Row],[Weighted Cost]]-TOPSIS!$C$6)^2+(Pro_Economic_Table[[#This Row],[Weighted Co2]]-TOPSIS!$D$6)^2)^0.5</f>
        <v>2.2891695103367114E-3</v>
      </c>
      <c r="Z390">
        <f>Pro_Economic_Table[[#This Row],[S- Worst-Euclidean Distance]]/(Pro_Economic_Table[[#This Row],[S+ Best-Euclidean Distance]]+Pro_Economic_Table[[#This Row],[S- Worst-Euclidean Distance]])</f>
        <v>0.31187615679157443</v>
      </c>
      <c r="AA390">
        <v>389</v>
      </c>
    </row>
    <row r="391" spans="1:27" x14ac:dyDescent="0.3">
      <c r="A391">
        <v>47</v>
      </c>
      <c r="B391" t="s">
        <v>139</v>
      </c>
      <c r="C391" t="s">
        <v>148</v>
      </c>
      <c r="D391" t="s">
        <v>151</v>
      </c>
      <c r="E391" t="s">
        <v>280</v>
      </c>
      <c r="F391" t="s">
        <v>154</v>
      </c>
      <c r="G391" t="s">
        <v>220</v>
      </c>
      <c r="H391">
        <v>393.6007344986221</v>
      </c>
      <c r="I391">
        <v>28</v>
      </c>
      <c r="J391">
        <v>1383739.6806408325</v>
      </c>
      <c r="K391">
        <v>58493.933399999994</v>
      </c>
      <c r="L391">
        <v>249073142.51534986</v>
      </c>
      <c r="M391">
        <v>6487568.6877272716</v>
      </c>
      <c r="N391">
        <v>2075609520.9612486</v>
      </c>
      <c r="O391">
        <v>109200000</v>
      </c>
      <c r="P391">
        <v>29.164780849999996</v>
      </c>
      <c r="Q391">
        <v>20686.908225580446</v>
      </c>
      <c r="R391">
        <v>249131636.44874987</v>
      </c>
      <c r="S391">
        <v>2191.297089648976</v>
      </c>
      <c r="T391">
        <v>20716.073006430444</v>
      </c>
      <c r="U391">
        <f>Pro_Economic_Table[[#This Row],[Total Energy(MJ)]]*AHP!$P$3/TOPSIS!$B$4</f>
        <v>8.429132767262492E-3</v>
      </c>
      <c r="V391">
        <f>Pro_Economic_Table[[#This Row],[Total Cost(LKR Million)]]*AHP!$P$4/TOPSIS!$C$4</f>
        <v>3.2710249650077905E-2</v>
      </c>
      <c r="W391">
        <f>Pro_Economic_Table[[#This Row],[Total Carbon (Metric T)]]*AHP!$P$5/TOPSIS!$D$4</f>
        <v>3.6199390481255005E-3</v>
      </c>
      <c r="X391">
        <f>((Pro_Economic_Table[[#This Row],[Weighted Energy]]-TOPSIS!$B$5)^2+(Pro_Economic_Table[[#This Row],[Weighted Cost]]-TOPSIS!$C$5)^2+(Pro_Economic_Table[[#This Row],[Weighted Co2]]-TOPSIS!$D$5)^2)^0.5</f>
        <v>5.0580450881224657E-3</v>
      </c>
      <c r="Y391">
        <f>((Pro_Economic_Table[[#This Row],[Weighted Energy]]-TOPSIS!$B$6)^2+(Pro_Economic_Table[[#This Row],[Weighted Cost]]-TOPSIS!$C$6)^2+(Pro_Economic_Table[[#This Row],[Weighted Co2]]-TOPSIS!$D$6)^2)^0.5</f>
        <v>2.2818787623201621E-3</v>
      </c>
      <c r="Z391">
        <f>Pro_Economic_Table[[#This Row],[S- Worst-Euclidean Distance]]/(Pro_Economic_Table[[#This Row],[S+ Best-Euclidean Distance]]+Pro_Economic_Table[[#This Row],[S- Worst-Euclidean Distance]])</f>
        <v>0.31088589048271331</v>
      </c>
      <c r="AA391">
        <v>390</v>
      </c>
    </row>
    <row r="392" spans="1:27" x14ac:dyDescent="0.3">
      <c r="A392">
        <v>66</v>
      </c>
      <c r="B392" t="s">
        <v>139</v>
      </c>
      <c r="C392" t="s">
        <v>148</v>
      </c>
      <c r="D392" t="s">
        <v>280</v>
      </c>
      <c r="E392" t="s">
        <v>280</v>
      </c>
      <c r="F392" t="s">
        <v>154</v>
      </c>
      <c r="G392" t="s">
        <v>218</v>
      </c>
      <c r="H392">
        <v>394.06519683703209</v>
      </c>
      <c r="I392">
        <v>29</v>
      </c>
      <c r="J392">
        <v>1384189.2801844135</v>
      </c>
      <c r="K392">
        <v>58493.933399999994</v>
      </c>
      <c r="L392">
        <v>249154070.43319443</v>
      </c>
      <c r="M392">
        <v>6492173.7627272718</v>
      </c>
      <c r="N392">
        <v>2076283920.2766201</v>
      </c>
      <c r="O392">
        <v>108639800</v>
      </c>
      <c r="P392">
        <v>29.155570699999995</v>
      </c>
      <c r="Q392">
        <v>20693.629738756979</v>
      </c>
      <c r="R392">
        <v>249212564.36659443</v>
      </c>
      <c r="S392">
        <v>2191.4158940393477</v>
      </c>
      <c r="T392">
        <v>20722.78530945698</v>
      </c>
      <c r="U392">
        <f>Pro_Economic_Table[[#This Row],[Total Energy(MJ)]]*AHP!$P$3/TOPSIS!$B$4</f>
        <v>8.4318708866511563E-3</v>
      </c>
      <c r="V392">
        <f>Pro_Economic_Table[[#This Row],[Total Cost(LKR Million)]]*AHP!$P$4/TOPSIS!$C$4</f>
        <v>3.2712023084308678E-2</v>
      </c>
      <c r="W392">
        <f>Pro_Economic_Table[[#This Row],[Total Carbon (Metric T)]]*AHP!$P$5/TOPSIS!$D$4</f>
        <v>3.6211119599906532E-3</v>
      </c>
      <c r="X392">
        <f>((Pro_Economic_Table[[#This Row],[Weighted Energy]]-TOPSIS!$B$5)^2+(Pro_Economic_Table[[#This Row],[Weighted Cost]]-TOPSIS!$C$5)^2+(Pro_Economic_Table[[#This Row],[Weighted Co2]]-TOPSIS!$D$5)^2)^0.5</f>
        <v>5.0605432196888138E-3</v>
      </c>
      <c r="Y392">
        <f>((Pro_Economic_Table[[#This Row],[Weighted Energy]]-TOPSIS!$B$6)^2+(Pro_Economic_Table[[#This Row],[Weighted Cost]]-TOPSIS!$C$6)^2+(Pro_Economic_Table[[#This Row],[Weighted Co2]]-TOPSIS!$D$6)^2)^0.5</f>
        <v>2.2793871988764148E-3</v>
      </c>
      <c r="Z392">
        <f>Pro_Economic_Table[[#This Row],[S- Worst-Euclidean Distance]]/(Pro_Economic_Table[[#This Row],[S+ Best-Euclidean Distance]]+Pro_Economic_Table[[#This Row],[S- Worst-Euclidean Distance]])</f>
        <v>0.31054615900868138</v>
      </c>
      <c r="AA392">
        <v>391</v>
      </c>
    </row>
    <row r="393" spans="1:27" x14ac:dyDescent="0.3">
      <c r="A393">
        <v>50</v>
      </c>
      <c r="B393" t="s">
        <v>139</v>
      </c>
      <c r="C393" t="s">
        <v>148</v>
      </c>
      <c r="D393" t="s">
        <v>151</v>
      </c>
      <c r="E393" t="s">
        <v>280</v>
      </c>
      <c r="F393" t="s">
        <v>155</v>
      </c>
      <c r="G393" t="s">
        <v>220</v>
      </c>
      <c r="H393">
        <v>393.56216265478406</v>
      </c>
      <c r="I393">
        <v>28</v>
      </c>
      <c r="J393">
        <v>1384780.8600645165</v>
      </c>
      <c r="K393">
        <v>59312.713172727264</v>
      </c>
      <c r="L393">
        <v>249260554.81161299</v>
      </c>
      <c r="M393">
        <v>6514861.3468181808</v>
      </c>
      <c r="N393">
        <v>2077171290.0967751</v>
      </c>
      <c r="O393">
        <v>109200000</v>
      </c>
      <c r="P393">
        <v>28.891854259090906</v>
      </c>
      <c r="Q393">
        <v>20702.473857964524</v>
      </c>
      <c r="R393">
        <v>249319867.52478573</v>
      </c>
      <c r="S393">
        <v>2192.886151443593</v>
      </c>
      <c r="T393">
        <v>20731.365712223615</v>
      </c>
      <c r="U393">
        <f>Pro_Economic_Table[[#This Row],[Total Energy(MJ)]]*AHP!$P$3/TOPSIS!$B$4</f>
        <v>8.4355013872958514E-3</v>
      </c>
      <c r="V393">
        <f>Pro_Economic_Table[[#This Row],[Total Cost(LKR Million)]]*AHP!$P$4/TOPSIS!$C$4</f>
        <v>3.2733970125159467E-2</v>
      </c>
      <c r="W393">
        <f>Pro_Economic_Table[[#This Row],[Total Carbon (Metric T)]]*AHP!$P$5/TOPSIS!$D$4</f>
        <v>3.6226113047271745E-3</v>
      </c>
      <c r="X393">
        <f>((Pro_Economic_Table[[#This Row],[Weighted Energy]]-TOPSIS!$B$5)^2+(Pro_Economic_Table[[#This Row],[Weighted Cost]]-TOPSIS!$C$5)^2+(Pro_Economic_Table[[#This Row],[Weighted Co2]]-TOPSIS!$D$5)^2)^0.5</f>
        <v>5.0827474072863942E-3</v>
      </c>
      <c r="Y393">
        <f>((Pro_Economic_Table[[#This Row],[Weighted Energy]]-TOPSIS!$B$6)^2+(Pro_Economic_Table[[#This Row],[Weighted Cost]]-TOPSIS!$C$6)^2+(Pro_Economic_Table[[#This Row],[Weighted Co2]]-TOPSIS!$D$6)^2)^0.5</f>
        <v>2.257177312541683E-3</v>
      </c>
      <c r="Z393">
        <f>Pro_Economic_Table[[#This Row],[S- Worst-Euclidean Distance]]/(Pro_Economic_Table[[#This Row],[S+ Best-Euclidean Distance]]+Pro_Economic_Table[[#This Row],[S- Worst-Euclidean Distance]])</f>
        <v>0.30752049901058837</v>
      </c>
      <c r="AA393">
        <v>392</v>
      </c>
    </row>
    <row r="394" spans="1:27" x14ac:dyDescent="0.3">
      <c r="A394">
        <v>71</v>
      </c>
      <c r="B394" t="s">
        <v>139</v>
      </c>
      <c r="C394" t="s">
        <v>148</v>
      </c>
      <c r="D394" t="s">
        <v>280</v>
      </c>
      <c r="E394" t="s">
        <v>280</v>
      </c>
      <c r="F394" t="s">
        <v>280</v>
      </c>
      <c r="G394" t="s">
        <v>220</v>
      </c>
      <c r="H394">
        <v>394.12856486619484</v>
      </c>
      <c r="I394">
        <v>29</v>
      </c>
      <c r="J394">
        <v>1382478.7711312184</v>
      </c>
      <c r="K394">
        <v>60677.346127272715</v>
      </c>
      <c r="L394">
        <v>248846178.80361933</v>
      </c>
      <c r="M394">
        <v>6481256.6990909083</v>
      </c>
      <c r="N394">
        <v>2073718156.6968277</v>
      </c>
      <c r="O394">
        <v>113100000</v>
      </c>
      <c r="P394">
        <v>29.155570699999995</v>
      </c>
      <c r="Q394">
        <v>20668.057628411712</v>
      </c>
      <c r="R394">
        <v>248906856.1497466</v>
      </c>
      <c r="S394">
        <v>2193.2994133959187</v>
      </c>
      <c r="T394">
        <v>20697.213199111713</v>
      </c>
      <c r="U394">
        <f>Pro_Economic_Table[[#This Row],[Total Energy(MJ)]]*AHP!$P$3/TOPSIS!$B$4</f>
        <v>8.4215275389150548E-3</v>
      </c>
      <c r="V394">
        <f>Pro_Economic_Table[[#This Row],[Total Cost(LKR Million)]]*AHP!$P$4/TOPSIS!$C$4</f>
        <v>3.2740139029273523E-2</v>
      </c>
      <c r="W394">
        <f>Pro_Economic_Table[[#This Row],[Total Carbon (Metric T)]]*AHP!$P$5/TOPSIS!$D$4</f>
        <v>3.6166434740593149E-3</v>
      </c>
      <c r="X394">
        <f>((Pro_Economic_Table[[#This Row],[Weighted Energy]]-TOPSIS!$B$5)^2+(Pro_Economic_Table[[#This Row],[Weighted Cost]]-TOPSIS!$C$5)^2+(Pro_Economic_Table[[#This Row],[Weighted Co2]]-TOPSIS!$D$5)^2)^0.5</f>
        <v>5.0847064410265222E-3</v>
      </c>
      <c r="Y394">
        <f>((Pro_Economic_Table[[#This Row],[Weighted Energy]]-TOPSIS!$B$6)^2+(Pro_Economic_Table[[#This Row],[Weighted Cost]]-TOPSIS!$C$6)^2+(Pro_Economic_Table[[#This Row],[Weighted Co2]]-TOPSIS!$D$6)^2)^0.5</f>
        <v>2.2552667254436896E-3</v>
      </c>
      <c r="Z394">
        <f>Pro_Economic_Table[[#This Row],[S- Worst-Euclidean Distance]]/(Pro_Economic_Table[[#This Row],[S+ Best-Euclidean Distance]]+Pro_Economic_Table[[#This Row],[S- Worst-Euclidean Distance]])</f>
        <v>0.30725817033582503</v>
      </c>
      <c r="AA394">
        <v>393</v>
      </c>
    </row>
    <row r="395" spans="1:27" x14ac:dyDescent="0.3">
      <c r="A395">
        <v>69</v>
      </c>
      <c r="B395" t="s">
        <v>139</v>
      </c>
      <c r="C395" t="s">
        <v>148</v>
      </c>
      <c r="D395" t="s">
        <v>280</v>
      </c>
      <c r="E395" t="s">
        <v>280</v>
      </c>
      <c r="F395" t="s">
        <v>155</v>
      </c>
      <c r="G395" t="s">
        <v>218</v>
      </c>
      <c r="H395">
        <v>394.02662499319399</v>
      </c>
      <c r="I395">
        <v>29</v>
      </c>
      <c r="J395">
        <v>1385230.4596080973</v>
      </c>
      <c r="K395">
        <v>59312.713172727264</v>
      </c>
      <c r="L395">
        <v>249341482.72945753</v>
      </c>
      <c r="M395">
        <v>6519466.4218181809</v>
      </c>
      <c r="N395">
        <v>2077845689.4121461</v>
      </c>
      <c r="O395">
        <v>108639800</v>
      </c>
      <c r="P395">
        <v>28.882644109090908</v>
      </c>
      <c r="Q395">
        <v>20709.195371141053</v>
      </c>
      <c r="R395">
        <v>249400795.44263026</v>
      </c>
      <c r="S395">
        <v>2193.0049558339642</v>
      </c>
      <c r="T395">
        <v>20738.078015250143</v>
      </c>
      <c r="U395">
        <f>Pro_Economic_Table[[#This Row],[Total Energy(MJ)]]*AHP!$P$3/TOPSIS!$B$4</f>
        <v>8.4382395066845139E-3</v>
      </c>
      <c r="V395">
        <f>Pro_Economic_Table[[#This Row],[Total Cost(LKR Million)]]*AHP!$P$4/TOPSIS!$C$4</f>
        <v>3.273574355939024E-2</v>
      </c>
      <c r="W395">
        <f>Pro_Economic_Table[[#This Row],[Total Carbon (Metric T)]]*AHP!$P$5/TOPSIS!$D$4</f>
        <v>3.6237842165923258E-3</v>
      </c>
      <c r="X395">
        <f>((Pro_Economic_Table[[#This Row],[Weighted Energy]]-TOPSIS!$B$5)^2+(Pro_Economic_Table[[#This Row],[Weighted Cost]]-TOPSIS!$C$5)^2+(Pro_Economic_Table[[#This Row],[Weighted Co2]]-TOPSIS!$D$5)^2)^0.5</f>
        <v>5.0852457216212345E-3</v>
      </c>
      <c r="Y395">
        <f>((Pro_Economic_Table[[#This Row],[Weighted Energy]]-TOPSIS!$B$6)^2+(Pro_Economic_Table[[#This Row],[Weighted Cost]]-TOPSIS!$C$6)^2+(Pro_Economic_Table[[#This Row],[Weighted Co2]]-TOPSIS!$D$6)^2)^0.5</f>
        <v>2.2546862342371862E-3</v>
      </c>
      <c r="Z395">
        <f>Pro_Economic_Table[[#This Row],[S- Worst-Euclidean Distance]]/(Pro_Economic_Table[[#This Row],[S+ Best-Euclidean Distance]]+Pro_Economic_Table[[#This Row],[S- Worst-Euclidean Distance]])</f>
        <v>0.30718080873182912</v>
      </c>
      <c r="AA395">
        <v>394</v>
      </c>
    </row>
    <row r="396" spans="1:27" x14ac:dyDescent="0.3">
      <c r="A396">
        <v>65</v>
      </c>
      <c r="B396" t="s">
        <v>139</v>
      </c>
      <c r="C396" t="s">
        <v>148</v>
      </c>
      <c r="D396" t="s">
        <v>280</v>
      </c>
      <c r="E396" t="s">
        <v>280</v>
      </c>
      <c r="F396" t="s">
        <v>154</v>
      </c>
      <c r="G396" t="s">
        <v>220</v>
      </c>
      <c r="H396">
        <v>394.06519683703209</v>
      </c>
      <c r="I396">
        <v>29</v>
      </c>
      <c r="J396">
        <v>1384189.2801844135</v>
      </c>
      <c r="K396">
        <v>58493.933399999994</v>
      </c>
      <c r="L396">
        <v>249154070.43319443</v>
      </c>
      <c r="M396">
        <v>6492173.7627272718</v>
      </c>
      <c r="N396">
        <v>2076283920.2766201</v>
      </c>
      <c r="O396">
        <v>113100000</v>
      </c>
      <c r="P396">
        <v>29.155570699999995</v>
      </c>
      <c r="Q396">
        <v>20693.629738756979</v>
      </c>
      <c r="R396">
        <v>249212564.36659443</v>
      </c>
      <c r="S396">
        <v>2195.8760940393477</v>
      </c>
      <c r="T396">
        <v>20722.78530945698</v>
      </c>
      <c r="U396">
        <f>Pro_Economic_Table[[#This Row],[Total Energy(MJ)]]*AHP!$P$3/TOPSIS!$B$4</f>
        <v>8.4318708866511563E-3</v>
      </c>
      <c r="V396">
        <f>Pro_Economic_Table[[#This Row],[Total Cost(LKR Million)]]*AHP!$P$4/TOPSIS!$C$4</f>
        <v>3.2778602032539128E-2</v>
      </c>
      <c r="W396">
        <f>Pro_Economic_Table[[#This Row],[Total Carbon (Metric T)]]*AHP!$P$5/TOPSIS!$D$4</f>
        <v>3.6211119599906532E-3</v>
      </c>
      <c r="X396">
        <f>((Pro_Economic_Table[[#This Row],[Weighted Energy]]-TOPSIS!$B$5)^2+(Pro_Economic_Table[[#This Row],[Weighted Cost]]-TOPSIS!$C$5)^2+(Pro_Economic_Table[[#This Row],[Weighted Co2]]-TOPSIS!$D$5)^2)^0.5</f>
        <v>5.1247773098812358E-3</v>
      </c>
      <c r="Y396">
        <f>((Pro_Economic_Table[[#This Row],[Weighted Energy]]-TOPSIS!$B$6)^2+(Pro_Economic_Table[[#This Row],[Weighted Cost]]-TOPSIS!$C$6)^2+(Pro_Economic_Table[[#This Row],[Weighted Co2]]-TOPSIS!$D$6)^2)^0.5</f>
        <v>2.215190549813977E-3</v>
      </c>
      <c r="Z396">
        <f>Pro_Economic_Table[[#This Row],[S- Worst-Euclidean Distance]]/(Pro_Economic_Table[[#This Row],[S+ Best-Euclidean Distance]]+Pro_Economic_Table[[#This Row],[S- Worst-Euclidean Distance]])</f>
        <v>0.30179839914257628</v>
      </c>
      <c r="AA396">
        <v>395</v>
      </c>
    </row>
    <row r="397" spans="1:27" x14ac:dyDescent="0.3">
      <c r="A397">
        <v>412</v>
      </c>
      <c r="B397" t="s">
        <v>142</v>
      </c>
      <c r="C397" t="s">
        <v>280</v>
      </c>
      <c r="D397" t="s">
        <v>151</v>
      </c>
      <c r="E397" t="s">
        <v>280</v>
      </c>
      <c r="F397" t="s">
        <v>280</v>
      </c>
      <c r="G397" t="s">
        <v>219</v>
      </c>
      <c r="H397">
        <v>421.55844735744375</v>
      </c>
      <c r="I397">
        <v>60</v>
      </c>
      <c r="J397">
        <v>1385561.1761527178</v>
      </c>
      <c r="K397">
        <v>49174.845727272725</v>
      </c>
      <c r="L397">
        <v>249401011.70748919</v>
      </c>
      <c r="M397">
        <v>6291428.3840909088</v>
      </c>
      <c r="N397">
        <v>2078341764.2290766</v>
      </c>
      <c r="O397">
        <v>111840000</v>
      </c>
      <c r="P397">
        <v>26.35677725</v>
      </c>
      <c r="Q397">
        <v>20714.139583483131</v>
      </c>
      <c r="R397">
        <v>249450186.55321646</v>
      </c>
      <c r="S397">
        <v>2196.4731926131676</v>
      </c>
      <c r="T397">
        <v>20740.49636073313</v>
      </c>
      <c r="U397">
        <f>Pro_Economic_Table[[#This Row],[Total Energy(MJ)]]*AHP!$P$3/TOPSIS!$B$4</f>
        <v>8.4399106080933432E-3</v>
      </c>
      <c r="V397">
        <f>Pro_Economic_Table[[#This Row],[Total Cost(LKR Million)]]*AHP!$P$4/TOPSIS!$C$4</f>
        <v>3.2787515129493267E-2</v>
      </c>
      <c r="W397">
        <f>Pro_Economic_Table[[#This Row],[Total Carbon (Metric T)]]*AHP!$P$5/TOPSIS!$D$4</f>
        <v>3.6242067997355213E-3</v>
      </c>
      <c r="X397">
        <f>((Pro_Economic_Table[[#This Row],[Weighted Energy]]-TOPSIS!$B$5)^2+(Pro_Economic_Table[[#This Row],[Weighted Cost]]-TOPSIS!$C$5)^2+(Pro_Economic_Table[[#This Row],[Weighted Co2]]-TOPSIS!$D$5)^2)^0.5</f>
        <v>5.1356342627816142E-3</v>
      </c>
      <c r="Y397">
        <f>((Pro_Economic_Table[[#This Row],[Weighted Energy]]-TOPSIS!$B$6)^2+(Pro_Economic_Table[[#This Row],[Weighted Cost]]-TOPSIS!$C$6)^2+(Pro_Economic_Table[[#This Row],[Weighted Co2]]-TOPSIS!$D$6)^2)^0.5</f>
        <v>2.2042986460334957E-3</v>
      </c>
      <c r="Z397">
        <f>Pro_Economic_Table[[#This Row],[S- Worst-Euclidean Distance]]/(Pro_Economic_Table[[#This Row],[S+ Best-Euclidean Distance]]+Pro_Economic_Table[[#This Row],[S- Worst-Euclidean Distance]])</f>
        <v>0.30031591206864816</v>
      </c>
      <c r="AA397">
        <v>396</v>
      </c>
    </row>
    <row r="398" spans="1:27" x14ac:dyDescent="0.3">
      <c r="A398">
        <v>414</v>
      </c>
      <c r="B398" t="s">
        <v>142</v>
      </c>
      <c r="C398" t="s">
        <v>280</v>
      </c>
      <c r="D398" t="s">
        <v>151</v>
      </c>
      <c r="E398" t="s">
        <v>280</v>
      </c>
      <c r="F398" t="s">
        <v>280</v>
      </c>
      <c r="G398" t="s">
        <v>218</v>
      </c>
      <c r="H398">
        <v>421.55844735744375</v>
      </c>
      <c r="I398">
        <v>30</v>
      </c>
      <c r="J398">
        <v>1385561.1761527178</v>
      </c>
      <c r="K398">
        <v>49174.845727272725</v>
      </c>
      <c r="L398">
        <v>249401011.70748919</v>
      </c>
      <c r="M398">
        <v>6291428.3840909088</v>
      </c>
      <c r="N398">
        <v>2078341764.2290766</v>
      </c>
      <c r="O398">
        <v>112386000</v>
      </c>
      <c r="P398">
        <v>26.35677725</v>
      </c>
      <c r="Q398">
        <v>20714.139583483131</v>
      </c>
      <c r="R398">
        <v>249450186.55321646</v>
      </c>
      <c r="S398">
        <v>2197.0191926131679</v>
      </c>
      <c r="T398">
        <v>20740.49636073313</v>
      </c>
      <c r="U398">
        <f>Pro_Economic_Table[[#This Row],[Total Energy(MJ)]]*AHP!$P$3/TOPSIS!$B$4</f>
        <v>8.4399106080933432E-3</v>
      </c>
      <c r="V398">
        <f>Pro_Economic_Table[[#This Row],[Total Cost(LKR Million)]]*AHP!$P$4/TOPSIS!$C$4</f>
        <v>3.279566546036046E-2</v>
      </c>
      <c r="W398">
        <f>Pro_Economic_Table[[#This Row],[Total Carbon (Metric T)]]*AHP!$P$5/TOPSIS!$D$4</f>
        <v>3.6242067997355213E-3</v>
      </c>
      <c r="X398">
        <f>((Pro_Economic_Table[[#This Row],[Weighted Energy]]-TOPSIS!$B$5)^2+(Pro_Economic_Table[[#This Row],[Weighted Cost]]-TOPSIS!$C$5)^2+(Pro_Economic_Table[[#This Row],[Weighted Co2]]-TOPSIS!$D$5)^2)^0.5</f>
        <v>5.1434991681656135E-3</v>
      </c>
      <c r="Y398">
        <f>((Pro_Economic_Table[[#This Row],[Weighted Energy]]-TOPSIS!$B$6)^2+(Pro_Economic_Table[[#This Row],[Weighted Cost]]-TOPSIS!$C$6)^2+(Pro_Economic_Table[[#This Row],[Weighted Co2]]-TOPSIS!$D$6)^2)^0.5</f>
        <v>2.1964437948323997E-3</v>
      </c>
      <c r="Z398">
        <f>Pro_Economic_Table[[#This Row],[S- Worst-Euclidean Distance]]/(Pro_Economic_Table[[#This Row],[S+ Best-Euclidean Distance]]+Pro_Economic_Table[[#This Row],[S- Worst-Euclidean Distance]])</f>
        <v>0.29924534916757151</v>
      </c>
      <c r="AA398">
        <v>397</v>
      </c>
    </row>
    <row r="399" spans="1:27" x14ac:dyDescent="0.3">
      <c r="A399">
        <v>430</v>
      </c>
      <c r="B399" t="s">
        <v>142</v>
      </c>
      <c r="C399" t="s">
        <v>280</v>
      </c>
      <c r="D399" t="s">
        <v>280</v>
      </c>
      <c r="E399" t="s">
        <v>280</v>
      </c>
      <c r="F399" t="s">
        <v>280</v>
      </c>
      <c r="G399" t="s">
        <v>219</v>
      </c>
      <c r="H399">
        <v>422.02290969585368</v>
      </c>
      <c r="I399">
        <v>60</v>
      </c>
      <c r="J399">
        <v>1386010.775696299</v>
      </c>
      <c r="K399">
        <v>49174.845727272725</v>
      </c>
      <c r="L399">
        <v>249481939.62533385</v>
      </c>
      <c r="M399">
        <v>6296033.459090909</v>
      </c>
      <c r="N399">
        <v>2079016163.5444486</v>
      </c>
      <c r="O399">
        <v>111840000</v>
      </c>
      <c r="P399">
        <v>26.347567099999999</v>
      </c>
      <c r="Q399">
        <v>20720.861096659672</v>
      </c>
      <c r="R399">
        <v>249531114.47106111</v>
      </c>
      <c r="S399">
        <v>2197.1521970035396</v>
      </c>
      <c r="T399">
        <v>20747.208663759673</v>
      </c>
      <c r="U399">
        <f>Pro_Economic_Table[[#This Row],[Total Energy(MJ)]]*AHP!$P$3/TOPSIS!$B$4</f>
        <v>8.4426487274820109E-3</v>
      </c>
      <c r="V399">
        <f>Pro_Economic_Table[[#This Row],[Total Cost(LKR Million)]]*AHP!$P$4/TOPSIS!$C$4</f>
        <v>3.2797650862903163E-2</v>
      </c>
      <c r="W399">
        <f>Pro_Economic_Table[[#This Row],[Total Carbon (Metric T)]]*AHP!$P$5/TOPSIS!$D$4</f>
        <v>3.6253797116006748E-3</v>
      </c>
      <c r="X399">
        <f>((Pro_Economic_Table[[#This Row],[Weighted Energy]]-TOPSIS!$B$5)^2+(Pro_Economic_Table[[#This Row],[Weighted Cost]]-TOPSIS!$C$5)^2+(Pro_Economic_Table[[#This Row],[Weighted Co2]]-TOPSIS!$D$5)^2)^0.5</f>
        <v>5.1461964907285537E-3</v>
      </c>
      <c r="Y399">
        <f>((Pro_Economic_Table[[#This Row],[Weighted Energy]]-TOPSIS!$B$6)^2+(Pro_Economic_Table[[#This Row],[Weighted Cost]]-TOPSIS!$C$6)^2+(Pro_Economic_Table[[#This Row],[Weighted Co2]]-TOPSIS!$D$6)^2)^0.5</f>
        <v>2.19373566705783E-3</v>
      </c>
      <c r="Z399">
        <f>Pro_Economic_Table[[#This Row],[S- Worst-Euclidean Distance]]/(Pro_Economic_Table[[#This Row],[S+ Best-Euclidean Distance]]+Pro_Economic_Table[[#This Row],[S- Worst-Euclidean Distance]])</f>
        <v>0.29887683154273575</v>
      </c>
      <c r="AA399">
        <v>398</v>
      </c>
    </row>
    <row r="400" spans="1:27" x14ac:dyDescent="0.3">
      <c r="A400">
        <v>68</v>
      </c>
      <c r="B400" t="s">
        <v>139</v>
      </c>
      <c r="C400" t="s">
        <v>148</v>
      </c>
      <c r="D400" t="s">
        <v>280</v>
      </c>
      <c r="E400" t="s">
        <v>280</v>
      </c>
      <c r="F400" t="s">
        <v>155</v>
      </c>
      <c r="G400" t="s">
        <v>220</v>
      </c>
      <c r="H400">
        <v>394.02662499319399</v>
      </c>
      <c r="I400">
        <v>29</v>
      </c>
      <c r="J400">
        <v>1385230.4596080973</v>
      </c>
      <c r="K400">
        <v>59312.713172727264</v>
      </c>
      <c r="L400">
        <v>249341482.72945753</v>
      </c>
      <c r="M400">
        <v>6519466.4218181809</v>
      </c>
      <c r="N400">
        <v>2077845689.4121461</v>
      </c>
      <c r="O400">
        <v>113100000</v>
      </c>
      <c r="P400">
        <v>28.882644109090908</v>
      </c>
      <c r="Q400">
        <v>20709.195371141053</v>
      </c>
      <c r="R400">
        <v>249400795.44263026</v>
      </c>
      <c r="S400">
        <v>2197.4651558339642</v>
      </c>
      <c r="T400">
        <v>20738.078015250143</v>
      </c>
      <c r="U400">
        <f>Pro_Economic_Table[[#This Row],[Total Energy(MJ)]]*AHP!$P$3/TOPSIS!$B$4</f>
        <v>8.4382395066845139E-3</v>
      </c>
      <c r="V400">
        <f>Pro_Economic_Table[[#This Row],[Total Cost(LKR Million)]]*AHP!$P$4/TOPSIS!$C$4</f>
        <v>3.280232250762069E-2</v>
      </c>
      <c r="W400">
        <f>Pro_Economic_Table[[#This Row],[Total Carbon (Metric T)]]*AHP!$P$5/TOPSIS!$D$4</f>
        <v>3.6237842165923258E-3</v>
      </c>
      <c r="X400">
        <f>((Pro_Economic_Table[[#This Row],[Weighted Energy]]-TOPSIS!$B$5)^2+(Pro_Economic_Table[[#This Row],[Weighted Cost]]-TOPSIS!$C$5)^2+(Pro_Economic_Table[[#This Row],[Weighted Co2]]-TOPSIS!$D$5)^2)^0.5</f>
        <v>5.1494783634235333E-3</v>
      </c>
      <c r="Y400">
        <f>((Pro_Economic_Table[[#This Row],[Weighted Energy]]-TOPSIS!$B$6)^2+(Pro_Economic_Table[[#This Row],[Weighted Cost]]-TOPSIS!$C$6)^2+(Pro_Economic_Table[[#This Row],[Weighted Co2]]-TOPSIS!$D$6)^2)^0.5</f>
        <v>2.1904866475299634E-3</v>
      </c>
      <c r="Z400">
        <f>Pro_Economic_Table[[#This Row],[S- Worst-Euclidean Distance]]/(Pro_Economic_Table[[#This Row],[S+ Best-Euclidean Distance]]+Pro_Economic_Table[[#This Row],[S- Worst-Euclidean Distance]])</f>
        <v>0.29843284596875874</v>
      </c>
      <c r="AA400">
        <v>399</v>
      </c>
    </row>
    <row r="401" spans="1:27" x14ac:dyDescent="0.3">
      <c r="A401">
        <v>406</v>
      </c>
      <c r="B401" t="s">
        <v>142</v>
      </c>
      <c r="C401" t="s">
        <v>280</v>
      </c>
      <c r="D401" t="s">
        <v>151</v>
      </c>
      <c r="E401" t="s">
        <v>280</v>
      </c>
      <c r="F401" t="s">
        <v>154</v>
      </c>
      <c r="G401" t="s">
        <v>219</v>
      </c>
      <c r="H401">
        <v>421.49507932828112</v>
      </c>
      <c r="I401">
        <v>60</v>
      </c>
      <c r="J401">
        <v>1387271.6852059129</v>
      </c>
      <c r="K401">
        <v>46991.433000000005</v>
      </c>
      <c r="L401">
        <v>249708903.33706433</v>
      </c>
      <c r="M401">
        <v>6302345.4477272723</v>
      </c>
      <c r="N401">
        <v>2080907527.8088694</v>
      </c>
      <c r="O401">
        <v>111840000</v>
      </c>
      <c r="P401">
        <v>26.35677725</v>
      </c>
      <c r="Q401">
        <v>20739.711693828398</v>
      </c>
      <c r="R401">
        <v>249755894.77006432</v>
      </c>
      <c r="S401">
        <v>2199.0498732565966</v>
      </c>
      <c r="T401">
        <v>20766.068471078397</v>
      </c>
      <c r="U401">
        <f>Pro_Economic_Table[[#This Row],[Total Energy(MJ)]]*AHP!$P$3/TOPSIS!$B$4</f>
        <v>8.4502539558294464E-3</v>
      </c>
      <c r="V401">
        <f>Pro_Economic_Table[[#This Row],[Total Cost(LKR Million)]]*AHP!$P$4/TOPSIS!$C$4</f>
        <v>3.2825978132758872E-2</v>
      </c>
      <c r="W401">
        <f>Pro_Economic_Table[[#This Row],[Total Carbon (Metric T)]]*AHP!$P$5/TOPSIS!$D$4</f>
        <v>3.6286752856668591E-3</v>
      </c>
      <c r="X401">
        <f>((Pro_Economic_Table[[#This Row],[Weighted Energy]]-TOPSIS!$B$5)^2+(Pro_Economic_Table[[#This Row],[Weighted Cost]]-TOPSIS!$C$5)^2+(Pro_Economic_Table[[#This Row],[Weighted Co2]]-TOPSIS!$D$5)^2)^0.5</f>
        <v>5.1757061834971875E-3</v>
      </c>
      <c r="Y401">
        <f>((Pro_Economic_Table[[#This Row],[Weighted Energy]]-TOPSIS!$B$6)^2+(Pro_Economic_Table[[#This Row],[Weighted Cost]]-TOPSIS!$C$6)^2+(Pro_Economic_Table[[#This Row],[Weighted Co2]]-TOPSIS!$D$6)^2)^0.5</f>
        <v>2.1642241155606702E-3</v>
      </c>
      <c r="Z401">
        <f>Pro_Economic_Table[[#This Row],[S- Worst-Euclidean Distance]]/(Pro_Economic_Table[[#This Row],[S+ Best-Euclidean Distance]]+Pro_Economic_Table[[#This Row],[S- Worst-Euclidean Distance]])</f>
        <v>0.2948562217053296</v>
      </c>
      <c r="AA401">
        <v>400</v>
      </c>
    </row>
    <row r="402" spans="1:27" x14ac:dyDescent="0.3">
      <c r="A402">
        <v>408</v>
      </c>
      <c r="B402" t="s">
        <v>142</v>
      </c>
      <c r="C402" t="s">
        <v>280</v>
      </c>
      <c r="D402" t="s">
        <v>151</v>
      </c>
      <c r="E402" t="s">
        <v>280</v>
      </c>
      <c r="F402" t="s">
        <v>154</v>
      </c>
      <c r="G402" t="s">
        <v>218</v>
      </c>
      <c r="H402">
        <v>421.49507932828112</v>
      </c>
      <c r="I402">
        <v>30</v>
      </c>
      <c r="J402">
        <v>1387271.6852059129</v>
      </c>
      <c r="K402">
        <v>46991.433000000005</v>
      </c>
      <c r="L402">
        <v>249708903.33706433</v>
      </c>
      <c r="M402">
        <v>6302345.4477272723</v>
      </c>
      <c r="N402">
        <v>2080907527.8088694</v>
      </c>
      <c r="O402">
        <v>112386000</v>
      </c>
      <c r="P402">
        <v>26.35677725</v>
      </c>
      <c r="Q402">
        <v>20739.711693828398</v>
      </c>
      <c r="R402">
        <v>249755894.77006432</v>
      </c>
      <c r="S402">
        <v>2199.5958732565964</v>
      </c>
      <c r="T402">
        <v>20766.068471078397</v>
      </c>
      <c r="U402">
        <f>Pro_Economic_Table[[#This Row],[Total Energy(MJ)]]*AHP!$P$3/TOPSIS!$B$4</f>
        <v>8.4502539558294464E-3</v>
      </c>
      <c r="V402">
        <f>Pro_Economic_Table[[#This Row],[Total Cost(LKR Million)]]*AHP!$P$4/TOPSIS!$C$4</f>
        <v>3.2834128463626058E-2</v>
      </c>
      <c r="W402">
        <f>Pro_Economic_Table[[#This Row],[Total Carbon (Metric T)]]*AHP!$P$5/TOPSIS!$D$4</f>
        <v>3.6286752856668591E-3</v>
      </c>
      <c r="X402">
        <f>((Pro_Economic_Table[[#This Row],[Weighted Energy]]-TOPSIS!$B$5)^2+(Pro_Economic_Table[[#This Row],[Weighted Cost]]-TOPSIS!$C$5)^2+(Pro_Economic_Table[[#This Row],[Weighted Co2]]-TOPSIS!$D$5)^2)^0.5</f>
        <v>5.1835707656171133E-3</v>
      </c>
      <c r="Y402">
        <f>((Pro_Economic_Table[[#This Row],[Weighted Energy]]-TOPSIS!$B$6)^2+(Pro_Economic_Table[[#This Row],[Weighted Cost]]-TOPSIS!$C$6)^2+(Pro_Economic_Table[[#This Row],[Weighted Co2]]-TOPSIS!$D$6)^2)^0.5</f>
        <v>2.1563686646147882E-3</v>
      </c>
      <c r="Z402">
        <f>Pro_Economic_Table[[#This Row],[S- Worst-Euclidean Distance]]/(Pro_Economic_Table[[#This Row],[S+ Best-Euclidean Distance]]+Pro_Economic_Table[[#This Row],[S- Worst-Euclidean Distance]])</f>
        <v>0.29378562113647561</v>
      </c>
      <c r="AA402">
        <v>401</v>
      </c>
    </row>
    <row r="403" spans="1:27" x14ac:dyDescent="0.3">
      <c r="A403">
        <v>424</v>
      </c>
      <c r="B403" t="s">
        <v>142</v>
      </c>
      <c r="C403" t="s">
        <v>280</v>
      </c>
      <c r="D403" t="s">
        <v>280</v>
      </c>
      <c r="E403" t="s">
        <v>280</v>
      </c>
      <c r="F403" t="s">
        <v>154</v>
      </c>
      <c r="G403" t="s">
        <v>219</v>
      </c>
      <c r="H403">
        <v>421.95954166669105</v>
      </c>
      <c r="I403">
        <v>60</v>
      </c>
      <c r="J403">
        <v>1387721.2847494935</v>
      </c>
      <c r="K403">
        <v>46991.433000000005</v>
      </c>
      <c r="L403">
        <v>249789831.25490886</v>
      </c>
      <c r="M403">
        <v>6306950.5227272725</v>
      </c>
      <c r="N403">
        <v>2081581927.1242404</v>
      </c>
      <c r="O403">
        <v>111840000</v>
      </c>
      <c r="P403">
        <v>26.347567099999999</v>
      </c>
      <c r="Q403">
        <v>20746.433207004928</v>
      </c>
      <c r="R403">
        <v>249836822.68790886</v>
      </c>
      <c r="S403">
        <v>2199.7288776469677</v>
      </c>
      <c r="T403">
        <v>20772.780774104929</v>
      </c>
      <c r="U403">
        <f>Pro_Economic_Table[[#This Row],[Total Energy(MJ)]]*AHP!$P$3/TOPSIS!$B$4</f>
        <v>8.452992075218109E-3</v>
      </c>
      <c r="V403">
        <f>Pro_Economic_Table[[#This Row],[Total Cost(LKR Million)]]*AHP!$P$4/TOPSIS!$C$4</f>
        <v>3.2836113866168762E-2</v>
      </c>
      <c r="W403">
        <f>Pro_Economic_Table[[#This Row],[Total Carbon (Metric T)]]*AHP!$P$5/TOPSIS!$D$4</f>
        <v>3.6298481975320109E-3</v>
      </c>
      <c r="X403">
        <f>((Pro_Economic_Table[[#This Row],[Weighted Energy]]-TOPSIS!$B$5)^2+(Pro_Economic_Table[[#This Row],[Weighted Cost]]-TOPSIS!$C$5)^2+(Pro_Economic_Table[[#This Row],[Weighted Co2]]-TOPSIS!$D$5)^2)^0.5</f>
        <v>5.186268443152375E-3</v>
      </c>
      <c r="Y403">
        <f>((Pro_Economic_Table[[#This Row],[Weighted Energy]]-TOPSIS!$B$6)^2+(Pro_Economic_Table[[#This Row],[Weighted Cost]]-TOPSIS!$C$6)^2+(Pro_Economic_Table[[#This Row],[Weighted Co2]]-TOPSIS!$D$6)^2)^0.5</f>
        <v>2.1536611861682768E-3</v>
      </c>
      <c r="Z403">
        <f>Pro_Economic_Table[[#This Row],[S- Worst-Euclidean Distance]]/(Pro_Economic_Table[[#This Row],[S+ Best-Euclidean Distance]]+Pro_Economic_Table[[#This Row],[S- Worst-Euclidean Distance]])</f>
        <v>0.29341714361471466</v>
      </c>
      <c r="AA403">
        <v>402</v>
      </c>
    </row>
    <row r="404" spans="1:27" x14ac:dyDescent="0.3">
      <c r="A404">
        <v>426</v>
      </c>
      <c r="B404" t="s">
        <v>142</v>
      </c>
      <c r="C404" t="s">
        <v>280</v>
      </c>
      <c r="D404" t="s">
        <v>280</v>
      </c>
      <c r="E404" t="s">
        <v>280</v>
      </c>
      <c r="F404" t="s">
        <v>154</v>
      </c>
      <c r="G404" t="s">
        <v>218</v>
      </c>
      <c r="H404">
        <v>421.95954166669105</v>
      </c>
      <c r="I404">
        <v>30</v>
      </c>
      <c r="J404">
        <v>1387721.2847494935</v>
      </c>
      <c r="K404">
        <v>46991.433000000005</v>
      </c>
      <c r="L404">
        <v>249789831.25490886</v>
      </c>
      <c r="M404">
        <v>6306950.5227272725</v>
      </c>
      <c r="N404">
        <v>2081581927.1242404</v>
      </c>
      <c r="O404">
        <v>112386000</v>
      </c>
      <c r="P404">
        <v>26.347567099999999</v>
      </c>
      <c r="Q404">
        <v>20746.433207004928</v>
      </c>
      <c r="R404">
        <v>249836822.68790886</v>
      </c>
      <c r="S404">
        <v>2200.274877646968</v>
      </c>
      <c r="T404">
        <v>20772.780774104929</v>
      </c>
      <c r="U404">
        <f>Pro_Economic_Table[[#This Row],[Total Energy(MJ)]]*AHP!$P$3/TOPSIS!$B$4</f>
        <v>8.452992075218109E-3</v>
      </c>
      <c r="V404">
        <f>Pro_Economic_Table[[#This Row],[Total Cost(LKR Million)]]*AHP!$P$4/TOPSIS!$C$4</f>
        <v>3.2844264197035948E-2</v>
      </c>
      <c r="W404">
        <f>Pro_Economic_Table[[#This Row],[Total Carbon (Metric T)]]*AHP!$P$5/TOPSIS!$D$4</f>
        <v>3.6298481975320109E-3</v>
      </c>
      <c r="X404">
        <f>((Pro_Economic_Table[[#This Row],[Weighted Energy]]-TOPSIS!$B$5)^2+(Pro_Economic_Table[[#This Row],[Weighted Cost]]-TOPSIS!$C$5)^2+(Pro_Economic_Table[[#This Row],[Weighted Co2]]-TOPSIS!$D$5)^2)^0.5</f>
        <v>5.1941329370617066E-3</v>
      </c>
      <c r="Y404">
        <f>((Pro_Economic_Table[[#This Row],[Weighted Energy]]-TOPSIS!$B$6)^2+(Pro_Economic_Table[[#This Row],[Weighted Cost]]-TOPSIS!$C$6)^2+(Pro_Economic_Table[[#This Row],[Weighted Co2]]-TOPSIS!$D$6)^2)^0.5</f>
        <v>2.1458055641944106E-3</v>
      </c>
      <c r="Z404">
        <f>Pro_Economic_Table[[#This Row],[S- Worst-Euclidean Distance]]/(Pro_Economic_Table[[#This Row],[S+ Best-Euclidean Distance]]+Pro_Economic_Table[[#This Row],[S- Worst-Euclidean Distance]])</f>
        <v>0.29234653176279191</v>
      </c>
      <c r="AA404">
        <v>403</v>
      </c>
    </row>
    <row r="405" spans="1:27" x14ac:dyDescent="0.3">
      <c r="A405">
        <v>409</v>
      </c>
      <c r="B405" t="s">
        <v>142</v>
      </c>
      <c r="C405" t="s">
        <v>280</v>
      </c>
      <c r="D405" t="s">
        <v>151</v>
      </c>
      <c r="E405" t="s">
        <v>280</v>
      </c>
      <c r="F405" t="s">
        <v>155</v>
      </c>
      <c r="G405" t="s">
        <v>219</v>
      </c>
      <c r="H405">
        <v>421.45650748444291</v>
      </c>
      <c r="I405">
        <v>60</v>
      </c>
      <c r="J405">
        <v>1388312.8646295965</v>
      </c>
      <c r="K405">
        <v>47810.212772727275</v>
      </c>
      <c r="L405">
        <v>249896315.63332736</v>
      </c>
      <c r="M405">
        <v>6329638.1068181815</v>
      </c>
      <c r="N405">
        <v>2082469296.9443946</v>
      </c>
      <c r="O405">
        <v>111840000</v>
      </c>
      <c r="P405">
        <v>26.08385065909091</v>
      </c>
      <c r="Q405">
        <v>20755.277326212465</v>
      </c>
      <c r="R405">
        <v>249944125.84610009</v>
      </c>
      <c r="S405">
        <v>2200.6389350512127</v>
      </c>
      <c r="T405">
        <v>20781.361176871556</v>
      </c>
      <c r="U405">
        <f>Pro_Economic_Table[[#This Row],[Total Energy(MJ)]]*AHP!$P$3/TOPSIS!$B$4</f>
        <v>8.4566225758628023E-3</v>
      </c>
      <c r="V405">
        <f>Pro_Economic_Table[[#This Row],[Total Cost(LKR Million)]]*AHP!$P$4/TOPSIS!$C$4</f>
        <v>3.284969860784042E-2</v>
      </c>
      <c r="W405">
        <f>Pro_Economic_Table[[#This Row],[Total Carbon (Metric T)]]*AHP!$P$5/TOPSIS!$D$4</f>
        <v>3.6313475422685313E-3</v>
      </c>
      <c r="X405">
        <f>((Pro_Economic_Table[[#This Row],[Weighted Energy]]-TOPSIS!$B$5)^2+(Pro_Economic_Table[[#This Row],[Weighted Cost]]-TOPSIS!$C$5)^2+(Pro_Economic_Table[[#This Row],[Weighted Co2]]-TOPSIS!$D$5)^2)^0.5</f>
        <v>5.2004078278970692E-3</v>
      </c>
      <c r="Y405">
        <f>((Pro_Economic_Table[[#This Row],[Weighted Energy]]-TOPSIS!$B$6)^2+(Pro_Economic_Table[[#This Row],[Weighted Cost]]-TOPSIS!$C$6)^2+(Pro_Economic_Table[[#This Row],[Weighted Co2]]-TOPSIS!$D$6)^2)^0.5</f>
        <v>2.1395211479359128E-3</v>
      </c>
      <c r="Z405">
        <f>Pro_Economic_Table[[#This Row],[S- Worst-Euclidean Distance]]/(Pro_Economic_Table[[#This Row],[S+ Best-Euclidean Distance]]+Pro_Economic_Table[[#This Row],[S- Worst-Euclidean Distance]])</f>
        <v>0.29149071537073101</v>
      </c>
      <c r="AA405">
        <v>404</v>
      </c>
    </row>
    <row r="406" spans="1:27" x14ac:dyDescent="0.3">
      <c r="A406">
        <v>432</v>
      </c>
      <c r="B406" t="s">
        <v>142</v>
      </c>
      <c r="C406" t="s">
        <v>280</v>
      </c>
      <c r="D406" t="s">
        <v>280</v>
      </c>
      <c r="E406" t="s">
        <v>280</v>
      </c>
      <c r="F406" t="s">
        <v>280</v>
      </c>
      <c r="G406" t="s">
        <v>218</v>
      </c>
      <c r="H406">
        <v>422.02290969585368</v>
      </c>
      <c r="I406">
        <v>31</v>
      </c>
      <c r="J406">
        <v>1386010.775696299</v>
      </c>
      <c r="K406">
        <v>49174.845727272725</v>
      </c>
      <c r="L406">
        <v>249481939.62533385</v>
      </c>
      <c r="M406">
        <v>6296033.459090909</v>
      </c>
      <c r="N406">
        <v>2079016163.5444486</v>
      </c>
      <c r="O406">
        <v>116132200</v>
      </c>
      <c r="P406">
        <v>26.347567099999999</v>
      </c>
      <c r="Q406">
        <v>20720.861096659672</v>
      </c>
      <c r="R406">
        <v>249531114.47106111</v>
      </c>
      <c r="S406">
        <v>2201.4443970035395</v>
      </c>
      <c r="T406">
        <v>20747.208663759673</v>
      </c>
      <c r="U406">
        <f>Pro_Economic_Table[[#This Row],[Total Energy(MJ)]]*AHP!$P$3/TOPSIS!$B$4</f>
        <v>8.4426487274820109E-3</v>
      </c>
      <c r="V406">
        <f>Pro_Economic_Table[[#This Row],[Total Cost(LKR Million)]]*AHP!$P$4/TOPSIS!$C$4</f>
        <v>3.2861722017020631E-2</v>
      </c>
      <c r="W406">
        <f>Pro_Economic_Table[[#This Row],[Total Carbon (Metric T)]]*AHP!$P$5/TOPSIS!$D$4</f>
        <v>3.6253797116006748E-3</v>
      </c>
      <c r="X406">
        <f>((Pro_Economic_Table[[#This Row],[Weighted Energy]]-TOPSIS!$B$5)^2+(Pro_Economic_Table[[#This Row],[Weighted Cost]]-TOPSIS!$C$5)^2+(Pro_Economic_Table[[#This Row],[Weighted Co2]]-TOPSIS!$D$5)^2)^0.5</f>
        <v>5.2080468401385291E-3</v>
      </c>
      <c r="Y406">
        <f>((Pro_Economic_Table[[#This Row],[Weighted Energy]]-TOPSIS!$B$6)^2+(Pro_Economic_Table[[#This Row],[Weighted Cost]]-TOPSIS!$C$6)^2+(Pro_Economic_Table[[#This Row],[Weighted Co2]]-TOPSIS!$D$6)^2)^0.5</f>
        <v>2.132045819157412E-3</v>
      </c>
      <c r="Z406">
        <f>Pro_Economic_Table[[#This Row],[S- Worst-Euclidean Distance]]/(Pro_Economic_Table[[#This Row],[S+ Best-Euclidean Distance]]+Pro_Economic_Table[[#This Row],[S- Worst-Euclidean Distance]])</f>
        <v>0.29046579084492335</v>
      </c>
      <c r="AA406">
        <v>405</v>
      </c>
    </row>
    <row r="407" spans="1:27" x14ac:dyDescent="0.3">
      <c r="A407">
        <v>411</v>
      </c>
      <c r="B407" t="s">
        <v>142</v>
      </c>
      <c r="C407" t="s">
        <v>280</v>
      </c>
      <c r="D407" t="s">
        <v>151</v>
      </c>
      <c r="E407" t="s">
        <v>280</v>
      </c>
      <c r="F407" t="s">
        <v>155</v>
      </c>
      <c r="G407" t="s">
        <v>218</v>
      </c>
      <c r="H407">
        <v>421.45650748444291</v>
      </c>
      <c r="I407">
        <v>30</v>
      </c>
      <c r="J407">
        <v>1388312.8646295965</v>
      </c>
      <c r="K407">
        <v>47810.212772727275</v>
      </c>
      <c r="L407">
        <v>249896315.63332736</v>
      </c>
      <c r="M407">
        <v>6329638.1068181815</v>
      </c>
      <c r="N407">
        <v>2082469296.9443946</v>
      </c>
      <c r="O407">
        <v>112386000</v>
      </c>
      <c r="P407">
        <v>26.08385065909091</v>
      </c>
      <c r="Q407">
        <v>20755.277326212465</v>
      </c>
      <c r="R407">
        <v>249944125.84610009</v>
      </c>
      <c r="S407">
        <v>2201.184935051213</v>
      </c>
      <c r="T407">
        <v>20781.361176871556</v>
      </c>
      <c r="U407">
        <f>Pro_Economic_Table[[#This Row],[Total Energy(MJ)]]*AHP!$P$3/TOPSIS!$B$4</f>
        <v>8.4566225758628023E-3</v>
      </c>
      <c r="V407">
        <f>Pro_Economic_Table[[#This Row],[Total Cost(LKR Million)]]*AHP!$P$4/TOPSIS!$C$4</f>
        <v>3.2857848938707614E-2</v>
      </c>
      <c r="W407">
        <f>Pro_Economic_Table[[#This Row],[Total Carbon (Metric T)]]*AHP!$P$5/TOPSIS!$D$4</f>
        <v>3.6313475422685313E-3</v>
      </c>
      <c r="X407">
        <f>((Pro_Economic_Table[[#This Row],[Weighted Energy]]-TOPSIS!$B$5)^2+(Pro_Economic_Table[[#This Row],[Weighted Cost]]-TOPSIS!$C$5)^2+(Pro_Economic_Table[[#This Row],[Weighted Co2]]-TOPSIS!$D$5)^2)^0.5</f>
        <v>5.2082722298438886E-3</v>
      </c>
      <c r="Y407">
        <f>((Pro_Economic_Table[[#This Row],[Weighted Energy]]-TOPSIS!$B$6)^2+(Pro_Economic_Table[[#This Row],[Weighted Cost]]-TOPSIS!$C$6)^2+(Pro_Economic_Table[[#This Row],[Weighted Co2]]-TOPSIS!$D$6)^2)^0.5</f>
        <v>2.1316653577106472E-3</v>
      </c>
      <c r="Z407">
        <f>Pro_Economic_Table[[#This Row],[S- Worst-Euclidean Distance]]/(Pro_Economic_Table[[#This Row],[S+ Best-Euclidean Distance]]+Pro_Economic_Table[[#This Row],[S- Worst-Euclidean Distance]])</f>
        <v>0.2904200931251868</v>
      </c>
      <c r="AA407">
        <v>406</v>
      </c>
    </row>
    <row r="408" spans="1:27" x14ac:dyDescent="0.3">
      <c r="A408">
        <v>413</v>
      </c>
      <c r="B408" t="s">
        <v>142</v>
      </c>
      <c r="C408" t="s">
        <v>280</v>
      </c>
      <c r="D408" t="s">
        <v>151</v>
      </c>
      <c r="E408" t="s">
        <v>280</v>
      </c>
      <c r="F408" t="s">
        <v>280</v>
      </c>
      <c r="G408" t="s">
        <v>220</v>
      </c>
      <c r="H408">
        <v>421.55844735744375</v>
      </c>
      <c r="I408">
        <v>30</v>
      </c>
      <c r="J408">
        <v>1385561.1761527178</v>
      </c>
      <c r="K408">
        <v>49174.845727272725</v>
      </c>
      <c r="L408">
        <v>249401011.70748919</v>
      </c>
      <c r="M408">
        <v>6291428.3840909088</v>
      </c>
      <c r="N408">
        <v>2078341764.2290766</v>
      </c>
      <c r="O408">
        <v>117000000</v>
      </c>
      <c r="P408">
        <v>26.35677725</v>
      </c>
      <c r="Q408">
        <v>20714.139583483131</v>
      </c>
      <c r="R408">
        <v>249450186.55321646</v>
      </c>
      <c r="S408">
        <v>2201.6331926131679</v>
      </c>
      <c r="T408">
        <v>20740.49636073313</v>
      </c>
      <c r="U408">
        <f>Pro_Economic_Table[[#This Row],[Total Energy(MJ)]]*AHP!$P$3/TOPSIS!$B$4</f>
        <v>8.4399106080933432E-3</v>
      </c>
      <c r="V408">
        <f>Pro_Economic_Table[[#This Row],[Total Cost(LKR Million)]]*AHP!$P$4/TOPSIS!$C$4</f>
        <v>3.2864540234391955E-2</v>
      </c>
      <c r="W408">
        <f>Pro_Economic_Table[[#This Row],[Total Carbon (Metric T)]]*AHP!$P$5/TOPSIS!$D$4</f>
        <v>3.6242067997355213E-3</v>
      </c>
      <c r="X408">
        <f>((Pro_Economic_Table[[#This Row],[Weighted Energy]]-TOPSIS!$B$5)^2+(Pro_Economic_Table[[#This Row],[Weighted Cost]]-TOPSIS!$C$5)^2+(Pro_Economic_Table[[#This Row],[Weighted Co2]]-TOPSIS!$D$5)^2)^0.5</f>
        <v>5.2099969750347263E-3</v>
      </c>
      <c r="Y408">
        <f>((Pro_Economic_Table[[#This Row],[Weighted Energy]]-TOPSIS!$B$6)^2+(Pro_Economic_Table[[#This Row],[Weighted Cost]]-TOPSIS!$C$6)^2+(Pro_Economic_Table[[#This Row],[Weighted Co2]]-TOPSIS!$D$6)^2)^0.5</f>
        <v>2.1301546402897921E-3</v>
      </c>
      <c r="Z408">
        <f>Pro_Economic_Table[[#This Row],[S- Worst-Euclidean Distance]]/(Pro_Economic_Table[[#This Row],[S+ Best-Euclidean Distance]]+Pro_Economic_Table[[#This Row],[S- Worst-Euclidean Distance]])</f>
        <v>0.29020580935174795</v>
      </c>
      <c r="AA408">
        <v>407</v>
      </c>
    </row>
    <row r="409" spans="1:27" x14ac:dyDescent="0.3">
      <c r="A409">
        <v>427</v>
      </c>
      <c r="B409" t="s">
        <v>142</v>
      </c>
      <c r="C409" t="s">
        <v>280</v>
      </c>
      <c r="D409" t="s">
        <v>280</v>
      </c>
      <c r="E409" t="s">
        <v>280</v>
      </c>
      <c r="F409" t="s">
        <v>155</v>
      </c>
      <c r="G409" t="s">
        <v>219</v>
      </c>
      <c r="H409">
        <v>421.9209698228529</v>
      </c>
      <c r="I409">
        <v>60</v>
      </c>
      <c r="J409">
        <v>1388762.4641731773</v>
      </c>
      <c r="K409">
        <v>47810.212772727275</v>
      </c>
      <c r="L409">
        <v>249977243.5511719</v>
      </c>
      <c r="M409">
        <v>6334243.1818181816</v>
      </c>
      <c r="N409">
        <v>2083143696.2597659</v>
      </c>
      <c r="O409">
        <v>111840000</v>
      </c>
      <c r="P409">
        <v>26.074640509090909</v>
      </c>
      <c r="Q409">
        <v>20761.998839388998</v>
      </c>
      <c r="R409">
        <v>250025053.76394463</v>
      </c>
      <c r="S409">
        <v>2201.3179394415843</v>
      </c>
      <c r="T409">
        <v>20788.073479898088</v>
      </c>
      <c r="U409">
        <f>Pro_Economic_Table[[#This Row],[Total Energy(MJ)]]*AHP!$P$3/TOPSIS!$B$4</f>
        <v>8.4593606952514649E-3</v>
      </c>
      <c r="V409">
        <f>Pro_Economic_Table[[#This Row],[Total Cost(LKR Million)]]*AHP!$P$4/TOPSIS!$C$4</f>
        <v>3.2859834341250317E-2</v>
      </c>
      <c r="W409">
        <f>Pro_Economic_Table[[#This Row],[Total Carbon (Metric T)]]*AHP!$P$5/TOPSIS!$D$4</f>
        <v>3.6325204541336827E-3</v>
      </c>
      <c r="X409">
        <f>((Pro_Economic_Table[[#This Row],[Weighted Energy]]-TOPSIS!$B$5)^2+(Pro_Economic_Table[[#This Row],[Weighted Cost]]-TOPSIS!$C$5)^2+(Pro_Economic_Table[[#This Row],[Weighted Co2]]-TOPSIS!$D$5)^2)^0.5</f>
        <v>5.2109701051292565E-3</v>
      </c>
      <c r="Y409">
        <f>((Pro_Economic_Table[[#This Row],[Weighted Energy]]-TOPSIS!$B$6)^2+(Pro_Economic_Table[[#This Row],[Weighted Cost]]-TOPSIS!$C$6)^2+(Pro_Economic_Table[[#This Row],[Weighted Co2]]-TOPSIS!$D$6)^2)^0.5</f>
        <v>2.1289582472300531E-3</v>
      </c>
      <c r="Z409">
        <f>Pro_Economic_Table[[#This Row],[S- Worst-Euclidean Distance]]/(Pro_Economic_Table[[#This Row],[S+ Best-Euclidean Distance]]+Pro_Economic_Table[[#This Row],[S- Worst-Euclidean Distance]])</f>
        <v>0.29005163879368545</v>
      </c>
      <c r="AA409">
        <v>408</v>
      </c>
    </row>
    <row r="410" spans="1:27" x14ac:dyDescent="0.3">
      <c r="A410">
        <v>429</v>
      </c>
      <c r="B410" t="s">
        <v>142</v>
      </c>
      <c r="C410" t="s">
        <v>280</v>
      </c>
      <c r="D410" t="s">
        <v>280</v>
      </c>
      <c r="E410" t="s">
        <v>280</v>
      </c>
      <c r="F410" t="s">
        <v>155</v>
      </c>
      <c r="G410" t="s">
        <v>218</v>
      </c>
      <c r="H410">
        <v>421.9209698228529</v>
      </c>
      <c r="I410">
        <v>30</v>
      </c>
      <c r="J410">
        <v>1388762.4641731773</v>
      </c>
      <c r="K410">
        <v>47810.212772727275</v>
      </c>
      <c r="L410">
        <v>249977243.5511719</v>
      </c>
      <c r="M410">
        <v>6334243.1818181816</v>
      </c>
      <c r="N410">
        <v>2083143696.2597659</v>
      </c>
      <c r="O410">
        <v>112386000</v>
      </c>
      <c r="P410">
        <v>26.074640509090909</v>
      </c>
      <c r="Q410">
        <v>20761.998839388998</v>
      </c>
      <c r="R410">
        <v>250025053.76394463</v>
      </c>
      <c r="S410">
        <v>2201.8639394415841</v>
      </c>
      <c r="T410">
        <v>20788.073479898088</v>
      </c>
      <c r="U410">
        <f>Pro_Economic_Table[[#This Row],[Total Energy(MJ)]]*AHP!$P$3/TOPSIS!$B$4</f>
        <v>8.4593606952514649E-3</v>
      </c>
      <c r="V410">
        <f>Pro_Economic_Table[[#This Row],[Total Cost(LKR Million)]]*AHP!$P$4/TOPSIS!$C$4</f>
        <v>3.2867984672117503E-2</v>
      </c>
      <c r="W410">
        <f>Pro_Economic_Table[[#This Row],[Total Carbon (Metric T)]]*AHP!$P$5/TOPSIS!$D$4</f>
        <v>3.6325204541336827E-3</v>
      </c>
      <c r="X410">
        <f>((Pro_Economic_Table[[#This Row],[Weighted Energy]]-TOPSIS!$B$5)^2+(Pro_Economic_Table[[#This Row],[Weighted Cost]]-TOPSIS!$C$5)^2+(Pro_Economic_Table[[#This Row],[Weighted Co2]]-TOPSIS!$D$5)^2)^0.5</f>
        <v>5.218834419621148E-3</v>
      </c>
      <c r="Y410">
        <f>((Pro_Economic_Table[[#This Row],[Weighted Energy]]-TOPSIS!$B$6)^2+(Pro_Economic_Table[[#This Row],[Weighted Cost]]-TOPSIS!$C$6)^2+(Pro_Economic_Table[[#This Row],[Weighted Co2]]-TOPSIS!$D$6)^2)^0.5</f>
        <v>2.1211022824016027E-3</v>
      </c>
      <c r="Z410">
        <f>Pro_Economic_Table[[#This Row],[S- Worst-Euclidean Distance]]/(Pro_Economic_Table[[#This Row],[S+ Best-Euclidean Distance]]+Pro_Economic_Table[[#This Row],[S- Worst-Euclidean Distance]])</f>
        <v>0.28898100467502208</v>
      </c>
      <c r="AA410">
        <v>409</v>
      </c>
    </row>
    <row r="411" spans="1:27" x14ac:dyDescent="0.3">
      <c r="A411">
        <v>407</v>
      </c>
      <c r="B411" t="s">
        <v>142</v>
      </c>
      <c r="C411" t="s">
        <v>280</v>
      </c>
      <c r="D411" t="s">
        <v>151</v>
      </c>
      <c r="E411" t="s">
        <v>280</v>
      </c>
      <c r="F411" t="s">
        <v>154</v>
      </c>
      <c r="G411" t="s">
        <v>220</v>
      </c>
      <c r="H411">
        <v>421.49507932828112</v>
      </c>
      <c r="I411">
        <v>30</v>
      </c>
      <c r="J411">
        <v>1387271.6852059129</v>
      </c>
      <c r="K411">
        <v>46991.433000000005</v>
      </c>
      <c r="L411">
        <v>249708903.33706433</v>
      </c>
      <c r="M411">
        <v>6302345.4477272723</v>
      </c>
      <c r="N411">
        <v>2080907527.8088694</v>
      </c>
      <c r="O411">
        <v>117000000</v>
      </c>
      <c r="P411">
        <v>26.35677725</v>
      </c>
      <c r="Q411">
        <v>20739.711693828398</v>
      </c>
      <c r="R411">
        <v>249755894.77006432</v>
      </c>
      <c r="S411">
        <v>2204.2098732565964</v>
      </c>
      <c r="T411">
        <v>20766.068471078397</v>
      </c>
      <c r="U411">
        <f>Pro_Economic_Table[[#This Row],[Total Energy(MJ)]]*AHP!$P$3/TOPSIS!$B$4</f>
        <v>8.4502539558294464E-3</v>
      </c>
      <c r="V411">
        <f>Pro_Economic_Table[[#This Row],[Total Cost(LKR Million)]]*AHP!$P$4/TOPSIS!$C$4</f>
        <v>3.290300323765756E-2</v>
      </c>
      <c r="W411">
        <f>Pro_Economic_Table[[#This Row],[Total Carbon (Metric T)]]*AHP!$P$5/TOPSIS!$D$4</f>
        <v>3.6286752856668591E-3</v>
      </c>
      <c r="X411">
        <f>((Pro_Economic_Table[[#This Row],[Weighted Energy]]-TOPSIS!$B$5)^2+(Pro_Economic_Table[[#This Row],[Weighted Cost]]-TOPSIS!$C$5)^2+(Pro_Economic_Table[[#This Row],[Weighted Co2]]-TOPSIS!$D$5)^2)^0.5</f>
        <v>5.2500656120117277E-3</v>
      </c>
      <c r="Y411">
        <f>((Pro_Economic_Table[[#This Row],[Weighted Energy]]-TOPSIS!$B$6)^2+(Pro_Economic_Table[[#This Row],[Weighted Cost]]-TOPSIS!$C$6)^2+(Pro_Economic_Table[[#This Row],[Weighted Co2]]-TOPSIS!$D$6)^2)^0.5</f>
        <v>2.0900759619544695E-3</v>
      </c>
      <c r="Z411">
        <f>Pro_Economic_Table[[#This Row],[S- Worst-Euclidean Distance]]/(Pro_Economic_Table[[#This Row],[S+ Best-Euclidean Distance]]+Pro_Economic_Table[[#This Row],[S- Worst-Euclidean Distance]])</f>
        <v>0.2847460012716227</v>
      </c>
      <c r="AA411">
        <v>410</v>
      </c>
    </row>
    <row r="412" spans="1:27" x14ac:dyDescent="0.3">
      <c r="A412">
        <v>425</v>
      </c>
      <c r="B412" t="s">
        <v>142</v>
      </c>
      <c r="C412" t="s">
        <v>280</v>
      </c>
      <c r="D412" t="s">
        <v>280</v>
      </c>
      <c r="E412" t="s">
        <v>280</v>
      </c>
      <c r="F412" t="s">
        <v>154</v>
      </c>
      <c r="G412" t="s">
        <v>220</v>
      </c>
      <c r="H412">
        <v>421.95954166669105</v>
      </c>
      <c r="I412">
        <v>30</v>
      </c>
      <c r="J412">
        <v>1387721.2847494935</v>
      </c>
      <c r="K412">
        <v>46991.433000000005</v>
      </c>
      <c r="L412">
        <v>249789831.25490886</v>
      </c>
      <c r="M412">
        <v>6306950.5227272725</v>
      </c>
      <c r="N412">
        <v>2081581927.1242404</v>
      </c>
      <c r="O412">
        <v>117000000</v>
      </c>
      <c r="P412">
        <v>26.347567099999999</v>
      </c>
      <c r="Q412">
        <v>20746.433207004928</v>
      </c>
      <c r="R412">
        <v>249836822.68790886</v>
      </c>
      <c r="S412">
        <v>2204.888877646968</v>
      </c>
      <c r="T412">
        <v>20772.780774104929</v>
      </c>
      <c r="U412">
        <f>Pro_Economic_Table[[#This Row],[Total Energy(MJ)]]*AHP!$P$3/TOPSIS!$B$4</f>
        <v>8.452992075218109E-3</v>
      </c>
      <c r="V412">
        <f>Pro_Economic_Table[[#This Row],[Total Cost(LKR Million)]]*AHP!$P$4/TOPSIS!$C$4</f>
        <v>3.291313897106745E-2</v>
      </c>
      <c r="W412">
        <f>Pro_Economic_Table[[#This Row],[Total Carbon (Metric T)]]*AHP!$P$5/TOPSIS!$D$4</f>
        <v>3.6298481975320109E-3</v>
      </c>
      <c r="X412">
        <f>((Pro_Economic_Table[[#This Row],[Weighted Energy]]-TOPSIS!$B$5)^2+(Pro_Economic_Table[[#This Row],[Weighted Cost]]-TOPSIS!$C$5)^2+(Pro_Economic_Table[[#This Row],[Weighted Co2]]-TOPSIS!$D$5)^2)^0.5</f>
        <v>5.2606269786816713E-3</v>
      </c>
      <c r="Y412">
        <f>((Pro_Economic_Table[[#This Row],[Weighted Energy]]-TOPSIS!$B$6)^2+(Pro_Economic_Table[[#This Row],[Weighted Cost]]-TOPSIS!$C$6)^2+(Pro_Economic_Table[[#This Row],[Weighted Co2]]-TOPSIS!$D$6)^2)^0.5</f>
        <v>2.0795118227679129E-3</v>
      </c>
      <c r="Z412">
        <f>Pro_Economic_Table[[#This Row],[S- Worst-Euclidean Distance]]/(Pro_Economic_Table[[#This Row],[S+ Best-Euclidean Distance]]+Pro_Economic_Table[[#This Row],[S- Worst-Euclidean Distance]])</f>
        <v>0.28330688002211019</v>
      </c>
      <c r="AA412">
        <v>411</v>
      </c>
    </row>
    <row r="413" spans="1:27" x14ac:dyDescent="0.3">
      <c r="A413">
        <v>410</v>
      </c>
      <c r="B413" t="s">
        <v>142</v>
      </c>
      <c r="C413" t="s">
        <v>280</v>
      </c>
      <c r="D413" t="s">
        <v>151</v>
      </c>
      <c r="E413" t="s">
        <v>280</v>
      </c>
      <c r="F413" t="s">
        <v>155</v>
      </c>
      <c r="G413" t="s">
        <v>220</v>
      </c>
      <c r="H413">
        <v>421.45650748444291</v>
      </c>
      <c r="I413">
        <v>30</v>
      </c>
      <c r="J413">
        <v>1388312.8646295965</v>
      </c>
      <c r="K413">
        <v>47810.212772727275</v>
      </c>
      <c r="L413">
        <v>249896315.63332736</v>
      </c>
      <c r="M413">
        <v>6329638.1068181815</v>
      </c>
      <c r="N413">
        <v>2082469296.9443946</v>
      </c>
      <c r="O413">
        <v>117000000</v>
      </c>
      <c r="P413">
        <v>26.08385065909091</v>
      </c>
      <c r="Q413">
        <v>20755.277326212465</v>
      </c>
      <c r="R413">
        <v>249944125.84610009</v>
      </c>
      <c r="S413">
        <v>2205.798935051213</v>
      </c>
      <c r="T413">
        <v>20781.361176871556</v>
      </c>
      <c r="U413">
        <f>Pro_Economic_Table[[#This Row],[Total Energy(MJ)]]*AHP!$P$3/TOPSIS!$B$4</f>
        <v>8.4566225758628023E-3</v>
      </c>
      <c r="V413">
        <f>Pro_Economic_Table[[#This Row],[Total Cost(LKR Million)]]*AHP!$P$4/TOPSIS!$C$4</f>
        <v>3.2926723712739116E-2</v>
      </c>
      <c r="W413">
        <f>Pro_Economic_Table[[#This Row],[Total Carbon (Metric T)]]*AHP!$P$5/TOPSIS!$D$4</f>
        <v>3.6313475422685313E-3</v>
      </c>
      <c r="X413">
        <f>((Pro_Economic_Table[[#This Row],[Weighted Energy]]-TOPSIS!$B$5)^2+(Pro_Economic_Table[[#This Row],[Weighted Cost]]-TOPSIS!$C$5)^2+(Pro_Economic_Table[[#This Row],[Weighted Co2]]-TOPSIS!$D$5)^2)^0.5</f>
        <v>5.2747654121442257E-3</v>
      </c>
      <c r="Y413">
        <f>((Pro_Economic_Table[[#This Row],[Weighted Energy]]-TOPSIS!$B$6)^2+(Pro_Economic_Table[[#This Row],[Weighted Cost]]-TOPSIS!$C$6)^2+(Pro_Economic_Table[[#This Row],[Weighted Co2]]-TOPSIS!$D$6)^2)^0.5</f>
        <v>2.0653707635660285E-3</v>
      </c>
      <c r="Z413">
        <f>Pro_Economic_Table[[#This Row],[S- Worst-Euclidean Distance]]/(Pro_Economic_Table[[#This Row],[S+ Best-Euclidean Distance]]+Pro_Economic_Table[[#This Row],[S- Worst-Euclidean Distance]])</f>
        <v>0.28138044228670961</v>
      </c>
      <c r="AA413">
        <v>412</v>
      </c>
    </row>
    <row r="414" spans="1:27" x14ac:dyDescent="0.3">
      <c r="A414">
        <v>431</v>
      </c>
      <c r="B414" t="s">
        <v>142</v>
      </c>
      <c r="C414" t="s">
        <v>280</v>
      </c>
      <c r="D414" t="s">
        <v>280</v>
      </c>
      <c r="E414" t="s">
        <v>280</v>
      </c>
      <c r="F414" t="s">
        <v>280</v>
      </c>
      <c r="G414" t="s">
        <v>220</v>
      </c>
      <c r="H414">
        <v>422.02290969585368</v>
      </c>
      <c r="I414">
        <v>31</v>
      </c>
      <c r="J414">
        <v>1386010.775696299</v>
      </c>
      <c r="K414">
        <v>49174.845727272725</v>
      </c>
      <c r="L414">
        <v>249481939.62533385</v>
      </c>
      <c r="M414">
        <v>6296033.459090909</v>
      </c>
      <c r="N414">
        <v>2079016163.5444486</v>
      </c>
      <c r="O414">
        <v>120900000</v>
      </c>
      <c r="P414">
        <v>26.347567099999999</v>
      </c>
      <c r="Q414">
        <v>20720.861096659672</v>
      </c>
      <c r="R414">
        <v>249531114.47106111</v>
      </c>
      <c r="S414">
        <v>2206.2121970035396</v>
      </c>
      <c r="T414">
        <v>20747.208663759673</v>
      </c>
      <c r="U414">
        <f>Pro_Economic_Table[[#This Row],[Total Energy(MJ)]]*AHP!$P$3/TOPSIS!$B$4</f>
        <v>8.4426487274820109E-3</v>
      </c>
      <c r="V414">
        <f>Pro_Economic_Table[[#This Row],[Total Cost(LKR Million)]]*AHP!$P$4/TOPSIS!$C$4</f>
        <v>3.2932892616853185E-2</v>
      </c>
      <c r="W414">
        <f>Pro_Economic_Table[[#This Row],[Total Carbon (Metric T)]]*AHP!$P$5/TOPSIS!$D$4</f>
        <v>3.6253797116006748E-3</v>
      </c>
      <c r="X414">
        <f>((Pro_Economic_Table[[#This Row],[Weighted Energy]]-TOPSIS!$B$5)^2+(Pro_Economic_Table[[#This Row],[Weighted Cost]]-TOPSIS!$C$5)^2+(Pro_Economic_Table[[#This Row],[Weighted Co2]]-TOPSIS!$D$5)^2)^0.5</f>
        <v>5.276812687005872E-3</v>
      </c>
      <c r="Y414">
        <f>((Pro_Economic_Table[[#This Row],[Weighted Energy]]-TOPSIS!$B$6)^2+(Pro_Economic_Table[[#This Row],[Weighted Cost]]-TOPSIS!$C$6)^2+(Pro_Economic_Table[[#This Row],[Weighted Co2]]-TOPSIS!$D$6)^2)^0.5</f>
        <v>2.0636905216351482E-3</v>
      </c>
      <c r="Z414">
        <f>Pro_Economic_Table[[#This Row],[S- Worst-Euclidean Distance]]/(Pro_Economic_Table[[#This Row],[S+ Best-Euclidean Distance]]+Pro_Economic_Table[[#This Row],[S- Worst-Euclidean Distance]])</f>
        <v>0.28113747286505286</v>
      </c>
      <c r="AA414">
        <v>413</v>
      </c>
    </row>
    <row r="415" spans="1:27" x14ac:dyDescent="0.3">
      <c r="A415">
        <v>428</v>
      </c>
      <c r="B415" t="s">
        <v>142</v>
      </c>
      <c r="C415" t="s">
        <v>280</v>
      </c>
      <c r="D415" t="s">
        <v>280</v>
      </c>
      <c r="E415" t="s">
        <v>280</v>
      </c>
      <c r="F415" t="s">
        <v>155</v>
      </c>
      <c r="G415" t="s">
        <v>220</v>
      </c>
      <c r="H415">
        <v>421.9209698228529</v>
      </c>
      <c r="I415">
        <v>30</v>
      </c>
      <c r="J415">
        <v>1388762.4641731773</v>
      </c>
      <c r="K415">
        <v>47810.212772727275</v>
      </c>
      <c r="L415">
        <v>249977243.5511719</v>
      </c>
      <c r="M415">
        <v>6334243.1818181816</v>
      </c>
      <c r="N415">
        <v>2083143696.2597659</v>
      </c>
      <c r="O415">
        <v>117000000</v>
      </c>
      <c r="P415">
        <v>26.074640509090909</v>
      </c>
      <c r="Q415">
        <v>20761.998839388998</v>
      </c>
      <c r="R415">
        <v>250025053.76394463</v>
      </c>
      <c r="S415">
        <v>2206.4779394415841</v>
      </c>
      <c r="T415">
        <v>20788.073479898088</v>
      </c>
      <c r="U415">
        <f>Pro_Economic_Table[[#This Row],[Total Energy(MJ)]]*AHP!$P$3/TOPSIS!$B$4</f>
        <v>8.4593606952514649E-3</v>
      </c>
      <c r="V415">
        <f>Pro_Economic_Table[[#This Row],[Total Cost(LKR Million)]]*AHP!$P$4/TOPSIS!$C$4</f>
        <v>3.2936859446148999E-2</v>
      </c>
      <c r="W415">
        <f>Pro_Economic_Table[[#This Row],[Total Carbon (Metric T)]]*AHP!$P$5/TOPSIS!$D$4</f>
        <v>3.6325204541336827E-3</v>
      </c>
      <c r="X415">
        <f>((Pro_Economic_Table[[#This Row],[Weighted Energy]]-TOPSIS!$B$5)^2+(Pro_Economic_Table[[#This Row],[Weighted Cost]]-TOPSIS!$C$5)^2+(Pro_Economic_Table[[#This Row],[Weighted Co2]]-TOPSIS!$D$5)^2)^0.5</f>
        <v>5.2853268040026482E-3</v>
      </c>
      <c r="Y415">
        <f>((Pro_Economic_Table[[#This Row],[Weighted Energy]]-TOPSIS!$B$6)^2+(Pro_Economic_Table[[#This Row],[Weighted Cost]]-TOPSIS!$C$6)^2+(Pro_Economic_Table[[#This Row],[Weighted Co2]]-TOPSIS!$D$6)^2)^0.5</f>
        <v>2.0548066280882669E-3</v>
      </c>
      <c r="Z415">
        <f>Pro_Economic_Table[[#This Row],[S- Worst-Euclidean Distance]]/(Pro_Economic_Table[[#This Row],[S+ Best-Euclidean Distance]]+Pro_Economic_Table[[#This Row],[S- Worst-Euclidean Distance]])</f>
        <v>0.27994131811074358</v>
      </c>
      <c r="AA415">
        <v>414</v>
      </c>
    </row>
    <row r="416" spans="1:27" x14ac:dyDescent="0.3">
      <c r="A416">
        <v>259</v>
      </c>
      <c r="B416" t="s">
        <v>141</v>
      </c>
      <c r="C416" t="s">
        <v>148</v>
      </c>
      <c r="D416" t="s">
        <v>151</v>
      </c>
      <c r="E416" t="s">
        <v>152</v>
      </c>
      <c r="F416" t="s">
        <v>280</v>
      </c>
      <c r="G416" t="s">
        <v>219</v>
      </c>
      <c r="H416">
        <v>385.50327673937358</v>
      </c>
      <c r="I416">
        <v>55</v>
      </c>
      <c r="J416">
        <v>1402268.8111449133</v>
      </c>
      <c r="K416">
        <v>42499.442490909089</v>
      </c>
      <c r="L416">
        <v>252408386.00608441</v>
      </c>
      <c r="M416">
        <v>5410203.378636363</v>
      </c>
      <c r="N416">
        <v>2103403216.71737</v>
      </c>
      <c r="O416">
        <v>102520000</v>
      </c>
      <c r="P416">
        <v>21.525416668181812</v>
      </c>
      <c r="Q416">
        <v>20963.918726616452</v>
      </c>
      <c r="R416">
        <v>252450885.44857532</v>
      </c>
      <c r="S416">
        <v>2211.3334200960062</v>
      </c>
      <c r="T416">
        <v>20985.444143284632</v>
      </c>
      <c r="U416">
        <f>Pro_Economic_Table[[#This Row],[Total Energy(MJ)]]*AHP!$P$3/TOPSIS!$B$4</f>
        <v>8.5414364108540898E-3</v>
      </c>
      <c r="V416">
        <f>Pro_Economic_Table[[#This Row],[Total Cost(LKR Million)]]*AHP!$P$4/TOPSIS!$C$4</f>
        <v>3.3009338885439776E-2</v>
      </c>
      <c r="W416">
        <f>Pro_Economic_Table[[#This Row],[Total Carbon (Metric T)]]*AHP!$P$5/TOPSIS!$D$4</f>
        <v>3.6670091224795423E-3</v>
      </c>
      <c r="X416">
        <f>((Pro_Economic_Table[[#This Row],[Weighted Energy]]-TOPSIS!$B$5)^2+(Pro_Economic_Table[[#This Row],[Weighted Cost]]-TOPSIS!$C$5)^2+(Pro_Economic_Table[[#This Row],[Weighted Co2]]-TOPSIS!$D$5)^2)^0.5</f>
        <v>5.3788167617280572E-3</v>
      </c>
      <c r="Y416">
        <f>((Pro_Economic_Table[[#This Row],[Weighted Energy]]-TOPSIS!$B$6)^2+(Pro_Economic_Table[[#This Row],[Weighted Cost]]-TOPSIS!$C$6)^2+(Pro_Economic_Table[[#This Row],[Weighted Co2]]-TOPSIS!$D$6)^2)^0.5</f>
        <v>1.9617086383229756E-3</v>
      </c>
      <c r="Z416">
        <f>Pro_Economic_Table[[#This Row],[S- Worst-Euclidean Distance]]/(Pro_Economic_Table[[#This Row],[S+ Best-Euclidean Distance]]+Pro_Economic_Table[[#This Row],[S- Worst-Euclidean Distance]])</f>
        <v>0.26724362786202432</v>
      </c>
      <c r="AA416">
        <v>415</v>
      </c>
    </row>
    <row r="417" spans="1:27" x14ac:dyDescent="0.3">
      <c r="A417">
        <v>277</v>
      </c>
      <c r="B417" t="s">
        <v>141</v>
      </c>
      <c r="C417" t="s">
        <v>148</v>
      </c>
      <c r="D417" t="s">
        <v>280</v>
      </c>
      <c r="E417" t="s">
        <v>152</v>
      </c>
      <c r="F417" t="s">
        <v>280</v>
      </c>
      <c r="G417" t="s">
        <v>219</v>
      </c>
      <c r="H417">
        <v>385.96773907778356</v>
      </c>
      <c r="I417">
        <v>55</v>
      </c>
      <c r="J417">
        <v>1402718.4106884939</v>
      </c>
      <c r="K417">
        <v>42499.442490909089</v>
      </c>
      <c r="L417">
        <v>252489313.92392889</v>
      </c>
      <c r="M417">
        <v>5414808.4536363631</v>
      </c>
      <c r="N417">
        <v>2104077616.0327408</v>
      </c>
      <c r="O417">
        <v>102520000</v>
      </c>
      <c r="P417">
        <v>21.516206518181814</v>
      </c>
      <c r="Q417">
        <v>20970.640239792985</v>
      </c>
      <c r="R417">
        <v>252531813.36641979</v>
      </c>
      <c r="S417">
        <v>2212.0124244863773</v>
      </c>
      <c r="T417">
        <v>20992.156446311168</v>
      </c>
      <c r="U417">
        <f>Pro_Economic_Table[[#This Row],[Total Energy(MJ)]]*AHP!$P$3/TOPSIS!$B$4</f>
        <v>8.5441745302427506E-3</v>
      </c>
      <c r="V417">
        <f>Pro_Economic_Table[[#This Row],[Total Cost(LKR Million)]]*AHP!$P$4/TOPSIS!$C$4</f>
        <v>3.3019474618849666E-2</v>
      </c>
      <c r="W417">
        <f>Pro_Economic_Table[[#This Row],[Total Carbon (Metric T)]]*AHP!$P$5/TOPSIS!$D$4</f>
        <v>3.6681820343446945E-3</v>
      </c>
      <c r="X417">
        <f>((Pro_Economic_Table[[#This Row],[Weighted Energy]]-TOPSIS!$B$5)^2+(Pro_Economic_Table[[#This Row],[Weighted Cost]]-TOPSIS!$C$5)^2+(Pro_Economic_Table[[#This Row],[Weighted Co2]]-TOPSIS!$D$5)^2)^0.5</f>
        <v>5.3893804723296294E-3</v>
      </c>
      <c r="Y417">
        <f>((Pro_Economic_Table[[#This Row],[Weighted Energy]]-TOPSIS!$B$6)^2+(Pro_Economic_Table[[#This Row],[Weighted Cost]]-TOPSIS!$C$6)^2+(Pro_Economic_Table[[#This Row],[Weighted Co2]]-TOPSIS!$D$6)^2)^0.5</f>
        <v>1.9511528686493203E-3</v>
      </c>
      <c r="Z417">
        <f>Pro_Economic_Table[[#This Row],[S- Worst-Euclidean Distance]]/(Pro_Economic_Table[[#This Row],[S+ Best-Euclidean Distance]]+Pro_Economic_Table[[#This Row],[S- Worst-Euclidean Distance]])</f>
        <v>0.26580532748988378</v>
      </c>
      <c r="AA417">
        <v>416</v>
      </c>
    </row>
    <row r="418" spans="1:27" x14ac:dyDescent="0.3">
      <c r="A418">
        <v>160</v>
      </c>
      <c r="B418" t="s">
        <v>140</v>
      </c>
      <c r="C418" t="s">
        <v>148</v>
      </c>
      <c r="D418" t="s">
        <v>151</v>
      </c>
      <c r="E418" t="s">
        <v>280</v>
      </c>
      <c r="F418" t="s">
        <v>280</v>
      </c>
      <c r="G418" t="s">
        <v>219</v>
      </c>
      <c r="H418">
        <v>399.68665472196392</v>
      </c>
      <c r="I418">
        <v>57</v>
      </c>
      <c r="J418">
        <v>1399810.7440997073</v>
      </c>
      <c r="K418">
        <v>57046.926127272716</v>
      </c>
      <c r="L418">
        <v>251965933.93794733</v>
      </c>
      <c r="M418">
        <v>6839693.6240909081</v>
      </c>
      <c r="N418">
        <v>2099716116.1495609</v>
      </c>
      <c r="O418">
        <v>106248000</v>
      </c>
      <c r="P418">
        <v>29.527822849999996</v>
      </c>
      <c r="Q418">
        <v>20927.170624290622</v>
      </c>
      <c r="R418">
        <v>252022980.86407462</v>
      </c>
      <c r="S418">
        <v>2212.8038097736521</v>
      </c>
      <c r="T418">
        <v>20956.698447140621</v>
      </c>
      <c r="U418">
        <f>Pro_Economic_Table[[#This Row],[Total Energy(MJ)]]*AHP!$P$3/TOPSIS!$B$4</f>
        <v>8.5269586648484396E-3</v>
      </c>
      <c r="V418">
        <f>Pro_Economic_Table[[#This Row],[Total Cost(LKR Million)]]*AHP!$P$4/TOPSIS!$C$4</f>
        <v>3.3031287900781373E-2</v>
      </c>
      <c r="W418">
        <f>Pro_Economic_Table[[#This Row],[Total Carbon (Metric T)]]*AHP!$P$5/TOPSIS!$D$4</f>
        <v>3.6619860822583112E-3</v>
      </c>
      <c r="X418">
        <f>((Pro_Economic_Table[[#This Row],[Weighted Energy]]-TOPSIS!$B$5)^2+(Pro_Economic_Table[[#This Row],[Weighted Cost]]-TOPSIS!$C$5)^2+(Pro_Economic_Table[[#This Row],[Weighted Co2]]-TOPSIS!$D$5)^2)^0.5</f>
        <v>5.3958387067528698E-3</v>
      </c>
      <c r="Y418">
        <f>((Pro_Economic_Table[[#This Row],[Weighted Energy]]-TOPSIS!$B$6)^2+(Pro_Economic_Table[[#This Row],[Weighted Cost]]-TOPSIS!$C$6)^2+(Pro_Economic_Table[[#This Row],[Weighted Co2]]-TOPSIS!$D$6)^2)^0.5</f>
        <v>1.9442386012535541E-3</v>
      </c>
      <c r="Z418">
        <f>Pro_Economic_Table[[#This Row],[S- Worst-Euclidean Distance]]/(Pro_Economic_Table[[#This Row],[S+ Best-Euclidean Distance]]+Pro_Economic_Table[[#This Row],[S- Worst-Euclidean Distance]])</f>
        <v>0.26487985339511533</v>
      </c>
      <c r="AA418">
        <v>417</v>
      </c>
    </row>
    <row r="419" spans="1:27" x14ac:dyDescent="0.3">
      <c r="A419">
        <v>178</v>
      </c>
      <c r="B419" t="s">
        <v>140</v>
      </c>
      <c r="C419" t="s">
        <v>148</v>
      </c>
      <c r="D419" t="s">
        <v>280</v>
      </c>
      <c r="E419" t="s">
        <v>280</v>
      </c>
      <c r="F419" t="s">
        <v>280</v>
      </c>
      <c r="G419" t="s">
        <v>219</v>
      </c>
      <c r="H419">
        <v>400.15111706037391</v>
      </c>
      <c r="I419">
        <v>57</v>
      </c>
      <c r="J419">
        <v>1400260.3436432881</v>
      </c>
      <c r="K419">
        <v>57046.926127272716</v>
      </c>
      <c r="L419">
        <v>252046861.85579184</v>
      </c>
      <c r="M419">
        <v>6844298.6990909083</v>
      </c>
      <c r="N419">
        <v>2100390515.464932</v>
      </c>
      <c r="O419">
        <v>106248000</v>
      </c>
      <c r="P419">
        <v>29.518612699999998</v>
      </c>
      <c r="Q419">
        <v>20933.892137467152</v>
      </c>
      <c r="R419">
        <v>252103908.78191912</v>
      </c>
      <c r="S419">
        <v>2213.4828141640228</v>
      </c>
      <c r="T419">
        <v>20963.410750167153</v>
      </c>
      <c r="U419">
        <f>Pro_Economic_Table[[#This Row],[Total Energy(MJ)]]*AHP!$P$3/TOPSIS!$B$4</f>
        <v>8.5296967842371021E-3</v>
      </c>
      <c r="V419">
        <f>Pro_Economic_Table[[#This Row],[Total Cost(LKR Million)]]*AHP!$P$4/TOPSIS!$C$4</f>
        <v>3.3041423634191248E-2</v>
      </c>
      <c r="W419">
        <f>Pro_Economic_Table[[#This Row],[Total Carbon (Metric T)]]*AHP!$P$5/TOPSIS!$D$4</f>
        <v>3.6631589941234629E-3</v>
      </c>
      <c r="X419">
        <f>((Pro_Economic_Table[[#This Row],[Weighted Energy]]-TOPSIS!$B$5)^2+(Pro_Economic_Table[[#This Row],[Weighted Cost]]-TOPSIS!$C$5)^2+(Pro_Economic_Table[[#This Row],[Weighted Co2]]-TOPSIS!$D$5)^2)^0.5</f>
        <v>5.4064018848536191E-3</v>
      </c>
      <c r="Y419">
        <f>((Pro_Economic_Table[[#This Row],[Weighted Energy]]-TOPSIS!$B$6)^2+(Pro_Economic_Table[[#This Row],[Weighted Cost]]-TOPSIS!$C$6)^2+(Pro_Economic_Table[[#This Row],[Weighted Co2]]-TOPSIS!$D$6)^2)^0.5</f>
        <v>1.9336789665679018E-3</v>
      </c>
      <c r="Z419">
        <f>Pro_Economic_Table[[#This Row],[S- Worst-Euclidean Distance]]/(Pro_Economic_Table[[#This Row],[S+ Best-Euclidean Distance]]+Pro_Economic_Table[[#This Row],[S- Worst-Euclidean Distance]])</f>
        <v>0.26344109904367263</v>
      </c>
      <c r="AA419">
        <v>418</v>
      </c>
    </row>
    <row r="420" spans="1:27" x14ac:dyDescent="0.3">
      <c r="A420">
        <v>261</v>
      </c>
      <c r="B420" t="s">
        <v>141</v>
      </c>
      <c r="C420" t="s">
        <v>148</v>
      </c>
      <c r="D420" t="s">
        <v>151</v>
      </c>
      <c r="E420" t="s">
        <v>152</v>
      </c>
      <c r="F420" t="s">
        <v>280</v>
      </c>
      <c r="G420" t="s">
        <v>218</v>
      </c>
      <c r="H420">
        <v>385.50327673937358</v>
      </c>
      <c r="I420">
        <v>28</v>
      </c>
      <c r="J420">
        <v>1402268.8111449133</v>
      </c>
      <c r="K420">
        <v>42499.442490909089</v>
      </c>
      <c r="L420">
        <v>252408386.00608441</v>
      </c>
      <c r="M420">
        <v>5410203.378636363</v>
      </c>
      <c r="N420">
        <v>2103403216.71737</v>
      </c>
      <c r="O420">
        <v>104893600</v>
      </c>
      <c r="P420">
        <v>21.525416668181812</v>
      </c>
      <c r="Q420">
        <v>20963.918726616452</v>
      </c>
      <c r="R420">
        <v>252450885.44857532</v>
      </c>
      <c r="S420">
        <v>2213.7070200960065</v>
      </c>
      <c r="T420">
        <v>20985.444143284632</v>
      </c>
      <c r="U420">
        <f>Pro_Economic_Table[[#This Row],[Total Energy(MJ)]]*AHP!$P$3/TOPSIS!$B$4</f>
        <v>8.5414364108540898E-3</v>
      </c>
      <c r="V420">
        <f>Pro_Economic_Table[[#This Row],[Total Cost(LKR Million)]]*AHP!$P$4/TOPSIS!$C$4</f>
        <v>3.304477043369318E-2</v>
      </c>
      <c r="W420">
        <f>Pro_Economic_Table[[#This Row],[Total Carbon (Metric T)]]*AHP!$P$5/TOPSIS!$D$4</f>
        <v>3.6670091224795423E-3</v>
      </c>
      <c r="X420">
        <f>((Pro_Economic_Table[[#This Row],[Weighted Energy]]-TOPSIS!$B$5)^2+(Pro_Economic_Table[[#This Row],[Weighted Cost]]-TOPSIS!$C$5)^2+(Pro_Economic_Table[[#This Row],[Weighted Co2]]-TOPSIS!$D$5)^2)^0.5</f>
        <v>5.4129295748067234E-3</v>
      </c>
      <c r="Y420">
        <f>((Pro_Economic_Table[[#This Row],[Weighted Energy]]-TOPSIS!$B$6)^2+(Pro_Economic_Table[[#This Row],[Weighted Cost]]-TOPSIS!$C$6)^2+(Pro_Economic_Table[[#This Row],[Weighted Co2]]-TOPSIS!$D$6)^2)^0.5</f>
        <v>1.9273594009116669E-3</v>
      </c>
      <c r="Z420">
        <f>Pro_Economic_Table[[#This Row],[S- Worst-Euclidean Distance]]/(Pro_Economic_Table[[#This Row],[S+ Best-Euclidean Distance]]+Pro_Economic_Table[[#This Row],[S- Worst-Euclidean Distance]])</f>
        <v>0.26257268716359183</v>
      </c>
      <c r="AA420">
        <v>419</v>
      </c>
    </row>
    <row r="421" spans="1:27" x14ac:dyDescent="0.3">
      <c r="A421">
        <v>253</v>
      </c>
      <c r="B421" t="s">
        <v>141</v>
      </c>
      <c r="C421" t="s">
        <v>148</v>
      </c>
      <c r="D421" t="s">
        <v>151</v>
      </c>
      <c r="E421" t="s">
        <v>152</v>
      </c>
      <c r="F421" t="s">
        <v>154</v>
      </c>
      <c r="G421" t="s">
        <v>219</v>
      </c>
      <c r="H421">
        <v>385.43990871021083</v>
      </c>
      <c r="I421">
        <v>55</v>
      </c>
      <c r="J421">
        <v>1403979.320198108</v>
      </c>
      <c r="K421">
        <v>40316.029763636354</v>
      </c>
      <c r="L421">
        <v>252716277.63565943</v>
      </c>
      <c r="M421">
        <v>5421120.4422727264</v>
      </c>
      <c r="N421">
        <v>2105968980.2971621</v>
      </c>
      <c r="O421">
        <v>102520000</v>
      </c>
      <c r="P421">
        <v>21.525416668181812</v>
      </c>
      <c r="Q421">
        <v>20989.490836961711</v>
      </c>
      <c r="R421">
        <v>252756593.66542307</v>
      </c>
      <c r="S421">
        <v>2213.9101007394347</v>
      </c>
      <c r="T421">
        <v>21011.016253629892</v>
      </c>
      <c r="U421">
        <f>Pro_Economic_Table[[#This Row],[Total Energy(MJ)]]*AHP!$P$3/TOPSIS!$B$4</f>
        <v>8.5517797585901879E-3</v>
      </c>
      <c r="V421">
        <f>Pro_Economic_Table[[#This Row],[Total Cost(LKR Million)]]*AHP!$P$4/TOPSIS!$C$4</f>
        <v>3.3047801888705382E-2</v>
      </c>
      <c r="W421">
        <f>Pro_Economic_Table[[#This Row],[Total Carbon (Metric T)]]*AHP!$P$5/TOPSIS!$D$4</f>
        <v>3.6714776084108788E-3</v>
      </c>
      <c r="X421">
        <f>((Pro_Economic_Table[[#This Row],[Weighted Energy]]-TOPSIS!$B$5)^2+(Pro_Economic_Table[[#This Row],[Weighted Cost]]-TOPSIS!$C$5)^2+(Pro_Economic_Table[[#This Row],[Weighted Co2]]-TOPSIS!$D$5)^2)^0.5</f>
        <v>5.4188939595915956E-3</v>
      </c>
      <c r="Y421">
        <f>((Pro_Economic_Table[[#This Row],[Weighted Energy]]-TOPSIS!$B$6)^2+(Pro_Economic_Table[[#This Row],[Weighted Cost]]-TOPSIS!$C$6)^2+(Pro_Economic_Table[[#This Row],[Weighted Co2]]-TOPSIS!$D$6)^2)^0.5</f>
        <v>1.9216610146842428E-3</v>
      </c>
      <c r="Z421">
        <f>Pro_Economic_Table[[#This Row],[S- Worst-Euclidean Distance]]/(Pro_Economic_Table[[#This Row],[S+ Best-Euclidean Distance]]+Pro_Economic_Table[[#This Row],[S- Worst-Euclidean Distance]])</f>
        <v>0.26178688415501156</v>
      </c>
      <c r="AA421">
        <v>420</v>
      </c>
    </row>
    <row r="422" spans="1:27" x14ac:dyDescent="0.3">
      <c r="A422">
        <v>279</v>
      </c>
      <c r="B422" t="s">
        <v>141</v>
      </c>
      <c r="C422" t="s">
        <v>148</v>
      </c>
      <c r="D422" t="s">
        <v>280</v>
      </c>
      <c r="E422" t="s">
        <v>152</v>
      </c>
      <c r="F422" t="s">
        <v>280</v>
      </c>
      <c r="G422" t="s">
        <v>218</v>
      </c>
      <c r="H422">
        <v>385.96773907778356</v>
      </c>
      <c r="I422">
        <v>28</v>
      </c>
      <c r="J422">
        <v>1402718.4106884939</v>
      </c>
      <c r="K422">
        <v>42499.442490909089</v>
      </c>
      <c r="L422">
        <v>252489313.92392889</v>
      </c>
      <c r="M422">
        <v>5414808.4536363631</v>
      </c>
      <c r="N422">
        <v>2104077616.0327408</v>
      </c>
      <c r="O422">
        <v>104893600</v>
      </c>
      <c r="P422">
        <v>21.516206518181814</v>
      </c>
      <c r="Q422">
        <v>20970.640239792985</v>
      </c>
      <c r="R422">
        <v>252531813.36641979</v>
      </c>
      <c r="S422">
        <v>2214.3860244863772</v>
      </c>
      <c r="T422">
        <v>20992.156446311168</v>
      </c>
      <c r="U422">
        <f>Pro_Economic_Table[[#This Row],[Total Energy(MJ)]]*AHP!$P$3/TOPSIS!$B$4</f>
        <v>8.5441745302427506E-3</v>
      </c>
      <c r="V422">
        <f>Pro_Economic_Table[[#This Row],[Total Cost(LKR Million)]]*AHP!$P$4/TOPSIS!$C$4</f>
        <v>3.3054906167103063E-2</v>
      </c>
      <c r="W422">
        <f>Pro_Economic_Table[[#This Row],[Total Carbon (Metric T)]]*AHP!$P$5/TOPSIS!$D$4</f>
        <v>3.6681820343446945E-3</v>
      </c>
      <c r="X422">
        <f>((Pro_Economic_Table[[#This Row],[Weighted Energy]]-TOPSIS!$B$5)^2+(Pro_Economic_Table[[#This Row],[Weighted Cost]]-TOPSIS!$C$5)^2+(Pro_Economic_Table[[#This Row],[Weighted Co2]]-TOPSIS!$D$5)^2)^0.5</f>
        <v>5.4234930580349464E-3</v>
      </c>
      <c r="Y422">
        <f>((Pro_Economic_Table[[#This Row],[Weighted Energy]]-TOPSIS!$B$6)^2+(Pro_Economic_Table[[#This Row],[Weighted Cost]]-TOPSIS!$C$6)^2+(Pro_Economic_Table[[#This Row],[Weighted Co2]]-TOPSIS!$D$6)^2)^0.5</f>
        <v>1.9168018272385093E-3</v>
      </c>
      <c r="Z422">
        <f>Pro_Economic_Table[[#This Row],[S- Worst-Euclidean Distance]]/(Pro_Economic_Table[[#This Row],[S+ Best-Euclidean Distance]]+Pro_Economic_Table[[#This Row],[S- Worst-Euclidean Distance]])</f>
        <v>0.26113417201863554</v>
      </c>
      <c r="AA422">
        <v>421</v>
      </c>
    </row>
    <row r="423" spans="1:27" x14ac:dyDescent="0.3">
      <c r="A423">
        <v>271</v>
      </c>
      <c r="B423" t="s">
        <v>141</v>
      </c>
      <c r="C423" t="s">
        <v>148</v>
      </c>
      <c r="D423" t="s">
        <v>280</v>
      </c>
      <c r="E423" t="s">
        <v>152</v>
      </c>
      <c r="F423" t="s">
        <v>154</v>
      </c>
      <c r="G423" t="s">
        <v>219</v>
      </c>
      <c r="H423">
        <v>385.90437104862087</v>
      </c>
      <c r="I423">
        <v>55</v>
      </c>
      <c r="J423">
        <v>1404428.919741689</v>
      </c>
      <c r="K423">
        <v>40316.029763636354</v>
      </c>
      <c r="L423">
        <v>252797205.55350402</v>
      </c>
      <c r="M423">
        <v>5425725.5172727266</v>
      </c>
      <c r="N423">
        <v>2106643379.6125336</v>
      </c>
      <c r="O423">
        <v>102520000</v>
      </c>
      <c r="P423">
        <v>21.516206518181814</v>
      </c>
      <c r="Q423">
        <v>20996.212350138252</v>
      </c>
      <c r="R423">
        <v>252837521.58326766</v>
      </c>
      <c r="S423">
        <v>2214.5891051298067</v>
      </c>
      <c r="T423">
        <v>21017.728556656435</v>
      </c>
      <c r="U423">
        <f>Pro_Economic_Table[[#This Row],[Total Energy(MJ)]]*AHP!$P$3/TOPSIS!$B$4</f>
        <v>8.5545178779788539E-3</v>
      </c>
      <c r="V423">
        <f>Pro_Economic_Table[[#This Row],[Total Cost(LKR Million)]]*AHP!$P$4/TOPSIS!$C$4</f>
        <v>3.3057937622115278E-2</v>
      </c>
      <c r="W423">
        <f>Pro_Economic_Table[[#This Row],[Total Carbon (Metric T)]]*AHP!$P$5/TOPSIS!$D$4</f>
        <v>3.6726505202760327E-3</v>
      </c>
      <c r="X423">
        <f>((Pro_Economic_Table[[#This Row],[Weighted Energy]]-TOPSIS!$B$5)^2+(Pro_Economic_Table[[#This Row],[Weighted Cost]]-TOPSIS!$C$5)^2+(Pro_Economic_Table[[#This Row],[Weighted Co2]]-TOPSIS!$D$5)^2)^0.5</f>
        <v>5.4294576792711432E-3</v>
      </c>
      <c r="Y423">
        <f>((Pro_Economic_Table[[#This Row],[Weighted Energy]]-TOPSIS!$B$6)^2+(Pro_Economic_Table[[#This Row],[Weighted Cost]]-TOPSIS!$C$6)^2+(Pro_Economic_Table[[#This Row],[Weighted Co2]]-TOPSIS!$D$6)^2)^0.5</f>
        <v>1.9111056006776593E-3</v>
      </c>
      <c r="Z423">
        <f>Pro_Economic_Table[[#This Row],[S- Worst-Euclidean Distance]]/(Pro_Economic_Table[[#This Row],[S+ Best-Euclidean Distance]]+Pro_Economic_Table[[#This Row],[S- Worst-Euclidean Distance]])</f>
        <v>0.26034863099647421</v>
      </c>
      <c r="AA423">
        <v>422</v>
      </c>
    </row>
    <row r="424" spans="1:27" x14ac:dyDescent="0.3">
      <c r="A424">
        <v>162</v>
      </c>
      <c r="B424" t="s">
        <v>140</v>
      </c>
      <c r="C424" t="s">
        <v>148</v>
      </c>
      <c r="D424" t="s">
        <v>151</v>
      </c>
      <c r="E424" t="s">
        <v>280</v>
      </c>
      <c r="F424" t="s">
        <v>280</v>
      </c>
      <c r="G424" t="s">
        <v>218</v>
      </c>
      <c r="H424">
        <v>399.68665472196392</v>
      </c>
      <c r="I424">
        <v>29</v>
      </c>
      <c r="J424">
        <v>1399810.7440997073</v>
      </c>
      <c r="K424">
        <v>57046.926127272716</v>
      </c>
      <c r="L424">
        <v>251965933.93794733</v>
      </c>
      <c r="M424">
        <v>6839693.6240909081</v>
      </c>
      <c r="N424">
        <v>2099716116.1495609</v>
      </c>
      <c r="O424">
        <v>108639800</v>
      </c>
      <c r="P424">
        <v>29.527822849999996</v>
      </c>
      <c r="Q424">
        <v>20927.170624290622</v>
      </c>
      <c r="R424">
        <v>252022980.86407462</v>
      </c>
      <c r="S424">
        <v>2215.195609773652</v>
      </c>
      <c r="T424">
        <v>20956.698447140621</v>
      </c>
      <c r="U424">
        <f>Pro_Economic_Table[[#This Row],[Total Energy(MJ)]]*AHP!$P$3/TOPSIS!$B$4</f>
        <v>8.5269586648484396E-3</v>
      </c>
      <c r="V424">
        <f>Pro_Economic_Table[[#This Row],[Total Cost(LKR Million)]]*AHP!$P$4/TOPSIS!$C$4</f>
        <v>3.3066991126730345E-2</v>
      </c>
      <c r="W424">
        <f>Pro_Economic_Table[[#This Row],[Total Carbon (Metric T)]]*AHP!$P$5/TOPSIS!$D$4</f>
        <v>3.6619860822583112E-3</v>
      </c>
      <c r="X424">
        <f>((Pro_Economic_Table[[#This Row],[Weighted Energy]]-TOPSIS!$B$5)^2+(Pro_Economic_Table[[#This Row],[Weighted Cost]]-TOPSIS!$C$5)^2+(Pro_Economic_Table[[#This Row],[Weighted Co2]]-TOPSIS!$D$5)^2)^0.5</f>
        <v>5.4302497116156759E-3</v>
      </c>
      <c r="Y424">
        <f>((Pro_Economic_Table[[#This Row],[Weighted Energy]]-TOPSIS!$B$6)^2+(Pro_Economic_Table[[#This Row],[Weighted Cost]]-TOPSIS!$C$6)^2+(Pro_Economic_Table[[#This Row],[Weighted Co2]]-TOPSIS!$D$6)^2)^0.5</f>
        <v>1.9097198537721112E-3</v>
      </c>
      <c r="Z424">
        <f>Pro_Economic_Table[[#This Row],[S- Worst-Euclidean Distance]]/(Pro_Economic_Table[[#This Row],[S+ Best-Euclidean Distance]]+Pro_Economic_Table[[#This Row],[S- Worst-Euclidean Distance]])</f>
        <v>0.26018089540555422</v>
      </c>
      <c r="AA424">
        <v>423</v>
      </c>
    </row>
    <row r="425" spans="1:27" x14ac:dyDescent="0.3">
      <c r="A425">
        <v>154</v>
      </c>
      <c r="B425" t="s">
        <v>140</v>
      </c>
      <c r="C425" t="s">
        <v>148</v>
      </c>
      <c r="D425" t="s">
        <v>151</v>
      </c>
      <c r="E425" t="s">
        <v>280</v>
      </c>
      <c r="F425" t="s">
        <v>154</v>
      </c>
      <c r="G425" t="s">
        <v>219</v>
      </c>
      <c r="H425">
        <v>399.62328669280129</v>
      </c>
      <c r="I425">
        <v>57</v>
      </c>
      <c r="J425">
        <v>1401521.2531529022</v>
      </c>
      <c r="K425">
        <v>54863.513399999996</v>
      </c>
      <c r="L425">
        <v>252273825.56752238</v>
      </c>
      <c r="M425">
        <v>6850610.6877272716</v>
      </c>
      <c r="N425">
        <v>2102281879.7293532</v>
      </c>
      <c r="O425">
        <v>106248000</v>
      </c>
      <c r="P425">
        <v>29.527822849999996</v>
      </c>
      <c r="Q425">
        <v>20952.742734635885</v>
      </c>
      <c r="R425">
        <v>252328689.08092237</v>
      </c>
      <c r="S425">
        <v>2215.3804904170802</v>
      </c>
      <c r="T425">
        <v>20982.270557485885</v>
      </c>
      <c r="U425">
        <f>Pro_Economic_Table[[#This Row],[Total Energy(MJ)]]*AHP!$P$3/TOPSIS!$B$4</f>
        <v>8.5373020125845394E-3</v>
      </c>
      <c r="V425">
        <f>Pro_Economic_Table[[#This Row],[Total Cost(LKR Million)]]*AHP!$P$4/TOPSIS!$C$4</f>
        <v>3.3069750904046971E-2</v>
      </c>
      <c r="W425">
        <f>Pro_Economic_Table[[#This Row],[Total Carbon (Metric T)]]*AHP!$P$5/TOPSIS!$D$4</f>
        <v>3.6664545681896485E-3</v>
      </c>
      <c r="X425">
        <f>((Pro_Economic_Table[[#This Row],[Weighted Energy]]-TOPSIS!$B$5)^2+(Pro_Economic_Table[[#This Row],[Weighted Cost]]-TOPSIS!$C$5)^2+(Pro_Economic_Table[[#This Row],[Weighted Co2]]-TOPSIS!$D$5)^2)^0.5</f>
        <v>5.4359140354635531E-3</v>
      </c>
      <c r="Y425">
        <f>((Pro_Economic_Table[[#This Row],[Weighted Energy]]-TOPSIS!$B$6)^2+(Pro_Economic_Table[[#This Row],[Weighted Cost]]-TOPSIS!$C$6)^2+(Pro_Economic_Table[[#This Row],[Weighted Co2]]-TOPSIS!$D$6)^2)^0.5</f>
        <v>1.9041764820773176E-3</v>
      </c>
      <c r="Z425">
        <f>Pro_Economic_Table[[#This Row],[S- Worst-Euclidean Distance]]/(Pro_Economic_Table[[#This Row],[S+ Best-Euclidean Distance]]+Pro_Economic_Table[[#This Row],[S- Worst-Euclidean Distance]])</f>
        <v>0.25942138963093719</v>
      </c>
      <c r="AA425">
        <v>424</v>
      </c>
    </row>
    <row r="426" spans="1:27" x14ac:dyDescent="0.3">
      <c r="A426">
        <v>180</v>
      </c>
      <c r="B426" t="s">
        <v>140</v>
      </c>
      <c r="C426" t="s">
        <v>148</v>
      </c>
      <c r="D426" t="s">
        <v>280</v>
      </c>
      <c r="E426" t="s">
        <v>280</v>
      </c>
      <c r="F426" t="s">
        <v>280</v>
      </c>
      <c r="G426" t="s">
        <v>218</v>
      </c>
      <c r="H426">
        <v>400.15111706037391</v>
      </c>
      <c r="I426">
        <v>29</v>
      </c>
      <c r="J426">
        <v>1400260.3436432881</v>
      </c>
      <c r="K426">
        <v>57046.926127272716</v>
      </c>
      <c r="L426">
        <v>252046861.85579184</v>
      </c>
      <c r="M426">
        <v>6844298.6990909083</v>
      </c>
      <c r="N426">
        <v>2100390515.464932</v>
      </c>
      <c r="O426">
        <v>108639800</v>
      </c>
      <c r="P426">
        <v>29.518612699999998</v>
      </c>
      <c r="Q426">
        <v>20933.892137467152</v>
      </c>
      <c r="R426">
        <v>252103908.78191912</v>
      </c>
      <c r="S426">
        <v>2215.8746141640231</v>
      </c>
      <c r="T426">
        <v>20963.410750167153</v>
      </c>
      <c r="U426">
        <f>Pro_Economic_Table[[#This Row],[Total Energy(MJ)]]*AHP!$P$3/TOPSIS!$B$4</f>
        <v>8.5296967842371021E-3</v>
      </c>
      <c r="V426">
        <f>Pro_Economic_Table[[#This Row],[Total Cost(LKR Million)]]*AHP!$P$4/TOPSIS!$C$4</f>
        <v>3.3077126860140228E-2</v>
      </c>
      <c r="W426">
        <f>Pro_Economic_Table[[#This Row],[Total Carbon (Metric T)]]*AHP!$P$5/TOPSIS!$D$4</f>
        <v>3.6631589941234629E-3</v>
      </c>
      <c r="X426">
        <f>((Pro_Economic_Table[[#This Row],[Weighted Energy]]-TOPSIS!$B$5)^2+(Pro_Economic_Table[[#This Row],[Weighted Cost]]-TOPSIS!$C$5)^2+(Pro_Economic_Table[[#This Row],[Weighted Co2]]-TOPSIS!$D$5)^2)^0.5</f>
        <v>5.4408125935855086E-3</v>
      </c>
      <c r="Y426">
        <f>((Pro_Economic_Table[[#This Row],[Weighted Energy]]-TOPSIS!$B$6)^2+(Pro_Economic_Table[[#This Row],[Weighted Cost]]-TOPSIS!$C$6)^2+(Pro_Economic_Table[[#This Row],[Weighted Co2]]-TOPSIS!$D$6)^2)^0.5</f>
        <v>1.8991588358518786E-3</v>
      </c>
      <c r="Z426">
        <f>Pro_Economic_Table[[#This Row],[S- Worst-Euclidean Distance]]/(Pro_Economic_Table[[#This Row],[S+ Best-Euclidean Distance]]+Pro_Economic_Table[[#This Row],[S- Worst-Euclidean Distance]])</f>
        <v>0.25874199295043443</v>
      </c>
      <c r="AA426">
        <v>425</v>
      </c>
    </row>
    <row r="427" spans="1:27" x14ac:dyDescent="0.3">
      <c r="A427">
        <v>256</v>
      </c>
      <c r="B427" t="s">
        <v>141</v>
      </c>
      <c r="C427" t="s">
        <v>148</v>
      </c>
      <c r="D427" t="s">
        <v>151</v>
      </c>
      <c r="E427" t="s">
        <v>152</v>
      </c>
      <c r="F427" t="s">
        <v>155</v>
      </c>
      <c r="G427" t="s">
        <v>219</v>
      </c>
      <c r="H427">
        <v>385.40133686637273</v>
      </c>
      <c r="I427">
        <v>55</v>
      </c>
      <c r="J427">
        <v>1405020.4996217922</v>
      </c>
      <c r="K427">
        <v>41134.809536363631</v>
      </c>
      <c r="L427">
        <v>252903689.93192258</v>
      </c>
      <c r="M427">
        <v>5448413.1013636356</v>
      </c>
      <c r="N427">
        <v>2107530749.4326882</v>
      </c>
      <c r="O427">
        <v>102520000</v>
      </c>
      <c r="P427">
        <v>21.252490077272725</v>
      </c>
      <c r="Q427">
        <v>21005.056469345793</v>
      </c>
      <c r="R427">
        <v>252944824.74145895</v>
      </c>
      <c r="S427">
        <v>2215.4991625340517</v>
      </c>
      <c r="T427">
        <v>21026.308959423066</v>
      </c>
      <c r="U427">
        <f>Pro_Economic_Table[[#This Row],[Total Energy(MJ)]]*AHP!$P$3/TOPSIS!$B$4</f>
        <v>8.5581483786235472E-3</v>
      </c>
      <c r="V427">
        <f>Pro_Economic_Table[[#This Row],[Total Cost(LKR Million)]]*AHP!$P$4/TOPSIS!$C$4</f>
        <v>3.3071522363786944E-2</v>
      </c>
      <c r="W427">
        <f>Pro_Economic_Table[[#This Row],[Total Carbon (Metric T)]]*AHP!$P$5/TOPSIS!$D$4</f>
        <v>3.6741498650125532E-3</v>
      </c>
      <c r="X427">
        <f>((Pro_Economic_Table[[#This Row],[Weighted Energy]]-TOPSIS!$B$5)^2+(Pro_Economic_Table[[#This Row],[Weighted Cost]]-TOPSIS!$C$5)^2+(Pro_Economic_Table[[#This Row],[Weighted Co2]]-TOPSIS!$D$5)^2)^0.5</f>
        <v>5.4435984669805645E-3</v>
      </c>
      <c r="Y427">
        <f>((Pro_Economic_Table[[#This Row],[Weighted Energy]]-TOPSIS!$B$6)^2+(Pro_Economic_Table[[#This Row],[Weighted Cost]]-TOPSIS!$C$6)^2+(Pro_Economic_Table[[#This Row],[Weighted Co2]]-TOPSIS!$D$6)^2)^0.5</f>
        <v>1.8969742278956974E-3</v>
      </c>
      <c r="Z427">
        <f>Pro_Economic_Table[[#This Row],[S- Worst-Euclidean Distance]]/(Pro_Economic_Table[[#This Row],[S+ Best-Euclidean Distance]]+Pro_Economic_Table[[#This Row],[S- Worst-Euclidean Distance]])</f>
        <v>0.25842319213319559</v>
      </c>
      <c r="AA427">
        <v>426</v>
      </c>
    </row>
    <row r="428" spans="1:27" x14ac:dyDescent="0.3">
      <c r="A428">
        <v>172</v>
      </c>
      <c r="B428" t="s">
        <v>140</v>
      </c>
      <c r="C428" t="s">
        <v>148</v>
      </c>
      <c r="D428" t="s">
        <v>280</v>
      </c>
      <c r="E428" t="s">
        <v>280</v>
      </c>
      <c r="F428" t="s">
        <v>154</v>
      </c>
      <c r="G428" t="s">
        <v>219</v>
      </c>
      <c r="H428">
        <v>400.08774903121127</v>
      </c>
      <c r="I428">
        <v>57</v>
      </c>
      <c r="J428">
        <v>1401970.852696483</v>
      </c>
      <c r="K428">
        <v>54863.513399999996</v>
      </c>
      <c r="L428">
        <v>252354753.48536697</v>
      </c>
      <c r="M428">
        <v>6855215.7627272718</v>
      </c>
      <c r="N428">
        <v>2102956279.0447247</v>
      </c>
      <c r="O428">
        <v>106248000</v>
      </c>
      <c r="P428">
        <v>29.518612699999998</v>
      </c>
      <c r="Q428">
        <v>20959.464247812422</v>
      </c>
      <c r="R428">
        <v>252409616.99876696</v>
      </c>
      <c r="S428">
        <v>2216.0594948074522</v>
      </c>
      <c r="T428">
        <v>20988.982860512424</v>
      </c>
      <c r="U428">
        <f>Pro_Economic_Table[[#This Row],[Total Energy(MJ)]]*AHP!$P$3/TOPSIS!$B$4</f>
        <v>8.5400401319732037E-3</v>
      </c>
      <c r="V428">
        <f>Pro_Economic_Table[[#This Row],[Total Cost(LKR Million)]]*AHP!$P$4/TOPSIS!$C$4</f>
        <v>3.3079886637456868E-2</v>
      </c>
      <c r="W428">
        <f>Pro_Economic_Table[[#This Row],[Total Carbon (Metric T)]]*AHP!$P$5/TOPSIS!$D$4</f>
        <v>3.6676274800548016E-3</v>
      </c>
      <c r="X428">
        <f>((Pro_Economic_Table[[#This Row],[Weighted Energy]]-TOPSIS!$B$5)^2+(Pro_Economic_Table[[#This Row],[Weighted Cost]]-TOPSIS!$C$5)^2+(Pro_Economic_Table[[#This Row],[Weighted Co2]]-TOPSIS!$D$5)^2)^0.5</f>
        <v>5.4464772301573931E-3</v>
      </c>
      <c r="Y428">
        <f>((Pro_Economic_Table[[#This Row],[Weighted Energy]]-TOPSIS!$B$6)^2+(Pro_Economic_Table[[#This Row],[Weighted Cost]]-TOPSIS!$C$6)^2+(Pro_Economic_Table[[#This Row],[Weighted Co2]]-TOPSIS!$D$6)^2)^0.5</f>
        <v>1.8936170437698814E-3</v>
      </c>
      <c r="Z428">
        <f>Pro_Economic_Table[[#This Row],[S- Worst-Euclidean Distance]]/(Pro_Economic_Table[[#This Row],[S+ Best-Euclidean Distance]]+Pro_Economic_Table[[#This Row],[S- Worst-Euclidean Distance]])</f>
        <v>0.25798265977266704</v>
      </c>
      <c r="AA428">
        <v>427</v>
      </c>
    </row>
    <row r="429" spans="1:27" x14ac:dyDescent="0.3">
      <c r="A429">
        <v>255</v>
      </c>
      <c r="B429" t="s">
        <v>141</v>
      </c>
      <c r="C429" t="s">
        <v>148</v>
      </c>
      <c r="D429" t="s">
        <v>151</v>
      </c>
      <c r="E429" t="s">
        <v>152</v>
      </c>
      <c r="F429" t="s">
        <v>154</v>
      </c>
      <c r="G429" t="s">
        <v>218</v>
      </c>
      <c r="H429">
        <v>385.43990871021083</v>
      </c>
      <c r="I429">
        <v>28</v>
      </c>
      <c r="J429">
        <v>1403979.320198108</v>
      </c>
      <c r="K429">
        <v>40316.029763636354</v>
      </c>
      <c r="L429">
        <v>252716277.63565943</v>
      </c>
      <c r="M429">
        <v>5421120.4422727264</v>
      </c>
      <c r="N429">
        <v>2105968980.2971621</v>
      </c>
      <c r="O429">
        <v>104893600</v>
      </c>
      <c r="P429">
        <v>21.525416668181812</v>
      </c>
      <c r="Q429">
        <v>20989.490836961711</v>
      </c>
      <c r="R429">
        <v>252756593.66542307</v>
      </c>
      <c r="S429">
        <v>2216.2837007394346</v>
      </c>
      <c r="T429">
        <v>21011.016253629892</v>
      </c>
      <c r="U429">
        <f>Pro_Economic_Table[[#This Row],[Total Energy(MJ)]]*AHP!$P$3/TOPSIS!$B$4</f>
        <v>8.5517797585901879E-3</v>
      </c>
      <c r="V429">
        <f>Pro_Economic_Table[[#This Row],[Total Cost(LKR Million)]]*AHP!$P$4/TOPSIS!$C$4</f>
        <v>3.3083233436958771E-2</v>
      </c>
      <c r="W429">
        <f>Pro_Economic_Table[[#This Row],[Total Carbon (Metric T)]]*AHP!$P$5/TOPSIS!$D$4</f>
        <v>3.6714776084108788E-3</v>
      </c>
      <c r="X429">
        <f>((Pro_Economic_Table[[#This Row],[Weighted Energy]]-TOPSIS!$B$5)^2+(Pro_Economic_Table[[#This Row],[Weighted Cost]]-TOPSIS!$C$5)^2+(Pro_Economic_Table[[#This Row],[Weighted Co2]]-TOPSIS!$D$5)^2)^0.5</f>
        <v>5.4530059763749647E-3</v>
      </c>
      <c r="Y429">
        <f>((Pro_Economic_Table[[#This Row],[Weighted Energy]]-TOPSIS!$B$6)^2+(Pro_Economic_Table[[#This Row],[Weighted Cost]]-TOPSIS!$C$6)^2+(Pro_Economic_Table[[#This Row],[Weighted Co2]]-TOPSIS!$D$6)^2)^0.5</f>
        <v>1.8873049942924633E-3</v>
      </c>
      <c r="Z429">
        <f>Pro_Economic_Table[[#This Row],[S- Worst-Euclidean Distance]]/(Pro_Economic_Table[[#This Row],[S+ Best-Euclidean Distance]]+Pro_Economic_Table[[#This Row],[S- Worst-Euclidean Distance]])</f>
        <v>0.2571151279331777</v>
      </c>
      <c r="AA429">
        <v>428</v>
      </c>
    </row>
    <row r="430" spans="1:27" x14ac:dyDescent="0.3">
      <c r="A430">
        <v>274</v>
      </c>
      <c r="B430" t="s">
        <v>141</v>
      </c>
      <c r="C430" t="s">
        <v>148</v>
      </c>
      <c r="D430" t="s">
        <v>280</v>
      </c>
      <c r="E430" t="s">
        <v>152</v>
      </c>
      <c r="F430" t="s">
        <v>155</v>
      </c>
      <c r="G430" t="s">
        <v>219</v>
      </c>
      <c r="H430">
        <v>385.86579920478272</v>
      </c>
      <c r="I430">
        <v>55</v>
      </c>
      <c r="J430">
        <v>1405470.0991653728</v>
      </c>
      <c r="K430">
        <v>41134.809536363631</v>
      </c>
      <c r="L430">
        <v>252984617.84976712</v>
      </c>
      <c r="M430">
        <v>5453018.1763636358</v>
      </c>
      <c r="N430">
        <v>2108205148.7480593</v>
      </c>
      <c r="O430">
        <v>102520000</v>
      </c>
      <c r="P430">
        <v>21.243279927272724</v>
      </c>
      <c r="Q430">
        <v>21011.777982522322</v>
      </c>
      <c r="R430">
        <v>253025752.65930349</v>
      </c>
      <c r="S430">
        <v>2216.1781669244233</v>
      </c>
      <c r="T430">
        <v>21033.021262449594</v>
      </c>
      <c r="U430">
        <f>Pro_Economic_Table[[#This Row],[Total Energy(MJ)]]*AHP!$P$3/TOPSIS!$B$4</f>
        <v>8.5608864980122098E-3</v>
      </c>
      <c r="V430">
        <f>Pro_Economic_Table[[#This Row],[Total Cost(LKR Million)]]*AHP!$P$4/TOPSIS!$C$4</f>
        <v>3.3081658097196834E-2</v>
      </c>
      <c r="W430">
        <f>Pro_Economic_Table[[#This Row],[Total Carbon (Metric T)]]*AHP!$P$5/TOPSIS!$D$4</f>
        <v>3.6753227768777045E-3</v>
      </c>
      <c r="X430">
        <f>((Pro_Economic_Table[[#This Row],[Weighted Energy]]-TOPSIS!$B$5)^2+(Pro_Economic_Table[[#This Row],[Weighted Cost]]-TOPSIS!$C$5)^2+(Pro_Economic_Table[[#This Row],[Weighted Co2]]-TOPSIS!$D$5)^2)^0.5</f>
        <v>5.4541621912958978E-3</v>
      </c>
      <c r="Y430">
        <f>((Pro_Economic_Table[[#This Row],[Weighted Energy]]-TOPSIS!$B$6)^2+(Pro_Economic_Table[[#This Row],[Weighted Cost]]-TOPSIS!$C$6)^2+(Pro_Economic_Table[[#This Row],[Weighted Co2]]-TOPSIS!$D$6)^2)^0.5</f>
        <v>1.8864190352186469E-3</v>
      </c>
      <c r="Z430">
        <f>Pro_Economic_Table[[#This Row],[S- Worst-Euclidean Distance]]/(Pro_Economic_Table[[#This Row],[S+ Best-Euclidean Distance]]+Pro_Economic_Table[[#This Row],[S- Worst-Euclidean Distance]])</f>
        <v>0.25698496849334046</v>
      </c>
      <c r="AA430">
        <v>429</v>
      </c>
    </row>
    <row r="431" spans="1:27" x14ac:dyDescent="0.3">
      <c r="A431">
        <v>157</v>
      </c>
      <c r="B431" t="s">
        <v>140</v>
      </c>
      <c r="C431" t="s">
        <v>148</v>
      </c>
      <c r="D431" t="s">
        <v>151</v>
      </c>
      <c r="E431" t="s">
        <v>280</v>
      </c>
      <c r="F431" t="s">
        <v>155</v>
      </c>
      <c r="G431" t="s">
        <v>219</v>
      </c>
      <c r="H431">
        <v>399.58471484896307</v>
      </c>
      <c r="I431">
        <v>57</v>
      </c>
      <c r="J431">
        <v>1402562.4325765863</v>
      </c>
      <c r="K431">
        <v>55682.293172727266</v>
      </c>
      <c r="L431">
        <v>252461237.86378554</v>
      </c>
      <c r="M431">
        <v>6877903.3468181808</v>
      </c>
      <c r="N431">
        <v>2103843648.8648794</v>
      </c>
      <c r="O431">
        <v>106248000</v>
      </c>
      <c r="P431">
        <v>29.254896259090906</v>
      </c>
      <c r="Q431">
        <v>20968.308367019967</v>
      </c>
      <c r="R431">
        <v>252516920.15695825</v>
      </c>
      <c r="S431">
        <v>2216.9695522116976</v>
      </c>
      <c r="T431">
        <v>20997.563263279058</v>
      </c>
      <c r="U431">
        <f>Pro_Economic_Table[[#This Row],[Total Energy(MJ)]]*AHP!$P$3/TOPSIS!$B$4</f>
        <v>8.5436706326178988E-3</v>
      </c>
      <c r="V431">
        <f>Pro_Economic_Table[[#This Row],[Total Cost(LKR Million)]]*AHP!$P$4/TOPSIS!$C$4</f>
        <v>3.3093471379128533E-2</v>
      </c>
      <c r="W431">
        <f>Pro_Economic_Table[[#This Row],[Total Carbon (Metric T)]]*AHP!$P$5/TOPSIS!$D$4</f>
        <v>3.6691268247913233E-3</v>
      </c>
      <c r="X431">
        <f>((Pro_Economic_Table[[#This Row],[Weighted Energy]]-TOPSIS!$B$5)^2+(Pro_Economic_Table[[#This Row],[Weighted Cost]]-TOPSIS!$C$5)^2+(Pro_Economic_Table[[#This Row],[Weighted Co2]]-TOPSIS!$D$5)^2)^0.5</f>
        <v>5.4606175433989318E-3</v>
      </c>
      <c r="Y431">
        <f>((Pro_Economic_Table[[#This Row],[Weighted Energy]]-TOPSIS!$B$6)^2+(Pro_Economic_Table[[#This Row],[Weighted Cost]]-TOPSIS!$C$6)^2+(Pro_Economic_Table[[#This Row],[Weighted Co2]]-TOPSIS!$D$6)^2)^0.5</f>
        <v>1.8794808513925383E-3</v>
      </c>
      <c r="Z431">
        <f>Pro_Economic_Table[[#This Row],[S- Worst-Euclidean Distance]]/(Pro_Economic_Table[[#This Row],[S+ Best-Euclidean Distance]]+Pro_Economic_Table[[#This Row],[S- Worst-Euclidean Distance]])</f>
        <v>0.25605662898554832</v>
      </c>
      <c r="AA431">
        <v>430</v>
      </c>
    </row>
    <row r="432" spans="1:27" x14ac:dyDescent="0.3">
      <c r="A432">
        <v>273</v>
      </c>
      <c r="B432" t="s">
        <v>141</v>
      </c>
      <c r="C432" t="s">
        <v>148</v>
      </c>
      <c r="D432" t="s">
        <v>280</v>
      </c>
      <c r="E432" t="s">
        <v>152</v>
      </c>
      <c r="F432" t="s">
        <v>154</v>
      </c>
      <c r="G432" t="s">
        <v>218</v>
      </c>
      <c r="H432">
        <v>385.90437104862087</v>
      </c>
      <c r="I432">
        <v>28</v>
      </c>
      <c r="J432">
        <v>1404428.919741689</v>
      </c>
      <c r="K432">
        <v>40316.029763636354</v>
      </c>
      <c r="L432">
        <v>252797205.55350402</v>
      </c>
      <c r="M432">
        <v>5425725.5172727266</v>
      </c>
      <c r="N432">
        <v>2106643379.6125336</v>
      </c>
      <c r="O432">
        <v>104893600</v>
      </c>
      <c r="P432">
        <v>21.516206518181814</v>
      </c>
      <c r="Q432">
        <v>20996.212350138252</v>
      </c>
      <c r="R432">
        <v>252837521.58326766</v>
      </c>
      <c r="S432">
        <v>2216.9627051298066</v>
      </c>
      <c r="T432">
        <v>21017.728556656435</v>
      </c>
      <c r="U432">
        <f>Pro_Economic_Table[[#This Row],[Total Energy(MJ)]]*AHP!$P$3/TOPSIS!$B$4</f>
        <v>8.5545178779788539E-3</v>
      </c>
      <c r="V432">
        <f>Pro_Economic_Table[[#This Row],[Total Cost(LKR Million)]]*AHP!$P$4/TOPSIS!$C$4</f>
        <v>3.3093369170368675E-2</v>
      </c>
      <c r="W432">
        <f>Pro_Economic_Table[[#This Row],[Total Carbon (Metric T)]]*AHP!$P$5/TOPSIS!$D$4</f>
        <v>3.6726505202760327E-3</v>
      </c>
      <c r="X432">
        <f>((Pro_Economic_Table[[#This Row],[Weighted Energy]]-TOPSIS!$B$5)^2+(Pro_Economic_Table[[#This Row],[Weighted Cost]]-TOPSIS!$C$5)^2+(Pro_Economic_Table[[#This Row],[Weighted Co2]]-TOPSIS!$D$5)^2)^0.5</f>
        <v>5.46356947183195E-3</v>
      </c>
      <c r="Y432">
        <f>((Pro_Economic_Table[[#This Row],[Weighted Energy]]-TOPSIS!$B$6)^2+(Pro_Economic_Table[[#This Row],[Weighted Cost]]-TOPSIS!$C$6)^2+(Pro_Economic_Table[[#This Row],[Weighted Co2]]-TOPSIS!$D$6)^2)^0.5</f>
        <v>1.8767477061449377E-3</v>
      </c>
      <c r="Z432">
        <f>Pro_Economic_Table[[#This Row],[S- Worst-Euclidean Distance]]/(Pro_Economic_Table[[#This Row],[S+ Best-Euclidean Distance]]+Pro_Economic_Table[[#This Row],[S- Worst-Euclidean Distance]])</f>
        <v>0.25567665001939333</v>
      </c>
      <c r="AA432">
        <v>431</v>
      </c>
    </row>
    <row r="433" spans="1:27" x14ac:dyDescent="0.3">
      <c r="A433">
        <v>156</v>
      </c>
      <c r="B433" t="s">
        <v>140</v>
      </c>
      <c r="C433" t="s">
        <v>148</v>
      </c>
      <c r="D433" t="s">
        <v>151</v>
      </c>
      <c r="E433" t="s">
        <v>280</v>
      </c>
      <c r="F433" t="s">
        <v>154</v>
      </c>
      <c r="G433" t="s">
        <v>218</v>
      </c>
      <c r="H433">
        <v>399.62328669280129</v>
      </c>
      <c r="I433">
        <v>29</v>
      </c>
      <c r="J433">
        <v>1401521.2531529022</v>
      </c>
      <c r="K433">
        <v>54863.513399999996</v>
      </c>
      <c r="L433">
        <v>252273825.56752238</v>
      </c>
      <c r="M433">
        <v>6850610.6877272716</v>
      </c>
      <c r="N433">
        <v>2102281879.7293532</v>
      </c>
      <c r="O433">
        <v>108639800</v>
      </c>
      <c r="P433">
        <v>29.527822849999996</v>
      </c>
      <c r="Q433">
        <v>20952.742734635885</v>
      </c>
      <c r="R433">
        <v>252328689.08092237</v>
      </c>
      <c r="S433">
        <v>2217.7722904170805</v>
      </c>
      <c r="T433">
        <v>20982.270557485885</v>
      </c>
      <c r="U433">
        <f>Pro_Economic_Table[[#This Row],[Total Energy(MJ)]]*AHP!$P$3/TOPSIS!$B$4</f>
        <v>8.5373020125845394E-3</v>
      </c>
      <c r="V433">
        <f>Pro_Economic_Table[[#This Row],[Total Cost(LKR Million)]]*AHP!$P$4/TOPSIS!$C$4</f>
        <v>3.3105454129995937E-2</v>
      </c>
      <c r="W433">
        <f>Pro_Economic_Table[[#This Row],[Total Carbon (Metric T)]]*AHP!$P$5/TOPSIS!$D$4</f>
        <v>3.6664545681896485E-3</v>
      </c>
      <c r="X433">
        <f>((Pro_Economic_Table[[#This Row],[Weighted Energy]]-TOPSIS!$B$5)^2+(Pro_Economic_Table[[#This Row],[Weighted Cost]]-TOPSIS!$C$5)^2+(Pro_Economic_Table[[#This Row],[Weighted Co2]]-TOPSIS!$D$5)^2)^0.5</f>
        <v>5.4703239838927052E-3</v>
      </c>
      <c r="Y433">
        <f>((Pro_Economic_Table[[#This Row],[Weighted Energy]]-TOPSIS!$B$6)^2+(Pro_Economic_Table[[#This Row],[Weighted Cost]]-TOPSIS!$C$6)^2+(Pro_Economic_Table[[#This Row],[Weighted Co2]]-TOPSIS!$D$6)^2)^0.5</f>
        <v>1.8696525780946326E-3</v>
      </c>
      <c r="Z433">
        <f>Pro_Economic_Table[[#This Row],[S- Worst-Euclidean Distance]]/(Pro_Economic_Table[[#This Row],[S+ Best-Euclidean Distance]]+Pro_Economic_Table[[#This Row],[S- Worst-Euclidean Distance]])</f>
        <v>0.25472187306118782</v>
      </c>
      <c r="AA433">
        <v>432</v>
      </c>
    </row>
    <row r="434" spans="1:27" x14ac:dyDescent="0.3">
      <c r="A434">
        <v>175</v>
      </c>
      <c r="B434" t="s">
        <v>140</v>
      </c>
      <c r="C434" t="s">
        <v>148</v>
      </c>
      <c r="D434" t="s">
        <v>280</v>
      </c>
      <c r="E434" t="s">
        <v>280</v>
      </c>
      <c r="F434" t="s">
        <v>155</v>
      </c>
      <c r="G434" t="s">
        <v>219</v>
      </c>
      <c r="H434">
        <v>400.04917718737318</v>
      </c>
      <c r="I434">
        <v>57</v>
      </c>
      <c r="J434">
        <v>1403012.032120167</v>
      </c>
      <c r="K434">
        <v>55682.293172727266</v>
      </c>
      <c r="L434">
        <v>252542165.78163007</v>
      </c>
      <c r="M434">
        <v>6882508.4218181809</v>
      </c>
      <c r="N434">
        <v>2104518048.1802506</v>
      </c>
      <c r="O434">
        <v>106248000</v>
      </c>
      <c r="P434">
        <v>29.245686109090908</v>
      </c>
      <c r="Q434">
        <v>20975.029880196496</v>
      </c>
      <c r="R434">
        <v>252597848.07480279</v>
      </c>
      <c r="S434">
        <v>2217.6485566020688</v>
      </c>
      <c r="T434">
        <v>21004.275566305587</v>
      </c>
      <c r="U434">
        <f>Pro_Economic_Table[[#This Row],[Total Energy(MJ)]]*AHP!$P$3/TOPSIS!$B$4</f>
        <v>8.5464087520065613E-3</v>
      </c>
      <c r="V434">
        <f>Pro_Economic_Table[[#This Row],[Total Cost(LKR Million)]]*AHP!$P$4/TOPSIS!$C$4</f>
        <v>3.3103607112538423E-2</v>
      </c>
      <c r="W434">
        <f>Pro_Economic_Table[[#This Row],[Total Carbon (Metric T)]]*AHP!$P$5/TOPSIS!$D$4</f>
        <v>3.6702997366564742E-3</v>
      </c>
      <c r="X434">
        <f>((Pro_Economic_Table[[#This Row],[Weighted Energy]]-TOPSIS!$B$5)^2+(Pro_Economic_Table[[#This Row],[Weighted Cost]]-TOPSIS!$C$5)^2+(Pro_Economic_Table[[#This Row],[Weighted Co2]]-TOPSIS!$D$5)^2)^0.5</f>
        <v>5.4711807470142941E-3</v>
      </c>
      <c r="Y434">
        <f>((Pro_Economic_Table[[#This Row],[Weighted Energy]]-TOPSIS!$B$6)^2+(Pro_Economic_Table[[#This Row],[Weighted Cost]]-TOPSIS!$C$6)^2+(Pro_Economic_Table[[#This Row],[Weighted Co2]]-TOPSIS!$D$6)^2)^0.5</f>
        <v>1.8689215333612013E-3</v>
      </c>
      <c r="Z434">
        <f>Pro_Economic_Table[[#This Row],[S- Worst-Euclidean Distance]]/(Pro_Economic_Table[[#This Row],[S+ Best-Euclidean Distance]]+Pro_Economic_Table[[#This Row],[S- Worst-Euclidean Distance]])</f>
        <v>0.2546179142977274</v>
      </c>
      <c r="AA434">
        <v>433</v>
      </c>
    </row>
    <row r="435" spans="1:27" x14ac:dyDescent="0.3">
      <c r="A435">
        <v>260</v>
      </c>
      <c r="B435" t="s">
        <v>141</v>
      </c>
      <c r="C435" t="s">
        <v>148</v>
      </c>
      <c r="D435" t="s">
        <v>151</v>
      </c>
      <c r="E435" t="s">
        <v>152</v>
      </c>
      <c r="F435" t="s">
        <v>280</v>
      </c>
      <c r="G435" t="s">
        <v>220</v>
      </c>
      <c r="H435">
        <v>385.50327673937358</v>
      </c>
      <c r="I435">
        <v>28</v>
      </c>
      <c r="J435">
        <v>1402268.8111449133</v>
      </c>
      <c r="K435">
        <v>42499.442490909089</v>
      </c>
      <c r="L435">
        <v>252408386.00608441</v>
      </c>
      <c r="M435">
        <v>5410203.378636363</v>
      </c>
      <c r="N435">
        <v>2103403216.71737</v>
      </c>
      <c r="O435">
        <v>109200000</v>
      </c>
      <c r="P435">
        <v>21.525416668181812</v>
      </c>
      <c r="Q435">
        <v>20963.918726616452</v>
      </c>
      <c r="R435">
        <v>252450885.44857532</v>
      </c>
      <c r="S435">
        <v>2218.0134200960065</v>
      </c>
      <c r="T435">
        <v>20985.444143284632</v>
      </c>
      <c r="U435">
        <f>Pro_Economic_Table[[#This Row],[Total Energy(MJ)]]*AHP!$P$3/TOPSIS!$B$4</f>
        <v>8.5414364108540898E-3</v>
      </c>
      <c r="V435">
        <f>Pro_Economic_Table[[#This Row],[Total Cost(LKR Million)]]*AHP!$P$4/TOPSIS!$C$4</f>
        <v>3.3109053556122578E-2</v>
      </c>
      <c r="W435">
        <f>Pro_Economic_Table[[#This Row],[Total Carbon (Metric T)]]*AHP!$P$5/TOPSIS!$D$4</f>
        <v>3.6670091224795423E-3</v>
      </c>
      <c r="X435">
        <f>((Pro_Economic_Table[[#This Row],[Weighted Energy]]-TOPSIS!$B$5)^2+(Pro_Economic_Table[[#This Row],[Weighted Cost]]-TOPSIS!$C$5)^2+(Pro_Economic_Table[[#This Row],[Weighted Co2]]-TOPSIS!$D$5)^2)^0.5</f>
        <v>5.4748628940153553E-3</v>
      </c>
      <c r="Y435">
        <f>((Pro_Economic_Table[[#This Row],[Weighted Energy]]-TOPSIS!$B$6)^2+(Pro_Economic_Table[[#This Row],[Weighted Cost]]-TOPSIS!$C$6)^2+(Pro_Economic_Table[[#This Row],[Weighted Co2]]-TOPSIS!$D$6)^2)^0.5</f>
        <v>1.8651432840638648E-3</v>
      </c>
      <c r="Z435">
        <f>Pro_Economic_Table[[#This Row],[S- Worst-Euclidean Distance]]/(Pro_Economic_Table[[#This Row],[S+ Best-Euclidean Distance]]+Pro_Economic_Table[[#This Row],[S- Worst-Euclidean Distance]])</f>
        <v>0.25410650056863404</v>
      </c>
      <c r="AA435">
        <v>434</v>
      </c>
    </row>
    <row r="436" spans="1:27" x14ac:dyDescent="0.3">
      <c r="A436">
        <v>258</v>
      </c>
      <c r="B436" t="s">
        <v>141</v>
      </c>
      <c r="C436" t="s">
        <v>148</v>
      </c>
      <c r="D436" t="s">
        <v>151</v>
      </c>
      <c r="E436" t="s">
        <v>152</v>
      </c>
      <c r="F436" t="s">
        <v>155</v>
      </c>
      <c r="G436" t="s">
        <v>218</v>
      </c>
      <c r="H436">
        <v>385.40133686637273</v>
      </c>
      <c r="I436">
        <v>28</v>
      </c>
      <c r="J436">
        <v>1405020.4996217922</v>
      </c>
      <c r="K436">
        <v>41134.809536363631</v>
      </c>
      <c r="L436">
        <v>252903689.93192258</v>
      </c>
      <c r="M436">
        <v>5448413.1013636356</v>
      </c>
      <c r="N436">
        <v>2107530749.4326882</v>
      </c>
      <c r="O436">
        <v>104893600</v>
      </c>
      <c r="P436">
        <v>21.252490077272725</v>
      </c>
      <c r="Q436">
        <v>21005.056469345793</v>
      </c>
      <c r="R436">
        <v>252944824.74145895</v>
      </c>
      <c r="S436">
        <v>2217.8727625340521</v>
      </c>
      <c r="T436">
        <v>21026.308959423066</v>
      </c>
      <c r="U436">
        <f>Pro_Economic_Table[[#This Row],[Total Energy(MJ)]]*AHP!$P$3/TOPSIS!$B$4</f>
        <v>8.5581483786235472E-3</v>
      </c>
      <c r="V436">
        <f>Pro_Economic_Table[[#This Row],[Total Cost(LKR Million)]]*AHP!$P$4/TOPSIS!$C$4</f>
        <v>3.3106953912040347E-2</v>
      </c>
      <c r="W436">
        <f>Pro_Economic_Table[[#This Row],[Total Carbon (Metric T)]]*AHP!$P$5/TOPSIS!$D$4</f>
        <v>3.6741498650125532E-3</v>
      </c>
      <c r="X436">
        <f>((Pro_Economic_Table[[#This Row],[Weighted Energy]]-TOPSIS!$B$5)^2+(Pro_Economic_Table[[#This Row],[Weighted Cost]]-TOPSIS!$C$5)^2+(Pro_Economic_Table[[#This Row],[Weighted Co2]]-TOPSIS!$D$5)^2)^0.5</f>
        <v>5.4777100698294523E-3</v>
      </c>
      <c r="Y436">
        <f>((Pro_Economic_Table[[#This Row],[Weighted Energy]]-TOPSIS!$B$6)^2+(Pro_Economic_Table[[#This Row],[Weighted Cost]]-TOPSIS!$C$6)^2+(Pro_Economic_Table[[#This Row],[Weighted Co2]]-TOPSIS!$D$6)^2)^0.5</f>
        <v>1.8626140807315185E-3</v>
      </c>
      <c r="Z436">
        <f>Pro_Economic_Table[[#This Row],[S- Worst-Euclidean Distance]]/(Pro_Economic_Table[[#This Row],[S+ Best-Euclidean Distance]]+Pro_Economic_Table[[#This Row],[S- Worst-Euclidean Distance]])</f>
        <v>0.25375093013966854</v>
      </c>
      <c r="AA436">
        <v>435</v>
      </c>
    </row>
    <row r="437" spans="1:27" x14ac:dyDescent="0.3">
      <c r="A437">
        <v>174</v>
      </c>
      <c r="B437" t="s">
        <v>140</v>
      </c>
      <c r="C437" t="s">
        <v>148</v>
      </c>
      <c r="D437" t="s">
        <v>280</v>
      </c>
      <c r="E437" t="s">
        <v>280</v>
      </c>
      <c r="F437" t="s">
        <v>154</v>
      </c>
      <c r="G437" t="s">
        <v>218</v>
      </c>
      <c r="H437">
        <v>400.08774903121127</v>
      </c>
      <c r="I437">
        <v>29</v>
      </c>
      <c r="J437">
        <v>1401970.852696483</v>
      </c>
      <c r="K437">
        <v>54863.513399999996</v>
      </c>
      <c r="L437">
        <v>252354753.48536697</v>
      </c>
      <c r="M437">
        <v>6855215.7627272718</v>
      </c>
      <c r="N437">
        <v>2102956279.0447247</v>
      </c>
      <c r="O437">
        <v>108639800</v>
      </c>
      <c r="P437">
        <v>29.518612699999998</v>
      </c>
      <c r="Q437">
        <v>20959.464247812422</v>
      </c>
      <c r="R437">
        <v>252409616.99876696</v>
      </c>
      <c r="S437">
        <v>2218.4512948074521</v>
      </c>
      <c r="T437">
        <v>20988.982860512424</v>
      </c>
      <c r="U437">
        <f>Pro_Economic_Table[[#This Row],[Total Energy(MJ)]]*AHP!$P$3/TOPSIS!$B$4</f>
        <v>8.5400401319732037E-3</v>
      </c>
      <c r="V437">
        <f>Pro_Economic_Table[[#This Row],[Total Cost(LKR Million)]]*AHP!$P$4/TOPSIS!$C$4</f>
        <v>3.3115589863405834E-2</v>
      </c>
      <c r="W437">
        <f>Pro_Economic_Table[[#This Row],[Total Carbon (Metric T)]]*AHP!$P$5/TOPSIS!$D$4</f>
        <v>3.6676274800548016E-3</v>
      </c>
      <c r="X437">
        <f>((Pro_Economic_Table[[#This Row],[Weighted Energy]]-TOPSIS!$B$5)^2+(Pro_Economic_Table[[#This Row],[Weighted Cost]]-TOPSIS!$C$5)^2+(Pro_Economic_Table[[#This Row],[Weighted Co2]]-TOPSIS!$D$5)^2)^0.5</f>
        <v>5.4808868865526897E-3</v>
      </c>
      <c r="Y437">
        <f>((Pro_Economic_Table[[#This Row],[Weighted Energy]]-TOPSIS!$B$6)^2+(Pro_Economic_Table[[#This Row],[Weighted Cost]]-TOPSIS!$C$6)^2+(Pro_Economic_Table[[#This Row],[Weighted Co2]]-TOPSIS!$D$6)^2)^0.5</f>
        <v>1.8590917010990948E-3</v>
      </c>
      <c r="Z437">
        <f>Pro_Economic_Table[[#This Row],[S- Worst-Euclidean Distance]]/(Pro_Economic_Table[[#This Row],[S+ Best-Euclidean Distance]]+Pro_Economic_Table[[#This Row],[S- Worst-Euclidean Distance]])</f>
        <v>0.25328298698673152</v>
      </c>
      <c r="AA437">
        <v>436</v>
      </c>
    </row>
    <row r="438" spans="1:27" x14ac:dyDescent="0.3">
      <c r="A438">
        <v>278</v>
      </c>
      <c r="B438" t="s">
        <v>141</v>
      </c>
      <c r="C438" t="s">
        <v>148</v>
      </c>
      <c r="D438" t="s">
        <v>280</v>
      </c>
      <c r="E438" t="s">
        <v>152</v>
      </c>
      <c r="F438" t="s">
        <v>280</v>
      </c>
      <c r="G438" t="s">
        <v>220</v>
      </c>
      <c r="H438">
        <v>385.96773907778356</v>
      </c>
      <c r="I438">
        <v>28</v>
      </c>
      <c r="J438">
        <v>1402718.4106884939</v>
      </c>
      <c r="K438">
        <v>42499.442490909089</v>
      </c>
      <c r="L438">
        <v>252489313.92392889</v>
      </c>
      <c r="M438">
        <v>5414808.4536363631</v>
      </c>
      <c r="N438">
        <v>2104077616.0327408</v>
      </c>
      <c r="O438">
        <v>109200000</v>
      </c>
      <c r="P438">
        <v>21.516206518181814</v>
      </c>
      <c r="Q438">
        <v>20970.640239792985</v>
      </c>
      <c r="R438">
        <v>252531813.36641979</v>
      </c>
      <c r="S438">
        <v>2218.6924244863771</v>
      </c>
      <c r="T438">
        <v>20992.156446311168</v>
      </c>
      <c r="U438">
        <f>Pro_Economic_Table[[#This Row],[Total Energy(MJ)]]*AHP!$P$3/TOPSIS!$B$4</f>
        <v>8.5441745302427506E-3</v>
      </c>
      <c r="V438">
        <f>Pro_Economic_Table[[#This Row],[Total Cost(LKR Million)]]*AHP!$P$4/TOPSIS!$C$4</f>
        <v>3.3119189289532461E-2</v>
      </c>
      <c r="W438">
        <f>Pro_Economic_Table[[#This Row],[Total Carbon (Metric T)]]*AHP!$P$5/TOPSIS!$D$4</f>
        <v>3.6681820343446945E-3</v>
      </c>
      <c r="X438">
        <f>((Pro_Economic_Table[[#This Row],[Weighted Energy]]-TOPSIS!$B$5)^2+(Pro_Economic_Table[[#This Row],[Weighted Cost]]-TOPSIS!$C$5)^2+(Pro_Economic_Table[[#This Row],[Weighted Co2]]-TOPSIS!$D$5)^2)^0.5</f>
        <v>5.485425889590119E-3</v>
      </c>
      <c r="Y438">
        <f>((Pro_Economic_Table[[#This Row],[Weighted Energy]]-TOPSIS!$B$6)^2+(Pro_Economic_Table[[#This Row],[Weighted Cost]]-TOPSIS!$C$6)^2+(Pro_Economic_Table[[#This Row],[Weighted Co2]]-TOPSIS!$D$6)^2)^0.5</f>
        <v>1.8545828554945301E-3</v>
      </c>
      <c r="Z438">
        <f>Pro_Economic_Table[[#This Row],[S- Worst-Euclidean Distance]]/(Pro_Economic_Table[[#This Row],[S+ Best-Euclidean Distance]]+Pro_Economic_Table[[#This Row],[S- Worst-Euclidean Distance]])</f>
        <v>0.25266766292839643</v>
      </c>
      <c r="AA438">
        <v>437</v>
      </c>
    </row>
    <row r="439" spans="1:27" x14ac:dyDescent="0.3">
      <c r="A439">
        <v>276</v>
      </c>
      <c r="B439" t="s">
        <v>141</v>
      </c>
      <c r="C439" t="s">
        <v>148</v>
      </c>
      <c r="D439" t="s">
        <v>280</v>
      </c>
      <c r="E439" t="s">
        <v>152</v>
      </c>
      <c r="F439" t="s">
        <v>155</v>
      </c>
      <c r="G439" t="s">
        <v>218</v>
      </c>
      <c r="H439">
        <v>385.86579920478272</v>
      </c>
      <c r="I439">
        <v>28</v>
      </c>
      <c r="J439">
        <v>1405470.0991653728</v>
      </c>
      <c r="K439">
        <v>41134.809536363631</v>
      </c>
      <c r="L439">
        <v>252984617.84976712</v>
      </c>
      <c r="M439">
        <v>5453018.1763636358</v>
      </c>
      <c r="N439">
        <v>2108205148.7480593</v>
      </c>
      <c r="O439">
        <v>104893600</v>
      </c>
      <c r="P439">
        <v>21.243279927272724</v>
      </c>
      <c r="Q439">
        <v>21011.777982522322</v>
      </c>
      <c r="R439">
        <v>253025752.65930349</v>
      </c>
      <c r="S439">
        <v>2218.5517669244232</v>
      </c>
      <c r="T439">
        <v>21033.021262449594</v>
      </c>
      <c r="U439">
        <f>Pro_Economic_Table[[#This Row],[Total Energy(MJ)]]*AHP!$P$3/TOPSIS!$B$4</f>
        <v>8.5608864980122098E-3</v>
      </c>
      <c r="V439">
        <f>Pro_Economic_Table[[#This Row],[Total Cost(LKR Million)]]*AHP!$P$4/TOPSIS!$C$4</f>
        <v>3.311708964545023E-2</v>
      </c>
      <c r="W439">
        <f>Pro_Economic_Table[[#This Row],[Total Carbon (Metric T)]]*AHP!$P$5/TOPSIS!$D$4</f>
        <v>3.6753227768777045E-3</v>
      </c>
      <c r="X439">
        <f>((Pro_Economic_Table[[#This Row],[Weighted Energy]]-TOPSIS!$B$5)^2+(Pro_Economic_Table[[#This Row],[Weighted Cost]]-TOPSIS!$C$5)^2+(Pro_Economic_Table[[#This Row],[Weighted Co2]]-TOPSIS!$D$5)^2)^0.5</f>
        <v>5.4882735716994127E-3</v>
      </c>
      <c r="Y439">
        <f>((Pro_Economic_Table[[#This Row],[Weighted Energy]]-TOPSIS!$B$6)^2+(Pro_Economic_Table[[#This Row],[Weighted Cost]]-TOPSIS!$C$6)^2+(Pro_Economic_Table[[#This Row],[Weighted Co2]]-TOPSIS!$D$6)^2)^0.5</f>
        <v>1.8520569695149524E-3</v>
      </c>
      <c r="Z439">
        <f>Pro_Economic_Table[[#This Row],[S- Worst-Euclidean Distance]]/(Pro_Economic_Table[[#This Row],[S+ Best-Euclidean Distance]]+Pro_Economic_Table[[#This Row],[S- Worst-Euclidean Distance]])</f>
        <v>0.25231247545543811</v>
      </c>
      <c r="AA439">
        <v>438</v>
      </c>
    </row>
    <row r="440" spans="1:27" x14ac:dyDescent="0.3">
      <c r="A440">
        <v>161</v>
      </c>
      <c r="B440" t="s">
        <v>140</v>
      </c>
      <c r="C440" t="s">
        <v>148</v>
      </c>
      <c r="D440" t="s">
        <v>151</v>
      </c>
      <c r="E440" t="s">
        <v>280</v>
      </c>
      <c r="F440" t="s">
        <v>280</v>
      </c>
      <c r="G440" t="s">
        <v>220</v>
      </c>
      <c r="H440">
        <v>399.68665472196392</v>
      </c>
      <c r="I440">
        <v>29</v>
      </c>
      <c r="J440">
        <v>1399810.7440997073</v>
      </c>
      <c r="K440">
        <v>57046.926127272716</v>
      </c>
      <c r="L440">
        <v>251965933.93794733</v>
      </c>
      <c r="M440">
        <v>6839693.6240909081</v>
      </c>
      <c r="N440">
        <v>2099716116.1495609</v>
      </c>
      <c r="O440">
        <v>113100000</v>
      </c>
      <c r="P440">
        <v>29.527822849999996</v>
      </c>
      <c r="Q440">
        <v>20927.170624290622</v>
      </c>
      <c r="R440">
        <v>252022980.86407462</v>
      </c>
      <c r="S440">
        <v>2219.655809773652</v>
      </c>
      <c r="T440">
        <v>20956.698447140621</v>
      </c>
      <c r="U440">
        <f>Pro_Economic_Table[[#This Row],[Total Energy(MJ)]]*AHP!$P$3/TOPSIS!$B$4</f>
        <v>8.5269586648484396E-3</v>
      </c>
      <c r="V440">
        <f>Pro_Economic_Table[[#This Row],[Total Cost(LKR Million)]]*AHP!$P$4/TOPSIS!$C$4</f>
        <v>3.3133570074960796E-2</v>
      </c>
      <c r="W440">
        <f>Pro_Economic_Table[[#This Row],[Total Carbon (Metric T)]]*AHP!$P$5/TOPSIS!$D$4</f>
        <v>3.6619860822583112E-3</v>
      </c>
      <c r="X440">
        <f>((Pro_Economic_Table[[#This Row],[Weighted Energy]]-TOPSIS!$B$5)^2+(Pro_Economic_Table[[#This Row],[Weighted Cost]]-TOPSIS!$C$5)^2+(Pro_Economic_Table[[#This Row],[Weighted Co2]]-TOPSIS!$D$5)^2)^0.5</f>
        <v>5.4944629879431321E-3</v>
      </c>
      <c r="Y440">
        <f>((Pro_Economic_Table[[#This Row],[Weighted Energy]]-TOPSIS!$B$6)^2+(Pro_Economic_Table[[#This Row],[Weighted Cost]]-TOPSIS!$C$6)^2+(Pro_Economic_Table[[#This Row],[Weighted Co2]]-TOPSIS!$D$6)^2)^0.5</f>
        <v>1.8454700992740489E-3</v>
      </c>
      <c r="Z440">
        <f>Pro_Economic_Table[[#This Row],[S- Worst-Euclidean Distance]]/(Pro_Economic_Table[[#This Row],[S+ Best-Euclidean Distance]]+Pro_Economic_Table[[#This Row],[S- Worst-Euclidean Distance]])</f>
        <v>0.25142873611314209</v>
      </c>
      <c r="AA440">
        <v>439</v>
      </c>
    </row>
    <row r="441" spans="1:27" x14ac:dyDescent="0.3">
      <c r="A441">
        <v>159</v>
      </c>
      <c r="B441" t="s">
        <v>140</v>
      </c>
      <c r="C441" t="s">
        <v>148</v>
      </c>
      <c r="D441" t="s">
        <v>151</v>
      </c>
      <c r="E441" t="s">
        <v>280</v>
      </c>
      <c r="F441" t="s">
        <v>155</v>
      </c>
      <c r="G441" t="s">
        <v>218</v>
      </c>
      <c r="H441">
        <v>399.58471484896307</v>
      </c>
      <c r="I441">
        <v>29</v>
      </c>
      <c r="J441">
        <v>1402562.4325765863</v>
      </c>
      <c r="K441">
        <v>55682.293172727266</v>
      </c>
      <c r="L441">
        <v>252461237.86378554</v>
      </c>
      <c r="M441">
        <v>6877903.3468181808</v>
      </c>
      <c r="N441">
        <v>2103843648.8648794</v>
      </c>
      <c r="O441">
        <v>108639800</v>
      </c>
      <c r="P441">
        <v>29.254896259090906</v>
      </c>
      <c r="Q441">
        <v>20968.308367019967</v>
      </c>
      <c r="R441">
        <v>252516920.15695825</v>
      </c>
      <c r="S441">
        <v>2219.3613522116975</v>
      </c>
      <c r="T441">
        <v>20997.563263279058</v>
      </c>
      <c r="U441">
        <f>Pro_Economic_Table[[#This Row],[Total Energy(MJ)]]*AHP!$P$3/TOPSIS!$B$4</f>
        <v>8.5436706326178988E-3</v>
      </c>
      <c r="V441">
        <f>Pro_Economic_Table[[#This Row],[Total Cost(LKR Million)]]*AHP!$P$4/TOPSIS!$C$4</f>
        <v>3.3129174605077506E-2</v>
      </c>
      <c r="W441">
        <f>Pro_Economic_Table[[#This Row],[Total Carbon (Metric T)]]*AHP!$P$5/TOPSIS!$D$4</f>
        <v>3.6691268247913233E-3</v>
      </c>
      <c r="X441">
        <f>((Pro_Economic_Table[[#This Row],[Weighted Energy]]-TOPSIS!$B$5)^2+(Pro_Economic_Table[[#This Row],[Weighted Cost]]-TOPSIS!$C$5)^2+(Pro_Economic_Table[[#This Row],[Weighted Co2]]-TOPSIS!$D$5)^2)^0.5</f>
        <v>5.4950269187731254E-3</v>
      </c>
      <c r="Y441">
        <f>((Pro_Economic_Table[[#This Row],[Weighted Energy]]-TOPSIS!$B$6)^2+(Pro_Economic_Table[[#This Row],[Weighted Cost]]-TOPSIS!$C$6)^2+(Pro_Economic_Table[[#This Row],[Weighted Co2]]-TOPSIS!$D$6)^2)^0.5</f>
        <v>1.8449538621856268E-3</v>
      </c>
      <c r="Z441">
        <f>Pro_Economic_Table[[#This Row],[S- Worst-Euclidean Distance]]/(Pro_Economic_Table[[#This Row],[S+ Best-Euclidean Distance]]+Pro_Economic_Table[[#This Row],[S- Worst-Euclidean Distance]])</f>
        <v>0.25135677016645241</v>
      </c>
      <c r="AA441">
        <v>440</v>
      </c>
    </row>
    <row r="442" spans="1:27" x14ac:dyDescent="0.3">
      <c r="A442">
        <v>179</v>
      </c>
      <c r="B442" t="s">
        <v>140</v>
      </c>
      <c r="C442" t="s">
        <v>148</v>
      </c>
      <c r="D442" t="s">
        <v>280</v>
      </c>
      <c r="E442" t="s">
        <v>280</v>
      </c>
      <c r="F442" t="s">
        <v>280</v>
      </c>
      <c r="G442" t="s">
        <v>220</v>
      </c>
      <c r="H442">
        <v>400.15111706037391</v>
      </c>
      <c r="I442">
        <v>29</v>
      </c>
      <c r="J442">
        <v>1400260.3436432881</v>
      </c>
      <c r="K442">
        <v>57046.926127272716</v>
      </c>
      <c r="L442">
        <v>252046861.85579184</v>
      </c>
      <c r="M442">
        <v>6844298.6990909083</v>
      </c>
      <c r="N442">
        <v>2100390515.464932</v>
      </c>
      <c r="O442">
        <v>113100000</v>
      </c>
      <c r="P442">
        <v>29.518612699999998</v>
      </c>
      <c r="Q442">
        <v>20933.892137467152</v>
      </c>
      <c r="R442">
        <v>252103908.78191912</v>
      </c>
      <c r="S442">
        <v>2220.3348141640231</v>
      </c>
      <c r="T442">
        <v>20963.410750167153</v>
      </c>
      <c r="U442">
        <f>Pro_Economic_Table[[#This Row],[Total Energy(MJ)]]*AHP!$P$3/TOPSIS!$B$4</f>
        <v>8.5296967842371021E-3</v>
      </c>
      <c r="V442">
        <f>Pro_Economic_Table[[#This Row],[Total Cost(LKR Million)]]*AHP!$P$4/TOPSIS!$C$4</f>
        <v>3.3143705808370678E-2</v>
      </c>
      <c r="W442">
        <f>Pro_Economic_Table[[#This Row],[Total Carbon (Metric T)]]*AHP!$P$5/TOPSIS!$D$4</f>
        <v>3.6631589941234629E-3</v>
      </c>
      <c r="X442">
        <f>((Pro_Economic_Table[[#This Row],[Weighted Energy]]-TOPSIS!$B$5)^2+(Pro_Economic_Table[[#This Row],[Weighted Cost]]-TOPSIS!$C$5)^2+(Pro_Economic_Table[[#This Row],[Weighted Co2]]-TOPSIS!$D$5)^2)^0.5</f>
        <v>5.505025243069595E-3</v>
      </c>
      <c r="Y442">
        <f>((Pro_Economic_Table[[#This Row],[Weighted Energy]]-TOPSIS!$B$6)^2+(Pro_Economic_Table[[#This Row],[Weighted Cost]]-TOPSIS!$C$6)^2+(Pro_Economic_Table[[#This Row],[Weighted Co2]]-TOPSIS!$D$6)^2)^0.5</f>
        <v>1.8349070559996778E-3</v>
      </c>
      <c r="Z442">
        <f>Pro_Economic_Table[[#This Row],[S- Worst-Euclidean Distance]]/(Pro_Economic_Table[[#This Row],[S+ Best-Euclidean Distance]]+Pro_Economic_Table[[#This Row],[S- Worst-Euclidean Distance]])</f>
        <v>0.24998964312414024</v>
      </c>
      <c r="AA442">
        <v>441</v>
      </c>
    </row>
    <row r="443" spans="1:27" x14ac:dyDescent="0.3">
      <c r="A443">
        <v>177</v>
      </c>
      <c r="B443" t="s">
        <v>140</v>
      </c>
      <c r="C443" t="s">
        <v>148</v>
      </c>
      <c r="D443" t="s">
        <v>280</v>
      </c>
      <c r="E443" t="s">
        <v>280</v>
      </c>
      <c r="F443" t="s">
        <v>155</v>
      </c>
      <c r="G443" t="s">
        <v>218</v>
      </c>
      <c r="H443">
        <v>400.04917718737318</v>
      </c>
      <c r="I443">
        <v>29</v>
      </c>
      <c r="J443">
        <v>1403012.032120167</v>
      </c>
      <c r="K443">
        <v>55682.293172727266</v>
      </c>
      <c r="L443">
        <v>252542165.78163007</v>
      </c>
      <c r="M443">
        <v>6882508.4218181809</v>
      </c>
      <c r="N443">
        <v>2104518048.1802506</v>
      </c>
      <c r="O443">
        <v>108639800</v>
      </c>
      <c r="P443">
        <v>29.245686109090908</v>
      </c>
      <c r="Q443">
        <v>20975.029880196496</v>
      </c>
      <c r="R443">
        <v>252597848.07480279</v>
      </c>
      <c r="S443">
        <v>2220.0403566020691</v>
      </c>
      <c r="T443">
        <v>21004.275566305587</v>
      </c>
      <c r="U443">
        <f>Pro_Economic_Table[[#This Row],[Total Energy(MJ)]]*AHP!$P$3/TOPSIS!$B$4</f>
        <v>8.5464087520065613E-3</v>
      </c>
      <c r="V443">
        <f>Pro_Economic_Table[[#This Row],[Total Cost(LKR Million)]]*AHP!$P$4/TOPSIS!$C$4</f>
        <v>3.3139310338487396E-2</v>
      </c>
      <c r="W443">
        <f>Pro_Economic_Table[[#This Row],[Total Carbon (Metric T)]]*AHP!$P$5/TOPSIS!$D$4</f>
        <v>3.6702997366564742E-3</v>
      </c>
      <c r="X443">
        <f>((Pro_Economic_Table[[#This Row],[Weighted Energy]]-TOPSIS!$B$5)^2+(Pro_Economic_Table[[#This Row],[Weighted Cost]]-TOPSIS!$C$5)^2+(Pro_Economic_Table[[#This Row],[Weighted Co2]]-TOPSIS!$D$5)^2)^0.5</f>
        <v>5.505589832708678E-3</v>
      </c>
      <c r="Y443">
        <f>((Pro_Economic_Table[[#This Row],[Weighted Energy]]-TOPSIS!$B$6)^2+(Pro_Economic_Table[[#This Row],[Weighted Cost]]-TOPSIS!$C$6)^2+(Pro_Economic_Table[[#This Row],[Weighted Co2]]-TOPSIS!$D$6)^2)^0.5</f>
        <v>1.8343930705995942E-3</v>
      </c>
      <c r="Z443">
        <f>Pro_Economic_Table[[#This Row],[S- Worst-Euclidean Distance]]/(Pro_Economic_Table[[#This Row],[S+ Best-Euclidean Distance]]+Pro_Economic_Table[[#This Row],[S- Worst-Euclidean Distance]])</f>
        <v>0.24991789419193305</v>
      </c>
      <c r="AA443">
        <v>442</v>
      </c>
    </row>
    <row r="444" spans="1:27" x14ac:dyDescent="0.3">
      <c r="A444">
        <v>254</v>
      </c>
      <c r="B444" t="s">
        <v>141</v>
      </c>
      <c r="C444" t="s">
        <v>148</v>
      </c>
      <c r="D444" t="s">
        <v>151</v>
      </c>
      <c r="E444" t="s">
        <v>152</v>
      </c>
      <c r="F444" t="s">
        <v>154</v>
      </c>
      <c r="G444" t="s">
        <v>220</v>
      </c>
      <c r="H444">
        <v>385.43990871021083</v>
      </c>
      <c r="I444">
        <v>28</v>
      </c>
      <c r="J444">
        <v>1403979.320198108</v>
      </c>
      <c r="K444">
        <v>40316.029763636354</v>
      </c>
      <c r="L444">
        <v>252716277.63565943</v>
      </c>
      <c r="M444">
        <v>5421120.4422727264</v>
      </c>
      <c r="N444">
        <v>2105968980.2971621</v>
      </c>
      <c r="O444">
        <v>109200000</v>
      </c>
      <c r="P444">
        <v>21.525416668181812</v>
      </c>
      <c r="Q444">
        <v>20989.490836961711</v>
      </c>
      <c r="R444">
        <v>252756593.66542307</v>
      </c>
      <c r="S444">
        <v>2220.5901007394345</v>
      </c>
      <c r="T444">
        <v>21011.016253629892</v>
      </c>
      <c r="U444">
        <f>Pro_Economic_Table[[#This Row],[Total Energy(MJ)]]*AHP!$P$3/TOPSIS!$B$4</f>
        <v>8.5517797585901879E-3</v>
      </c>
      <c r="V444">
        <f>Pro_Economic_Table[[#This Row],[Total Cost(LKR Million)]]*AHP!$P$4/TOPSIS!$C$4</f>
        <v>3.3147516559388177E-2</v>
      </c>
      <c r="W444">
        <f>Pro_Economic_Table[[#This Row],[Total Carbon (Metric T)]]*AHP!$P$5/TOPSIS!$D$4</f>
        <v>3.6714776084108788E-3</v>
      </c>
      <c r="X444">
        <f>((Pro_Economic_Table[[#This Row],[Weighted Energy]]-TOPSIS!$B$5)^2+(Pro_Economic_Table[[#This Row],[Weighted Cost]]-TOPSIS!$C$5)^2+(Pro_Economic_Table[[#This Row],[Weighted Co2]]-TOPSIS!$D$5)^2)^0.5</f>
        <v>5.5149375652609077E-3</v>
      </c>
      <c r="Y444">
        <f>((Pro_Economic_Table[[#This Row],[Weighted Energy]]-TOPSIS!$B$6)^2+(Pro_Economic_Table[[#This Row],[Weighted Cost]]-TOPSIS!$C$6)^2+(Pro_Economic_Table[[#This Row],[Weighted Co2]]-TOPSIS!$D$6)^2)^0.5</f>
        <v>1.8250781887861839E-3</v>
      </c>
      <c r="Z444">
        <f>Pro_Economic_Table[[#This Row],[S- Worst-Euclidean Distance]]/(Pro_Economic_Table[[#This Row],[S+ Best-Euclidean Distance]]+Pro_Economic_Table[[#This Row],[S- Worst-Euclidean Distance]])</f>
        <v>0.24864772092347129</v>
      </c>
      <c r="AA444">
        <v>443</v>
      </c>
    </row>
    <row r="445" spans="1:27" x14ac:dyDescent="0.3">
      <c r="A445">
        <v>272</v>
      </c>
      <c r="B445" t="s">
        <v>141</v>
      </c>
      <c r="C445" t="s">
        <v>148</v>
      </c>
      <c r="D445" t="s">
        <v>280</v>
      </c>
      <c r="E445" t="s">
        <v>152</v>
      </c>
      <c r="F445" t="s">
        <v>154</v>
      </c>
      <c r="G445" t="s">
        <v>220</v>
      </c>
      <c r="H445">
        <v>385.90437104862087</v>
      </c>
      <c r="I445">
        <v>28</v>
      </c>
      <c r="J445">
        <v>1404428.919741689</v>
      </c>
      <c r="K445">
        <v>40316.029763636354</v>
      </c>
      <c r="L445">
        <v>252797205.55350402</v>
      </c>
      <c r="M445">
        <v>5425725.5172727266</v>
      </c>
      <c r="N445">
        <v>2106643379.6125336</v>
      </c>
      <c r="O445">
        <v>109200000</v>
      </c>
      <c r="P445">
        <v>21.516206518181814</v>
      </c>
      <c r="Q445">
        <v>20996.212350138252</v>
      </c>
      <c r="R445">
        <v>252837521.58326766</v>
      </c>
      <c r="S445">
        <v>2221.2691051298066</v>
      </c>
      <c r="T445">
        <v>21017.728556656435</v>
      </c>
      <c r="U445">
        <f>Pro_Economic_Table[[#This Row],[Total Energy(MJ)]]*AHP!$P$3/TOPSIS!$B$4</f>
        <v>8.5545178779788539E-3</v>
      </c>
      <c r="V445">
        <f>Pro_Economic_Table[[#This Row],[Total Cost(LKR Million)]]*AHP!$P$4/TOPSIS!$C$4</f>
        <v>3.3157652292798073E-2</v>
      </c>
      <c r="W445">
        <f>Pro_Economic_Table[[#This Row],[Total Carbon (Metric T)]]*AHP!$P$5/TOPSIS!$D$4</f>
        <v>3.6726505202760327E-3</v>
      </c>
      <c r="X445">
        <f>((Pro_Economic_Table[[#This Row],[Weighted Energy]]-TOPSIS!$B$5)^2+(Pro_Economic_Table[[#This Row],[Weighted Cost]]-TOPSIS!$C$5)^2+(Pro_Economic_Table[[#This Row],[Weighted Co2]]-TOPSIS!$D$5)^2)^0.5</f>
        <v>5.5255005797721357E-3</v>
      </c>
      <c r="Y445">
        <f>((Pro_Economic_Table[[#This Row],[Weighted Energy]]-TOPSIS!$B$6)^2+(Pro_Economic_Table[[#This Row],[Weighted Cost]]-TOPSIS!$C$6)^2+(Pro_Economic_Table[[#This Row],[Weighted Co2]]-TOPSIS!$D$6)^2)^0.5</f>
        <v>1.8145179303069709E-3</v>
      </c>
      <c r="Z445">
        <f>Pro_Economic_Table[[#This Row],[S- Worst-Euclidean Distance]]/(Pro_Economic_Table[[#This Row],[S+ Best-Euclidean Distance]]+Pro_Economic_Table[[#This Row],[S- Worst-Euclidean Distance]])</f>
        <v>0.24720890387610411</v>
      </c>
      <c r="AA445">
        <v>444</v>
      </c>
    </row>
    <row r="446" spans="1:27" x14ac:dyDescent="0.3">
      <c r="A446">
        <v>155</v>
      </c>
      <c r="B446" t="s">
        <v>140</v>
      </c>
      <c r="C446" t="s">
        <v>148</v>
      </c>
      <c r="D446" t="s">
        <v>151</v>
      </c>
      <c r="E446" t="s">
        <v>280</v>
      </c>
      <c r="F446" t="s">
        <v>154</v>
      </c>
      <c r="G446" t="s">
        <v>220</v>
      </c>
      <c r="H446">
        <v>399.62328669280129</v>
      </c>
      <c r="I446">
        <v>29</v>
      </c>
      <c r="J446">
        <v>1401521.2531529022</v>
      </c>
      <c r="K446">
        <v>54863.513399999996</v>
      </c>
      <c r="L446">
        <v>252273825.56752238</v>
      </c>
      <c r="M446">
        <v>6850610.6877272716</v>
      </c>
      <c r="N446">
        <v>2102281879.7293532</v>
      </c>
      <c r="O446">
        <v>113100000</v>
      </c>
      <c r="P446">
        <v>29.527822849999996</v>
      </c>
      <c r="Q446">
        <v>20952.742734635885</v>
      </c>
      <c r="R446">
        <v>252328689.08092237</v>
      </c>
      <c r="S446">
        <v>2222.2324904170805</v>
      </c>
      <c r="T446">
        <v>20982.270557485885</v>
      </c>
      <c r="U446">
        <f>Pro_Economic_Table[[#This Row],[Total Energy(MJ)]]*AHP!$P$3/TOPSIS!$B$4</f>
        <v>8.5373020125845394E-3</v>
      </c>
      <c r="V446">
        <f>Pro_Economic_Table[[#This Row],[Total Cost(LKR Million)]]*AHP!$P$4/TOPSIS!$C$4</f>
        <v>3.3172033078226387E-2</v>
      </c>
      <c r="W446">
        <f>Pro_Economic_Table[[#This Row],[Total Carbon (Metric T)]]*AHP!$P$5/TOPSIS!$D$4</f>
        <v>3.6664545681896485E-3</v>
      </c>
      <c r="X446">
        <f>((Pro_Economic_Table[[#This Row],[Weighted Energy]]-TOPSIS!$B$5)^2+(Pro_Economic_Table[[#This Row],[Weighted Cost]]-TOPSIS!$C$5)^2+(Pro_Economic_Table[[#This Row],[Weighted Co2]]-TOPSIS!$D$5)^2)^0.5</f>
        <v>5.5345350063698232E-3</v>
      </c>
      <c r="Y446">
        <f>((Pro_Economic_Table[[#This Row],[Weighted Energy]]-TOPSIS!$B$6)^2+(Pro_Economic_Table[[#This Row],[Weighted Cost]]-TOPSIS!$C$6)^2+(Pro_Economic_Table[[#This Row],[Weighted Co2]]-TOPSIS!$D$6)^2)^0.5</f>
        <v>1.8053953536013975E-3</v>
      </c>
      <c r="Z446">
        <f>Pro_Economic_Table[[#This Row],[S- Worst-Euclidean Distance]]/(Pro_Economic_Table[[#This Row],[S+ Best-Euclidean Distance]]+Pro_Economic_Table[[#This Row],[S- Worst-Euclidean Distance]])</f>
        <v>0.24596900311850864</v>
      </c>
      <c r="AA446">
        <v>445</v>
      </c>
    </row>
    <row r="447" spans="1:27" x14ac:dyDescent="0.3">
      <c r="A447">
        <v>257</v>
      </c>
      <c r="B447" t="s">
        <v>141</v>
      </c>
      <c r="C447" t="s">
        <v>148</v>
      </c>
      <c r="D447" t="s">
        <v>151</v>
      </c>
      <c r="E447" t="s">
        <v>152</v>
      </c>
      <c r="F447" t="s">
        <v>155</v>
      </c>
      <c r="G447" t="s">
        <v>220</v>
      </c>
      <c r="H447">
        <v>385.40133686637273</v>
      </c>
      <c r="I447">
        <v>28</v>
      </c>
      <c r="J447">
        <v>1405020.4996217922</v>
      </c>
      <c r="K447">
        <v>41134.809536363631</v>
      </c>
      <c r="L447">
        <v>252903689.93192258</v>
      </c>
      <c r="M447">
        <v>5448413.1013636356</v>
      </c>
      <c r="N447">
        <v>2107530749.4326882</v>
      </c>
      <c r="O447">
        <v>109200000</v>
      </c>
      <c r="P447">
        <v>21.252490077272725</v>
      </c>
      <c r="Q447">
        <v>21005.056469345793</v>
      </c>
      <c r="R447">
        <v>252944824.74145895</v>
      </c>
      <c r="S447">
        <v>2222.179162534052</v>
      </c>
      <c r="T447">
        <v>21026.308959423066</v>
      </c>
      <c r="U447">
        <f>Pro_Economic_Table[[#This Row],[Total Energy(MJ)]]*AHP!$P$3/TOPSIS!$B$4</f>
        <v>8.5581483786235472E-3</v>
      </c>
      <c r="V447">
        <f>Pro_Economic_Table[[#This Row],[Total Cost(LKR Million)]]*AHP!$P$4/TOPSIS!$C$4</f>
        <v>3.3171237034469746E-2</v>
      </c>
      <c r="W447">
        <f>Pro_Economic_Table[[#This Row],[Total Carbon (Metric T)]]*AHP!$P$5/TOPSIS!$D$4</f>
        <v>3.6741498650125532E-3</v>
      </c>
      <c r="X447">
        <f>((Pro_Economic_Table[[#This Row],[Weighted Energy]]-TOPSIS!$B$5)^2+(Pro_Economic_Table[[#This Row],[Weighted Cost]]-TOPSIS!$C$5)^2+(Pro_Economic_Table[[#This Row],[Weighted Co2]]-TOPSIS!$D$5)^2)^0.5</f>
        <v>5.5396407312986676E-3</v>
      </c>
      <c r="Y447">
        <f>((Pro_Economic_Table[[#This Row],[Weighted Energy]]-TOPSIS!$B$6)^2+(Pro_Economic_Table[[#This Row],[Weighted Cost]]-TOPSIS!$C$6)^2+(Pro_Economic_Table[[#This Row],[Weighted Co2]]-TOPSIS!$D$6)^2)^0.5</f>
        <v>1.8003808263388698E-3</v>
      </c>
      <c r="Z447">
        <f>Pro_Economic_Table[[#This Row],[S- Worst-Euclidean Distance]]/(Pro_Economic_Table[[#This Row],[S+ Best-Euclidean Distance]]+Pro_Economic_Table[[#This Row],[S- Worst-Euclidean Distance]])</f>
        <v>0.24528277092940054</v>
      </c>
      <c r="AA447">
        <v>446</v>
      </c>
    </row>
    <row r="448" spans="1:27" x14ac:dyDescent="0.3">
      <c r="A448">
        <v>173</v>
      </c>
      <c r="B448" t="s">
        <v>140</v>
      </c>
      <c r="C448" t="s">
        <v>148</v>
      </c>
      <c r="D448" t="s">
        <v>280</v>
      </c>
      <c r="E448" t="s">
        <v>280</v>
      </c>
      <c r="F448" t="s">
        <v>154</v>
      </c>
      <c r="G448" t="s">
        <v>220</v>
      </c>
      <c r="H448">
        <v>400.08774903121127</v>
      </c>
      <c r="I448">
        <v>29</v>
      </c>
      <c r="J448">
        <v>1401970.852696483</v>
      </c>
      <c r="K448">
        <v>54863.513399999996</v>
      </c>
      <c r="L448">
        <v>252354753.48536697</v>
      </c>
      <c r="M448">
        <v>6855215.7627272718</v>
      </c>
      <c r="N448">
        <v>2102956279.0447247</v>
      </c>
      <c r="O448">
        <v>113100000</v>
      </c>
      <c r="P448">
        <v>29.518612699999998</v>
      </c>
      <c r="Q448">
        <v>20959.464247812422</v>
      </c>
      <c r="R448">
        <v>252409616.99876696</v>
      </c>
      <c r="S448">
        <v>2222.9114948074521</v>
      </c>
      <c r="T448">
        <v>20988.982860512424</v>
      </c>
      <c r="U448">
        <f>Pro_Economic_Table[[#This Row],[Total Energy(MJ)]]*AHP!$P$3/TOPSIS!$B$4</f>
        <v>8.5400401319732037E-3</v>
      </c>
      <c r="V448">
        <f>Pro_Economic_Table[[#This Row],[Total Cost(LKR Million)]]*AHP!$P$4/TOPSIS!$C$4</f>
        <v>3.3182168811636284E-2</v>
      </c>
      <c r="W448">
        <f>Pro_Economic_Table[[#This Row],[Total Carbon (Metric T)]]*AHP!$P$5/TOPSIS!$D$4</f>
        <v>3.6676274800548016E-3</v>
      </c>
      <c r="X448">
        <f>((Pro_Economic_Table[[#This Row],[Weighted Energy]]-TOPSIS!$B$5)^2+(Pro_Economic_Table[[#This Row],[Weighted Cost]]-TOPSIS!$C$5)^2+(Pro_Economic_Table[[#This Row],[Weighted Co2]]-TOPSIS!$D$5)^2)^0.5</f>
        <v>5.5450972907701481E-3</v>
      </c>
      <c r="Y448">
        <f>((Pro_Economic_Table[[#This Row],[Weighted Energy]]-TOPSIS!$B$6)^2+(Pro_Economic_Table[[#This Row],[Weighted Cost]]-TOPSIS!$C$6)^2+(Pro_Economic_Table[[#This Row],[Weighted Co2]]-TOPSIS!$D$6)^2)^0.5</f>
        <v>1.7948323671209757E-3</v>
      </c>
      <c r="Z448">
        <f>Pro_Economic_Table[[#This Row],[S- Worst-Euclidean Distance]]/(Pro_Economic_Table[[#This Row],[S+ Best-Euclidean Distance]]+Pro_Economic_Table[[#This Row],[S- Worst-Euclidean Distance]])</f>
        <v>0.24452991387885575</v>
      </c>
      <c r="AA448">
        <v>447</v>
      </c>
    </row>
    <row r="449" spans="1:27" x14ac:dyDescent="0.3">
      <c r="A449">
        <v>275</v>
      </c>
      <c r="B449" t="s">
        <v>141</v>
      </c>
      <c r="C449" t="s">
        <v>148</v>
      </c>
      <c r="D449" t="s">
        <v>280</v>
      </c>
      <c r="E449" t="s">
        <v>152</v>
      </c>
      <c r="F449" t="s">
        <v>155</v>
      </c>
      <c r="G449" t="s">
        <v>220</v>
      </c>
      <c r="H449">
        <v>385.86579920478272</v>
      </c>
      <c r="I449">
        <v>28</v>
      </c>
      <c r="J449">
        <v>1405470.0991653728</v>
      </c>
      <c r="K449">
        <v>41134.809536363631</v>
      </c>
      <c r="L449">
        <v>252984617.84976712</v>
      </c>
      <c r="M449">
        <v>5453018.1763636358</v>
      </c>
      <c r="N449">
        <v>2108205148.7480593</v>
      </c>
      <c r="O449">
        <v>109200000</v>
      </c>
      <c r="P449">
        <v>21.243279927272724</v>
      </c>
      <c r="Q449">
        <v>21011.777982522322</v>
      </c>
      <c r="R449">
        <v>253025752.65930349</v>
      </c>
      <c r="S449">
        <v>2222.8581669244231</v>
      </c>
      <c r="T449">
        <v>21033.021262449594</v>
      </c>
      <c r="U449">
        <f>Pro_Economic_Table[[#This Row],[Total Energy(MJ)]]*AHP!$P$3/TOPSIS!$B$4</f>
        <v>8.5608864980122098E-3</v>
      </c>
      <c r="V449">
        <f>Pro_Economic_Table[[#This Row],[Total Cost(LKR Million)]]*AHP!$P$4/TOPSIS!$C$4</f>
        <v>3.3181372767879629E-2</v>
      </c>
      <c r="W449">
        <f>Pro_Economic_Table[[#This Row],[Total Carbon (Metric T)]]*AHP!$P$5/TOPSIS!$D$4</f>
        <v>3.6753227768777045E-3</v>
      </c>
      <c r="X449">
        <f>((Pro_Economic_Table[[#This Row],[Weighted Energy]]-TOPSIS!$B$5)^2+(Pro_Economic_Table[[#This Row],[Weighted Cost]]-TOPSIS!$C$5)^2+(Pro_Economic_Table[[#This Row],[Weighted Co2]]-TOPSIS!$D$5)^2)^0.5</f>
        <v>5.5502037560570582E-3</v>
      </c>
      <c r="Y449">
        <f>((Pro_Economic_Table[[#This Row],[Weighted Energy]]-TOPSIS!$B$6)^2+(Pro_Economic_Table[[#This Row],[Weighted Cost]]-TOPSIS!$C$6)^2+(Pro_Economic_Table[[#This Row],[Weighted Co2]]-TOPSIS!$D$6)^2)^0.5</f>
        <v>1.7898206719170555E-3</v>
      </c>
      <c r="Z449">
        <f>Pro_Economic_Table[[#This Row],[S- Worst-Euclidean Distance]]/(Pro_Economic_Table[[#This Row],[S+ Best-Euclidean Distance]]+Pro_Economic_Table[[#This Row],[S- Worst-Euclidean Distance]])</f>
        <v>0.24384396666252728</v>
      </c>
      <c r="AA449">
        <v>448</v>
      </c>
    </row>
    <row r="450" spans="1:27" x14ac:dyDescent="0.3">
      <c r="A450">
        <v>158</v>
      </c>
      <c r="B450" t="s">
        <v>140</v>
      </c>
      <c r="C450" t="s">
        <v>148</v>
      </c>
      <c r="D450" t="s">
        <v>151</v>
      </c>
      <c r="E450" t="s">
        <v>280</v>
      </c>
      <c r="F450" t="s">
        <v>155</v>
      </c>
      <c r="G450" t="s">
        <v>220</v>
      </c>
      <c r="H450">
        <v>399.58471484896307</v>
      </c>
      <c r="I450">
        <v>29</v>
      </c>
      <c r="J450">
        <v>1402562.4325765863</v>
      </c>
      <c r="K450">
        <v>55682.293172727266</v>
      </c>
      <c r="L450">
        <v>252461237.86378554</v>
      </c>
      <c r="M450">
        <v>6877903.3468181808</v>
      </c>
      <c r="N450">
        <v>2103843648.8648794</v>
      </c>
      <c r="O450">
        <v>113100000</v>
      </c>
      <c r="P450">
        <v>29.254896259090906</v>
      </c>
      <c r="Q450">
        <v>20968.308367019967</v>
      </c>
      <c r="R450">
        <v>252516920.15695825</v>
      </c>
      <c r="S450">
        <v>2223.8215522116975</v>
      </c>
      <c r="T450">
        <v>20997.563263279058</v>
      </c>
      <c r="U450">
        <f>Pro_Economic_Table[[#This Row],[Total Energy(MJ)]]*AHP!$P$3/TOPSIS!$B$4</f>
        <v>8.5436706326178988E-3</v>
      </c>
      <c r="V450">
        <f>Pro_Economic_Table[[#This Row],[Total Cost(LKR Million)]]*AHP!$P$4/TOPSIS!$C$4</f>
        <v>3.3195753553307956E-2</v>
      </c>
      <c r="W450">
        <f>Pro_Economic_Table[[#This Row],[Total Carbon (Metric T)]]*AHP!$P$5/TOPSIS!$D$4</f>
        <v>3.6691268247913233E-3</v>
      </c>
      <c r="X450">
        <f>((Pro_Economic_Table[[#This Row],[Weighted Energy]]-TOPSIS!$B$5)^2+(Pro_Economic_Table[[#This Row],[Weighted Cost]]-TOPSIS!$C$5)^2+(Pro_Economic_Table[[#This Row],[Weighted Co2]]-TOPSIS!$D$5)^2)^0.5</f>
        <v>5.5592366971183582E-3</v>
      </c>
      <c r="Y450">
        <f>((Pro_Economic_Table[[#This Row],[Weighted Energy]]-TOPSIS!$B$6)^2+(Pro_Economic_Table[[#This Row],[Weighted Cost]]-TOPSIS!$C$6)^2+(Pro_Economic_Table[[#This Row],[Weighted Co2]]-TOPSIS!$D$6)^2)^0.5</f>
        <v>1.7806922648757096E-3</v>
      </c>
      <c r="Z450">
        <f>Pro_Economic_Table[[#This Row],[S- Worst-Euclidean Distance]]/(Pro_Economic_Table[[#This Row],[S+ Best-Euclidean Distance]]+Pro_Economic_Table[[#This Row],[S- Worst-Euclidean Distance]])</f>
        <v>0.24260347397039955</v>
      </c>
      <c r="AA450">
        <v>449</v>
      </c>
    </row>
    <row r="451" spans="1:27" x14ac:dyDescent="0.3">
      <c r="A451">
        <v>176</v>
      </c>
      <c r="B451" t="s">
        <v>140</v>
      </c>
      <c r="C451" t="s">
        <v>148</v>
      </c>
      <c r="D451" t="s">
        <v>280</v>
      </c>
      <c r="E451" t="s">
        <v>280</v>
      </c>
      <c r="F451" t="s">
        <v>155</v>
      </c>
      <c r="G451" t="s">
        <v>220</v>
      </c>
      <c r="H451">
        <v>400.04917718737318</v>
      </c>
      <c r="I451">
        <v>29</v>
      </c>
      <c r="J451">
        <v>1403012.032120167</v>
      </c>
      <c r="K451">
        <v>55682.293172727266</v>
      </c>
      <c r="L451">
        <v>252542165.78163007</v>
      </c>
      <c r="M451">
        <v>6882508.4218181809</v>
      </c>
      <c r="N451">
        <v>2104518048.1802506</v>
      </c>
      <c r="O451">
        <v>113100000</v>
      </c>
      <c r="P451">
        <v>29.245686109090908</v>
      </c>
      <c r="Q451">
        <v>20975.029880196496</v>
      </c>
      <c r="R451">
        <v>252597848.07480279</v>
      </c>
      <c r="S451">
        <v>2224.5005566020691</v>
      </c>
      <c r="T451">
        <v>21004.275566305587</v>
      </c>
      <c r="U451">
        <f>Pro_Economic_Table[[#This Row],[Total Energy(MJ)]]*AHP!$P$3/TOPSIS!$B$4</f>
        <v>8.5464087520065613E-3</v>
      </c>
      <c r="V451">
        <f>Pro_Economic_Table[[#This Row],[Total Cost(LKR Million)]]*AHP!$P$4/TOPSIS!$C$4</f>
        <v>3.3205889286717846E-2</v>
      </c>
      <c r="W451">
        <f>Pro_Economic_Table[[#This Row],[Total Carbon (Metric T)]]*AHP!$P$5/TOPSIS!$D$4</f>
        <v>3.6702997366564742E-3</v>
      </c>
      <c r="X451">
        <f>((Pro_Economic_Table[[#This Row],[Weighted Energy]]-TOPSIS!$B$5)^2+(Pro_Economic_Table[[#This Row],[Weighted Cost]]-TOPSIS!$C$5)^2+(Pro_Economic_Table[[#This Row],[Weighted Co2]]-TOPSIS!$D$5)^2)^0.5</f>
        <v>5.5697989977656539E-3</v>
      </c>
      <c r="Y451">
        <f>((Pro_Economic_Table[[#This Row],[Weighted Energy]]-TOPSIS!$B$6)^2+(Pro_Economic_Table[[#This Row],[Weighted Cost]]-TOPSIS!$C$6)^2+(Pro_Economic_Table[[#This Row],[Weighted Co2]]-TOPSIS!$D$6)^2)^0.5</f>
        <v>1.770129311377641E-3</v>
      </c>
      <c r="Z451">
        <f>Pro_Economic_Table[[#This Row],[S- Worst-Euclidean Distance]]/(Pro_Economic_Table[[#This Row],[S+ Best-Euclidean Distance]]+Pro_Economic_Table[[#This Row],[S- Worst-Euclidean Distance]])</f>
        <v>0.24116438701078372</v>
      </c>
      <c r="AA451">
        <v>450</v>
      </c>
    </row>
    <row r="452" spans="1:27" x14ac:dyDescent="0.3">
      <c r="A452">
        <v>268</v>
      </c>
      <c r="B452" t="s">
        <v>141</v>
      </c>
      <c r="C452" t="s">
        <v>148</v>
      </c>
      <c r="D452" t="s">
        <v>151</v>
      </c>
      <c r="E452" t="s">
        <v>280</v>
      </c>
      <c r="F452" t="s">
        <v>280</v>
      </c>
      <c r="G452" t="s">
        <v>219</v>
      </c>
      <c r="H452">
        <v>407.34548263919169</v>
      </c>
      <c r="I452">
        <v>58</v>
      </c>
      <c r="J452">
        <v>1423412.066455937</v>
      </c>
      <c r="K452">
        <v>53416.506127272718</v>
      </c>
      <c r="L452">
        <v>256214171.96206868</v>
      </c>
      <c r="M452">
        <v>6567412.1240909081</v>
      </c>
      <c r="N452">
        <v>2135118099.6839056</v>
      </c>
      <c r="O452">
        <v>108112000</v>
      </c>
      <c r="P452">
        <v>28.075654849999999</v>
      </c>
      <c r="Q452">
        <v>21280.010393516259</v>
      </c>
      <c r="R452">
        <v>256267588.46819595</v>
      </c>
      <c r="S452">
        <v>2249.7975118079967</v>
      </c>
      <c r="T452">
        <v>21308.086048366258</v>
      </c>
      <c r="U452">
        <f>Pro_Economic_Table[[#This Row],[Total Energy(MJ)]]*AHP!$P$3/TOPSIS!$B$4</f>
        <v>8.6705709396685867E-3</v>
      </c>
      <c r="V452">
        <f>Pro_Economic_Table[[#This Row],[Total Cost(LKR Million)]]*AHP!$P$4/TOPSIS!$C$4</f>
        <v>3.3583505687561646E-2</v>
      </c>
      <c r="W452">
        <f>Pro_Economic_Table[[#This Row],[Total Carbon (Metric T)]]*AHP!$P$5/TOPSIS!$D$4</f>
        <v>3.7233877628909773E-3</v>
      </c>
      <c r="X452">
        <f>((Pro_Economic_Table[[#This Row],[Weighted Energy]]-TOPSIS!$B$5)^2+(Pro_Economic_Table[[#This Row],[Weighted Cost]]-TOPSIS!$C$5)^2+(Pro_Economic_Table[[#This Row],[Weighted Co2]]-TOPSIS!$D$5)^2)^0.5</f>
        <v>5.9697132114882702E-3</v>
      </c>
      <c r="Y452">
        <f>((Pro_Economic_Table[[#This Row],[Weighted Energy]]-TOPSIS!$B$6)^2+(Pro_Economic_Table[[#This Row],[Weighted Cost]]-TOPSIS!$C$6)^2+(Pro_Economic_Table[[#This Row],[Weighted Co2]]-TOPSIS!$D$6)^2)^0.5</f>
        <v>1.3705156664887638E-3</v>
      </c>
      <c r="Z452">
        <f>Pro_Economic_Table[[#This Row],[S- Worst-Euclidean Distance]]/(Pro_Economic_Table[[#This Row],[S+ Best-Euclidean Distance]]+Pro_Economic_Table[[#This Row],[S- Worst-Euclidean Distance]])</f>
        <v>0.18671293351638346</v>
      </c>
      <c r="AA452">
        <v>451</v>
      </c>
    </row>
    <row r="453" spans="1:27" x14ac:dyDescent="0.3">
      <c r="A453">
        <v>270</v>
      </c>
      <c r="B453" t="s">
        <v>141</v>
      </c>
      <c r="C453" t="s">
        <v>148</v>
      </c>
      <c r="D453" t="s">
        <v>151</v>
      </c>
      <c r="E453" t="s">
        <v>280</v>
      </c>
      <c r="F453" t="s">
        <v>280</v>
      </c>
      <c r="G453" t="s">
        <v>218</v>
      </c>
      <c r="H453">
        <v>407.34548263919169</v>
      </c>
      <c r="I453">
        <v>29</v>
      </c>
      <c r="J453">
        <v>1423412.066455937</v>
      </c>
      <c r="K453">
        <v>53416.506127272718</v>
      </c>
      <c r="L453">
        <v>256214171.96206868</v>
      </c>
      <c r="M453">
        <v>6567412.1240909081</v>
      </c>
      <c r="N453">
        <v>2135118099.6839056</v>
      </c>
      <c r="O453">
        <v>108639800</v>
      </c>
      <c r="P453">
        <v>28.075654849999999</v>
      </c>
      <c r="Q453">
        <v>21280.010393516259</v>
      </c>
      <c r="R453">
        <v>256267588.46819595</v>
      </c>
      <c r="S453">
        <v>2250.325311807997</v>
      </c>
      <c r="T453">
        <v>21308.086048366258</v>
      </c>
      <c r="U453">
        <f>Pro_Economic_Table[[#This Row],[Total Energy(MJ)]]*AHP!$P$3/TOPSIS!$B$4</f>
        <v>8.6705709396685867E-3</v>
      </c>
      <c r="V453">
        <f>Pro_Economic_Table[[#This Row],[Total Cost(LKR Million)]]*AHP!$P$4/TOPSIS!$C$4</f>
        <v>3.3591384340733263E-2</v>
      </c>
      <c r="W453">
        <f>Pro_Economic_Table[[#This Row],[Total Carbon (Metric T)]]*AHP!$P$5/TOPSIS!$D$4</f>
        <v>3.7233877628909773E-3</v>
      </c>
      <c r="X453">
        <f>((Pro_Economic_Table[[#This Row],[Weighted Energy]]-TOPSIS!$B$5)^2+(Pro_Economic_Table[[#This Row],[Weighted Cost]]-TOPSIS!$C$5)^2+(Pro_Economic_Table[[#This Row],[Weighted Co2]]-TOPSIS!$D$5)^2)^0.5</f>
        <v>5.9773042378791583E-3</v>
      </c>
      <c r="Y453">
        <f>((Pro_Economic_Table[[#This Row],[Weighted Energy]]-TOPSIS!$B$6)^2+(Pro_Economic_Table[[#This Row],[Weighted Cost]]-TOPSIS!$C$6)^2+(Pro_Economic_Table[[#This Row],[Weighted Co2]]-TOPSIS!$D$6)^2)^0.5</f>
        <v>1.3628788577471525E-3</v>
      </c>
      <c r="Z453">
        <f>Pro_Economic_Table[[#This Row],[S- Worst-Euclidean Distance]]/(Pro_Economic_Table[[#This Row],[S+ Best-Euclidean Distance]]+Pro_Economic_Table[[#This Row],[S- Worst-Euclidean Distance]])</f>
        <v>0.18567368688108496</v>
      </c>
      <c r="AA453">
        <v>452</v>
      </c>
    </row>
    <row r="454" spans="1:27" x14ac:dyDescent="0.3">
      <c r="A454">
        <v>286</v>
      </c>
      <c r="B454" t="s">
        <v>141</v>
      </c>
      <c r="C454" t="s">
        <v>148</v>
      </c>
      <c r="D454" t="s">
        <v>280</v>
      </c>
      <c r="E454" t="s">
        <v>280</v>
      </c>
      <c r="F454" t="s">
        <v>280</v>
      </c>
      <c r="G454" t="s">
        <v>219</v>
      </c>
      <c r="H454">
        <v>407.80994497760162</v>
      </c>
      <c r="I454">
        <v>58</v>
      </c>
      <c r="J454">
        <v>1423861.665999518</v>
      </c>
      <c r="K454">
        <v>53416.506127272718</v>
      </c>
      <c r="L454">
        <v>256295099.87991324</v>
      </c>
      <c r="M454">
        <v>6572017.1990909083</v>
      </c>
      <c r="N454">
        <v>2135792498.9992771</v>
      </c>
      <c r="O454">
        <v>108112000</v>
      </c>
      <c r="P454">
        <v>28.066444700000002</v>
      </c>
      <c r="Q454">
        <v>21286.731906692796</v>
      </c>
      <c r="R454">
        <v>256348516.38604051</v>
      </c>
      <c r="S454">
        <v>2250.4765161983682</v>
      </c>
      <c r="T454">
        <v>21314.798351392797</v>
      </c>
      <c r="U454">
        <f>Pro_Economic_Table[[#This Row],[Total Energy(MJ)]]*AHP!$P$3/TOPSIS!$B$4</f>
        <v>8.673309059057251E-3</v>
      </c>
      <c r="V454">
        <f>Pro_Economic_Table[[#This Row],[Total Cost(LKR Million)]]*AHP!$P$4/TOPSIS!$C$4</f>
        <v>3.3593641420971536E-2</v>
      </c>
      <c r="W454">
        <f>Pro_Economic_Table[[#This Row],[Total Carbon (Metric T)]]*AHP!$P$5/TOPSIS!$D$4</f>
        <v>3.7245606747561303E-3</v>
      </c>
      <c r="X454">
        <f>((Pro_Economic_Table[[#This Row],[Weighted Energy]]-TOPSIS!$B$5)^2+(Pro_Economic_Table[[#This Row],[Weighted Cost]]-TOPSIS!$C$5)^2+(Pro_Economic_Table[[#This Row],[Weighted Co2]]-TOPSIS!$D$5)^2)^0.5</f>
        <v>5.9802764631615331E-3</v>
      </c>
      <c r="Y454">
        <f>((Pro_Economic_Table[[#This Row],[Weighted Energy]]-TOPSIS!$B$6)^2+(Pro_Economic_Table[[#This Row],[Weighted Cost]]-TOPSIS!$C$6)^2+(Pro_Economic_Table[[#This Row],[Weighted Co2]]-TOPSIS!$D$6)^2)^0.5</f>
        <v>1.359959027472374E-3</v>
      </c>
      <c r="Z454">
        <f>Pro_Economic_Table[[#This Row],[S- Worst-Euclidean Distance]]/(Pro_Economic_Table[[#This Row],[S+ Best-Euclidean Distance]]+Pro_Economic_Table[[#This Row],[S- Worst-Euclidean Distance]])</f>
        <v>0.18527457725405033</v>
      </c>
      <c r="AA454">
        <v>453</v>
      </c>
    </row>
    <row r="455" spans="1:27" x14ac:dyDescent="0.3">
      <c r="A455">
        <v>288</v>
      </c>
      <c r="B455" t="s">
        <v>141</v>
      </c>
      <c r="C455" t="s">
        <v>148</v>
      </c>
      <c r="D455" t="s">
        <v>280</v>
      </c>
      <c r="E455" t="s">
        <v>280</v>
      </c>
      <c r="F455" t="s">
        <v>280</v>
      </c>
      <c r="G455" t="s">
        <v>218</v>
      </c>
      <c r="H455">
        <v>407.80994497760162</v>
      </c>
      <c r="I455">
        <v>29</v>
      </c>
      <c r="J455">
        <v>1423861.665999518</v>
      </c>
      <c r="K455">
        <v>53416.506127272718</v>
      </c>
      <c r="L455">
        <v>256295099.87991324</v>
      </c>
      <c r="M455">
        <v>6572017.1990909083</v>
      </c>
      <c r="N455">
        <v>2135792498.9992771</v>
      </c>
      <c r="O455">
        <v>108639800</v>
      </c>
      <c r="P455">
        <v>28.066444700000002</v>
      </c>
      <c r="Q455">
        <v>21286.731906692796</v>
      </c>
      <c r="R455">
        <v>256348516.38604051</v>
      </c>
      <c r="S455">
        <v>2251.0043161983681</v>
      </c>
      <c r="T455">
        <v>21314.798351392797</v>
      </c>
      <c r="U455">
        <f>Pro_Economic_Table[[#This Row],[Total Energy(MJ)]]*AHP!$P$3/TOPSIS!$B$4</f>
        <v>8.673309059057251E-3</v>
      </c>
      <c r="V455">
        <f>Pro_Economic_Table[[#This Row],[Total Cost(LKR Million)]]*AHP!$P$4/TOPSIS!$C$4</f>
        <v>3.3601520074143146E-2</v>
      </c>
      <c r="W455">
        <f>Pro_Economic_Table[[#This Row],[Total Carbon (Metric T)]]*AHP!$P$5/TOPSIS!$D$4</f>
        <v>3.7245606747561303E-3</v>
      </c>
      <c r="X455">
        <f>((Pro_Economic_Table[[#This Row],[Weighted Energy]]-TOPSIS!$B$5)^2+(Pro_Economic_Table[[#This Row],[Weighted Cost]]-TOPSIS!$C$5)^2+(Pro_Economic_Table[[#This Row],[Weighted Co2]]-TOPSIS!$D$5)^2)^0.5</f>
        <v>5.9878674344419685E-3</v>
      </c>
      <c r="Y455">
        <f>((Pro_Economic_Table[[#This Row],[Weighted Energy]]-TOPSIS!$B$6)^2+(Pro_Economic_Table[[#This Row],[Weighted Cost]]-TOPSIS!$C$6)^2+(Pro_Economic_Table[[#This Row],[Weighted Co2]]-TOPSIS!$D$6)^2)^0.5</f>
        <v>1.3523216544384031E-3</v>
      </c>
      <c r="Z455">
        <f>Pro_Economic_Table[[#This Row],[S- Worst-Euclidean Distance]]/(Pro_Economic_Table[[#This Row],[S+ Best-Euclidean Distance]]+Pro_Economic_Table[[#This Row],[S- Worst-Euclidean Distance]])</f>
        <v>0.18423526125328715</v>
      </c>
      <c r="AA455">
        <v>454</v>
      </c>
    </row>
    <row r="456" spans="1:27" x14ac:dyDescent="0.3">
      <c r="A456">
        <v>262</v>
      </c>
      <c r="B456" t="s">
        <v>141</v>
      </c>
      <c r="C456" t="s">
        <v>148</v>
      </c>
      <c r="D456" t="s">
        <v>151</v>
      </c>
      <c r="E456" t="s">
        <v>280</v>
      </c>
      <c r="F456" t="s">
        <v>154</v>
      </c>
      <c r="G456" t="s">
        <v>219</v>
      </c>
      <c r="H456">
        <v>407.28211461002905</v>
      </c>
      <c r="I456">
        <v>58</v>
      </c>
      <c r="J456">
        <v>1425122.5755091324</v>
      </c>
      <c r="K456">
        <v>51233.093399999998</v>
      </c>
      <c r="L456">
        <v>256522063.59164384</v>
      </c>
      <c r="M456">
        <v>6578329.1877272716</v>
      </c>
      <c r="N456">
        <v>2137683863.2636986</v>
      </c>
      <c r="O456">
        <v>108112000</v>
      </c>
      <c r="P456">
        <v>28.075654849999999</v>
      </c>
      <c r="Q456">
        <v>21305.582503861529</v>
      </c>
      <c r="R456">
        <v>256573296.68504384</v>
      </c>
      <c r="S456">
        <v>2252.3741924514256</v>
      </c>
      <c r="T456">
        <v>21333.658158711529</v>
      </c>
      <c r="U456">
        <f>Pro_Economic_Table[[#This Row],[Total Energy(MJ)]]*AHP!$P$3/TOPSIS!$B$4</f>
        <v>8.68091428740469E-3</v>
      </c>
      <c r="V456">
        <f>Pro_Economic_Table[[#This Row],[Total Cost(LKR Million)]]*AHP!$P$4/TOPSIS!$C$4</f>
        <v>3.3621968690827252E-2</v>
      </c>
      <c r="W456">
        <f>Pro_Economic_Table[[#This Row],[Total Carbon (Metric T)]]*AHP!$P$5/TOPSIS!$D$4</f>
        <v>3.7278562488223159E-3</v>
      </c>
      <c r="X456">
        <f>((Pro_Economic_Table[[#This Row],[Weighted Energy]]-TOPSIS!$B$5)^2+(Pro_Economic_Table[[#This Row],[Weighted Cost]]-TOPSIS!$C$5)^2+(Pro_Economic_Table[[#This Row],[Weighted Co2]]-TOPSIS!$D$5)^2)^0.5</f>
        <v>6.0097887980056974E-3</v>
      </c>
      <c r="Y456">
        <f>((Pro_Economic_Table[[#This Row],[Weighted Energy]]-TOPSIS!$B$6)^2+(Pro_Economic_Table[[#This Row],[Weighted Cost]]-TOPSIS!$C$6)^2+(Pro_Economic_Table[[#This Row],[Weighted Co2]]-TOPSIS!$D$6)^2)^0.5</f>
        <v>1.3304649735874311E-3</v>
      </c>
      <c r="Z456">
        <f>Pro_Economic_Table[[#This Row],[S- Worst-Euclidean Distance]]/(Pro_Economic_Table[[#This Row],[S+ Best-Euclidean Distance]]+Pro_Economic_Table[[#This Row],[S- Worst-Euclidean Distance]])</f>
        <v>0.18125599127598924</v>
      </c>
      <c r="AA456">
        <v>455</v>
      </c>
    </row>
    <row r="457" spans="1:27" x14ac:dyDescent="0.3">
      <c r="A457">
        <v>264</v>
      </c>
      <c r="B457" t="s">
        <v>141</v>
      </c>
      <c r="C457" t="s">
        <v>148</v>
      </c>
      <c r="D457" t="s">
        <v>151</v>
      </c>
      <c r="E457" t="s">
        <v>280</v>
      </c>
      <c r="F457" t="s">
        <v>154</v>
      </c>
      <c r="G457" t="s">
        <v>218</v>
      </c>
      <c r="H457">
        <v>407.28211461002905</v>
      </c>
      <c r="I457">
        <v>29</v>
      </c>
      <c r="J457">
        <v>1425122.5755091324</v>
      </c>
      <c r="K457">
        <v>51233.093399999998</v>
      </c>
      <c r="L457">
        <v>256522063.59164384</v>
      </c>
      <c r="M457">
        <v>6578329.1877272716</v>
      </c>
      <c r="N457">
        <v>2137683863.2636986</v>
      </c>
      <c r="O457">
        <v>108639800</v>
      </c>
      <c r="P457">
        <v>28.075654849999999</v>
      </c>
      <c r="Q457">
        <v>21305.582503861529</v>
      </c>
      <c r="R457">
        <v>256573296.68504384</v>
      </c>
      <c r="S457">
        <v>2252.9019924514255</v>
      </c>
      <c r="T457">
        <v>21333.658158711529</v>
      </c>
      <c r="U457">
        <f>Pro_Economic_Table[[#This Row],[Total Energy(MJ)]]*AHP!$P$3/TOPSIS!$B$4</f>
        <v>8.68091428740469E-3</v>
      </c>
      <c r="V457">
        <f>Pro_Economic_Table[[#This Row],[Total Cost(LKR Million)]]*AHP!$P$4/TOPSIS!$C$4</f>
        <v>3.3629847343998862E-2</v>
      </c>
      <c r="W457">
        <f>Pro_Economic_Table[[#This Row],[Total Carbon (Metric T)]]*AHP!$P$5/TOPSIS!$D$4</f>
        <v>3.7278562488223159E-3</v>
      </c>
      <c r="X457">
        <f>((Pro_Economic_Table[[#This Row],[Weighted Energy]]-TOPSIS!$B$5)^2+(Pro_Economic_Table[[#This Row],[Weighted Cost]]-TOPSIS!$C$5)^2+(Pro_Economic_Table[[#This Row],[Weighted Co2]]-TOPSIS!$D$5)^2)^0.5</f>
        <v>6.017379628601687E-3</v>
      </c>
      <c r="Y457">
        <f>((Pro_Economic_Table[[#This Row],[Weighted Energy]]-TOPSIS!$B$6)^2+(Pro_Economic_Table[[#This Row],[Weighted Cost]]-TOPSIS!$C$6)^2+(Pro_Economic_Table[[#This Row],[Weighted Co2]]-TOPSIS!$D$6)^2)^0.5</f>
        <v>1.322826030916916E-3</v>
      </c>
      <c r="Z457">
        <f>Pro_Economic_Table[[#This Row],[S- Worst-Euclidean Distance]]/(Pro_Economic_Table[[#This Row],[S+ Best-Euclidean Distance]]+Pro_Economic_Table[[#This Row],[S- Worst-Euclidean Distance]])</f>
        <v>0.18021648061066339</v>
      </c>
      <c r="AA457">
        <v>456</v>
      </c>
    </row>
    <row r="458" spans="1:27" x14ac:dyDescent="0.3">
      <c r="A458">
        <v>280</v>
      </c>
      <c r="B458" t="s">
        <v>141</v>
      </c>
      <c r="C458" t="s">
        <v>148</v>
      </c>
      <c r="D458" t="s">
        <v>280</v>
      </c>
      <c r="E458" t="s">
        <v>280</v>
      </c>
      <c r="F458" t="s">
        <v>154</v>
      </c>
      <c r="G458" t="s">
        <v>219</v>
      </c>
      <c r="H458">
        <v>407.74657694843899</v>
      </c>
      <c r="I458">
        <v>58</v>
      </c>
      <c r="J458">
        <v>1425572.1750527127</v>
      </c>
      <c r="K458">
        <v>51233.093399999998</v>
      </c>
      <c r="L458">
        <v>256602991.50948825</v>
      </c>
      <c r="M458">
        <v>6582934.2627272718</v>
      </c>
      <c r="N458">
        <v>2138358262.5790689</v>
      </c>
      <c r="O458">
        <v>108112000</v>
      </c>
      <c r="P458">
        <v>28.066444700000002</v>
      </c>
      <c r="Q458">
        <v>21312.304017038052</v>
      </c>
      <c r="R458">
        <v>256654224.60288826</v>
      </c>
      <c r="S458">
        <v>2253.0531968417959</v>
      </c>
      <c r="T458">
        <v>21340.370461738054</v>
      </c>
      <c r="U458">
        <f>Pro_Economic_Table[[#This Row],[Total Energy(MJ)]]*AHP!$P$3/TOPSIS!$B$4</f>
        <v>8.683652406793349E-3</v>
      </c>
      <c r="V458">
        <f>Pro_Economic_Table[[#This Row],[Total Cost(LKR Million)]]*AHP!$P$4/TOPSIS!$C$4</f>
        <v>3.3632104424237121E-2</v>
      </c>
      <c r="W458">
        <f>Pro_Economic_Table[[#This Row],[Total Carbon (Metric T)]]*AHP!$P$5/TOPSIS!$D$4</f>
        <v>3.7290291606874664E-3</v>
      </c>
      <c r="X458">
        <f>((Pro_Economic_Table[[#This Row],[Weighted Energy]]-TOPSIS!$B$5)^2+(Pro_Economic_Table[[#This Row],[Weighted Cost]]-TOPSIS!$C$5)^2+(Pro_Economic_Table[[#This Row],[Weighted Co2]]-TOPSIS!$D$5)^2)^0.5</f>
        <v>6.020352063748226E-3</v>
      </c>
      <c r="Y458">
        <f>((Pro_Economic_Table[[#This Row],[Weighted Energy]]-TOPSIS!$B$6)^2+(Pro_Economic_Table[[#This Row],[Weighted Cost]]-TOPSIS!$C$6)^2+(Pro_Economic_Table[[#This Row],[Weighted Co2]]-TOPSIS!$D$6)^2)^0.5</f>
        <v>1.3199087986191735E-3</v>
      </c>
      <c r="Z458">
        <f>Pro_Economic_Table[[#This Row],[S- Worst-Euclidean Distance]]/(Pro_Economic_Table[[#This Row],[S+ Best-Euclidean Distance]]+Pro_Economic_Table[[#This Row],[S- Worst-Euclidean Distance]])</f>
        <v>0.17981769631460662</v>
      </c>
      <c r="AA458">
        <v>457</v>
      </c>
    </row>
    <row r="459" spans="1:27" x14ac:dyDescent="0.3">
      <c r="A459">
        <v>282</v>
      </c>
      <c r="B459" t="s">
        <v>141</v>
      </c>
      <c r="C459" t="s">
        <v>148</v>
      </c>
      <c r="D459" t="s">
        <v>280</v>
      </c>
      <c r="E459" t="s">
        <v>280</v>
      </c>
      <c r="F459" t="s">
        <v>154</v>
      </c>
      <c r="G459" t="s">
        <v>218</v>
      </c>
      <c r="H459">
        <v>407.74657694843899</v>
      </c>
      <c r="I459">
        <v>29</v>
      </c>
      <c r="J459">
        <v>1425572.1750527127</v>
      </c>
      <c r="K459">
        <v>51233.093399999998</v>
      </c>
      <c r="L459">
        <v>256602991.50948825</v>
      </c>
      <c r="M459">
        <v>6582934.2627272718</v>
      </c>
      <c r="N459">
        <v>2138358262.5790689</v>
      </c>
      <c r="O459">
        <v>108639800</v>
      </c>
      <c r="P459">
        <v>28.066444700000002</v>
      </c>
      <c r="Q459">
        <v>21312.304017038052</v>
      </c>
      <c r="R459">
        <v>256654224.60288826</v>
      </c>
      <c r="S459">
        <v>2253.5809968417957</v>
      </c>
      <c r="T459">
        <v>21340.370461738054</v>
      </c>
      <c r="U459">
        <f>Pro_Economic_Table[[#This Row],[Total Energy(MJ)]]*AHP!$P$3/TOPSIS!$B$4</f>
        <v>8.683652406793349E-3</v>
      </c>
      <c r="V459">
        <f>Pro_Economic_Table[[#This Row],[Total Cost(LKR Million)]]*AHP!$P$4/TOPSIS!$C$4</f>
        <v>3.3639983077408731E-2</v>
      </c>
      <c r="W459">
        <f>Pro_Economic_Table[[#This Row],[Total Carbon (Metric T)]]*AHP!$P$5/TOPSIS!$D$4</f>
        <v>3.7290291606874664E-3</v>
      </c>
      <c r="X459">
        <f>((Pro_Economic_Table[[#This Row],[Weighted Energy]]-TOPSIS!$B$5)^2+(Pro_Economic_Table[[#This Row],[Weighted Cost]]-TOPSIS!$C$5)^2+(Pro_Economic_Table[[#This Row],[Weighted Co2]]-TOPSIS!$D$5)^2)^0.5</f>
        <v>6.0279428399255481E-3</v>
      </c>
      <c r="Y459">
        <f>((Pro_Economic_Table[[#This Row],[Weighted Energy]]-TOPSIS!$B$6)^2+(Pro_Economic_Table[[#This Row],[Weighted Cost]]-TOPSIS!$C$6)^2+(Pro_Economic_Table[[#This Row],[Weighted Co2]]-TOPSIS!$D$6)^2)^0.5</f>
        <v>1.3122692599680371E-3</v>
      </c>
      <c r="Z459">
        <f>Pro_Economic_Table[[#This Row],[S- Worst-Euclidean Distance]]/(Pro_Economic_Table[[#This Row],[S+ Best-Euclidean Distance]]+Pro_Economic_Table[[#This Row],[S- Worst-Euclidean Distance]])</f>
        <v>0.17877811187323345</v>
      </c>
      <c r="AA459">
        <v>458</v>
      </c>
    </row>
    <row r="460" spans="1:27" x14ac:dyDescent="0.3">
      <c r="A460">
        <v>265</v>
      </c>
      <c r="B460" t="s">
        <v>141</v>
      </c>
      <c r="C460" t="s">
        <v>148</v>
      </c>
      <c r="D460" t="s">
        <v>151</v>
      </c>
      <c r="E460" t="s">
        <v>280</v>
      </c>
      <c r="F460" t="s">
        <v>155</v>
      </c>
      <c r="G460" t="s">
        <v>219</v>
      </c>
      <c r="H460">
        <v>407.24354276619084</v>
      </c>
      <c r="I460">
        <v>58</v>
      </c>
      <c r="J460">
        <v>1426163.7549328157</v>
      </c>
      <c r="K460">
        <v>52051.873172727268</v>
      </c>
      <c r="L460">
        <v>256709475.88790685</v>
      </c>
      <c r="M460">
        <v>6605621.8468181808</v>
      </c>
      <c r="N460">
        <v>2139245632.3992236</v>
      </c>
      <c r="O460">
        <v>108112000</v>
      </c>
      <c r="P460">
        <v>27.802728259090909</v>
      </c>
      <c r="Q460">
        <v>21321.148136245592</v>
      </c>
      <c r="R460">
        <v>256761527.76107958</v>
      </c>
      <c r="S460">
        <v>2253.9632542460417</v>
      </c>
      <c r="T460">
        <v>21348.950864504684</v>
      </c>
      <c r="U460">
        <f>Pro_Economic_Table[[#This Row],[Total Energy(MJ)]]*AHP!$P$3/TOPSIS!$B$4</f>
        <v>8.6872829074380441E-3</v>
      </c>
      <c r="V460">
        <f>Pro_Economic_Table[[#This Row],[Total Cost(LKR Million)]]*AHP!$P$4/TOPSIS!$C$4</f>
        <v>3.3645689165908807E-2</v>
      </c>
      <c r="W460">
        <f>Pro_Economic_Table[[#This Row],[Total Carbon (Metric T)]]*AHP!$P$5/TOPSIS!$D$4</f>
        <v>3.7305285054239873E-3</v>
      </c>
      <c r="X460">
        <f>((Pro_Economic_Table[[#This Row],[Weighted Energy]]-TOPSIS!$B$5)^2+(Pro_Economic_Table[[#This Row],[Weighted Cost]]-TOPSIS!$C$5)^2+(Pro_Economic_Table[[#This Row],[Weighted Co2]]-TOPSIS!$D$5)^2)^0.5</f>
        <v>6.0344924453989337E-3</v>
      </c>
      <c r="Y460">
        <f>((Pro_Economic_Table[[#This Row],[Weighted Energy]]-TOPSIS!$B$6)^2+(Pro_Economic_Table[[#This Row],[Weighted Cost]]-TOPSIS!$C$6)^2+(Pro_Economic_Table[[#This Row],[Weighted Co2]]-TOPSIS!$D$6)^2)^0.5</f>
        <v>1.305776536936352E-3</v>
      </c>
      <c r="Z460">
        <f>Pro_Economic_Table[[#This Row],[S- Worst-Euclidean Distance]]/(Pro_Economic_Table[[#This Row],[S+ Best-Euclidean Distance]]+Pro_Economic_Table[[#This Row],[S- Worst-Euclidean Distance]])</f>
        <v>0.1778921917001634</v>
      </c>
      <c r="AA460">
        <v>459</v>
      </c>
    </row>
    <row r="461" spans="1:27" x14ac:dyDescent="0.3">
      <c r="A461">
        <v>269</v>
      </c>
      <c r="B461" t="s">
        <v>141</v>
      </c>
      <c r="C461" t="s">
        <v>148</v>
      </c>
      <c r="D461" t="s">
        <v>151</v>
      </c>
      <c r="E461" t="s">
        <v>280</v>
      </c>
      <c r="F461" t="s">
        <v>280</v>
      </c>
      <c r="G461" t="s">
        <v>220</v>
      </c>
      <c r="H461">
        <v>407.34548263919169</v>
      </c>
      <c r="I461">
        <v>29</v>
      </c>
      <c r="J461">
        <v>1423412.066455937</v>
      </c>
      <c r="K461">
        <v>53416.506127272718</v>
      </c>
      <c r="L461">
        <v>256214171.96206868</v>
      </c>
      <c r="M461">
        <v>6567412.1240909081</v>
      </c>
      <c r="N461">
        <v>2135118099.6839056</v>
      </c>
      <c r="O461">
        <v>113100000</v>
      </c>
      <c r="P461">
        <v>28.075654849999999</v>
      </c>
      <c r="Q461">
        <v>21280.010393516259</v>
      </c>
      <c r="R461">
        <v>256267588.46819595</v>
      </c>
      <c r="S461">
        <v>2254.785511807997</v>
      </c>
      <c r="T461">
        <v>21308.086048366258</v>
      </c>
      <c r="U461">
        <f>Pro_Economic_Table[[#This Row],[Total Energy(MJ)]]*AHP!$P$3/TOPSIS!$B$4</f>
        <v>8.6705709396685867E-3</v>
      </c>
      <c r="V461">
        <f>Pro_Economic_Table[[#This Row],[Total Cost(LKR Million)]]*AHP!$P$4/TOPSIS!$C$4</f>
        <v>3.3657963288963713E-2</v>
      </c>
      <c r="W461">
        <f>Pro_Economic_Table[[#This Row],[Total Carbon (Metric T)]]*AHP!$P$5/TOPSIS!$D$4</f>
        <v>3.7233877628909773E-3</v>
      </c>
      <c r="X461">
        <f>((Pro_Economic_Table[[#This Row],[Weighted Energy]]-TOPSIS!$B$5)^2+(Pro_Economic_Table[[#This Row],[Weighted Cost]]-TOPSIS!$C$5)^2+(Pro_Economic_Table[[#This Row],[Weighted Co2]]-TOPSIS!$D$5)^2)^0.5</f>
        <v>6.0414819907732894E-3</v>
      </c>
      <c r="Y461">
        <f>((Pro_Economic_Table[[#This Row],[Weighted Energy]]-TOPSIS!$B$6)^2+(Pro_Economic_Table[[#This Row],[Weighted Cost]]-TOPSIS!$C$6)^2+(Pro_Economic_Table[[#This Row],[Weighted Co2]]-TOPSIS!$D$6)^2)^0.5</f>
        <v>1.2984590273136755E-3</v>
      </c>
      <c r="Z461">
        <f>Pro_Economic_Table[[#This Row],[S- Worst-Euclidean Distance]]/(Pro_Economic_Table[[#This Row],[S+ Best-Euclidean Distance]]+Pro_Economic_Table[[#This Row],[S- Worst-Euclidean Distance]])</f>
        <v>0.17690319637637872</v>
      </c>
      <c r="AA461">
        <v>460</v>
      </c>
    </row>
    <row r="462" spans="1:27" x14ac:dyDescent="0.3">
      <c r="A462">
        <v>267</v>
      </c>
      <c r="B462" t="s">
        <v>141</v>
      </c>
      <c r="C462" t="s">
        <v>148</v>
      </c>
      <c r="D462" t="s">
        <v>151</v>
      </c>
      <c r="E462" t="s">
        <v>280</v>
      </c>
      <c r="F462" t="s">
        <v>155</v>
      </c>
      <c r="G462" t="s">
        <v>218</v>
      </c>
      <c r="H462">
        <v>407.24354276619084</v>
      </c>
      <c r="I462">
        <v>29</v>
      </c>
      <c r="J462">
        <v>1426163.7549328157</v>
      </c>
      <c r="K462">
        <v>52051.873172727268</v>
      </c>
      <c r="L462">
        <v>256709475.88790685</v>
      </c>
      <c r="M462">
        <v>6605621.8468181808</v>
      </c>
      <c r="N462">
        <v>2139245632.3992236</v>
      </c>
      <c r="O462">
        <v>108639800</v>
      </c>
      <c r="P462">
        <v>27.802728259090909</v>
      </c>
      <c r="Q462">
        <v>21321.148136245592</v>
      </c>
      <c r="R462">
        <v>256761527.76107958</v>
      </c>
      <c r="S462">
        <v>2254.4910542460416</v>
      </c>
      <c r="T462">
        <v>21348.950864504684</v>
      </c>
      <c r="U462">
        <f>Pro_Economic_Table[[#This Row],[Total Energy(MJ)]]*AHP!$P$3/TOPSIS!$B$4</f>
        <v>8.6872829074380441E-3</v>
      </c>
      <c r="V462">
        <f>Pro_Economic_Table[[#This Row],[Total Cost(LKR Million)]]*AHP!$P$4/TOPSIS!$C$4</f>
        <v>3.365356781908041E-2</v>
      </c>
      <c r="W462">
        <f>Pro_Economic_Table[[#This Row],[Total Carbon (Metric T)]]*AHP!$P$5/TOPSIS!$D$4</f>
        <v>3.7305285054239873E-3</v>
      </c>
      <c r="X462">
        <f>((Pro_Economic_Table[[#This Row],[Weighted Energy]]-TOPSIS!$B$5)^2+(Pro_Economic_Table[[#This Row],[Weighted Cost]]-TOPSIS!$C$5)^2+(Pro_Economic_Table[[#This Row],[Weighted Co2]]-TOPSIS!$D$5)^2)^0.5</f>
        <v>6.042083170765278E-3</v>
      </c>
      <c r="Y462">
        <f>((Pro_Economic_Table[[#This Row],[Weighted Energy]]-TOPSIS!$B$6)^2+(Pro_Economic_Table[[#This Row],[Weighted Cost]]-TOPSIS!$C$6)^2+(Pro_Economic_Table[[#This Row],[Weighted Co2]]-TOPSIS!$D$6)^2)^0.5</f>
        <v>1.2981362784139322E-3</v>
      </c>
      <c r="Z462">
        <f>Pro_Economic_Table[[#This Row],[S- Worst-Euclidean Distance]]/(Pro_Economic_Table[[#This Row],[S+ Best-Euclidean Distance]]+Pro_Economic_Table[[#This Row],[S- Worst-Euclidean Distance]])</f>
        <v>0.17685251611368255</v>
      </c>
      <c r="AA462">
        <v>461</v>
      </c>
    </row>
    <row r="463" spans="1:27" x14ac:dyDescent="0.3">
      <c r="A463">
        <v>283</v>
      </c>
      <c r="B463" t="s">
        <v>141</v>
      </c>
      <c r="C463" t="s">
        <v>148</v>
      </c>
      <c r="D463" t="s">
        <v>280</v>
      </c>
      <c r="E463" t="s">
        <v>280</v>
      </c>
      <c r="F463" t="s">
        <v>155</v>
      </c>
      <c r="G463" t="s">
        <v>219</v>
      </c>
      <c r="H463">
        <v>407.70800510460094</v>
      </c>
      <c r="I463">
        <v>58</v>
      </c>
      <c r="J463">
        <v>1426613.3544763969</v>
      </c>
      <c r="K463">
        <v>52051.873172727268</v>
      </c>
      <c r="L463">
        <v>256790403.80575147</v>
      </c>
      <c r="M463">
        <v>6610226.9218181809</v>
      </c>
      <c r="N463">
        <v>2139920031.7145956</v>
      </c>
      <c r="O463">
        <v>108112000</v>
      </c>
      <c r="P463">
        <v>27.793518109090911</v>
      </c>
      <c r="Q463">
        <v>21327.869649422137</v>
      </c>
      <c r="R463">
        <v>256842455.6789242</v>
      </c>
      <c r="S463">
        <v>2254.6422586364138</v>
      </c>
      <c r="T463">
        <v>21355.663167531227</v>
      </c>
      <c r="U463">
        <f>Pro_Economic_Table[[#This Row],[Total Energy(MJ)]]*AHP!$P$3/TOPSIS!$B$4</f>
        <v>8.6900210268267119E-3</v>
      </c>
      <c r="V463">
        <f>Pro_Economic_Table[[#This Row],[Total Cost(LKR Million)]]*AHP!$P$4/TOPSIS!$C$4</f>
        <v>3.3655824899318704E-2</v>
      </c>
      <c r="W463">
        <f>Pro_Economic_Table[[#This Row],[Total Carbon (Metric T)]]*AHP!$P$5/TOPSIS!$D$4</f>
        <v>3.7317014172891412E-3</v>
      </c>
      <c r="X463">
        <f>((Pro_Economic_Table[[#This Row],[Weighted Energy]]-TOPSIS!$B$5)^2+(Pro_Economic_Table[[#This Row],[Weighted Cost]]-TOPSIS!$C$5)^2+(Pro_Economic_Table[[#This Row],[Weighted Co2]]-TOPSIS!$D$5)^2)^0.5</f>
        <v>6.0450557186820372E-3</v>
      </c>
      <c r="Y463">
        <f>((Pro_Economic_Table[[#This Row],[Weighted Energy]]-TOPSIS!$B$6)^2+(Pro_Economic_Table[[#This Row],[Weighted Cost]]-TOPSIS!$C$6)^2+(Pro_Economic_Table[[#This Row],[Weighted Co2]]-TOPSIS!$D$6)^2)^0.5</f>
        <v>1.2952206563721954E-3</v>
      </c>
      <c r="Z463">
        <f>Pro_Economic_Table[[#This Row],[S- Worst-Euclidean Distance]]/(Pro_Economic_Table[[#This Row],[S+ Best-Euclidean Distance]]+Pro_Economic_Table[[#This Row],[S- Worst-Euclidean Distance]])</f>
        <v>0.17645393581827168</v>
      </c>
      <c r="AA463">
        <v>462</v>
      </c>
    </row>
    <row r="464" spans="1:27" x14ac:dyDescent="0.3">
      <c r="A464">
        <v>287</v>
      </c>
      <c r="B464" t="s">
        <v>141</v>
      </c>
      <c r="C464" t="s">
        <v>148</v>
      </c>
      <c r="D464" t="s">
        <v>280</v>
      </c>
      <c r="E464" t="s">
        <v>280</v>
      </c>
      <c r="F464" t="s">
        <v>280</v>
      </c>
      <c r="G464" t="s">
        <v>220</v>
      </c>
      <c r="H464">
        <v>407.80994497760162</v>
      </c>
      <c r="I464">
        <v>29</v>
      </c>
      <c r="J464">
        <v>1423861.665999518</v>
      </c>
      <c r="K464">
        <v>53416.506127272718</v>
      </c>
      <c r="L464">
        <v>256295099.87991324</v>
      </c>
      <c r="M464">
        <v>6572017.1990909083</v>
      </c>
      <c r="N464">
        <v>2135792498.9992771</v>
      </c>
      <c r="O464">
        <v>113100000</v>
      </c>
      <c r="P464">
        <v>28.066444700000002</v>
      </c>
      <c r="Q464">
        <v>21286.731906692796</v>
      </c>
      <c r="R464">
        <v>256348516.38604051</v>
      </c>
      <c r="S464">
        <v>2255.4645161983681</v>
      </c>
      <c r="T464">
        <v>21314.798351392797</v>
      </c>
      <c r="U464">
        <f>Pro_Economic_Table[[#This Row],[Total Energy(MJ)]]*AHP!$P$3/TOPSIS!$B$4</f>
        <v>8.673309059057251E-3</v>
      </c>
      <c r="V464">
        <f>Pro_Economic_Table[[#This Row],[Total Cost(LKR Million)]]*AHP!$P$4/TOPSIS!$C$4</f>
        <v>3.3668099022373596E-2</v>
      </c>
      <c r="W464">
        <f>Pro_Economic_Table[[#This Row],[Total Carbon (Metric T)]]*AHP!$P$5/TOPSIS!$D$4</f>
        <v>3.7245606747561303E-3</v>
      </c>
      <c r="X464">
        <f>((Pro_Economic_Table[[#This Row],[Weighted Energy]]-TOPSIS!$B$5)^2+(Pro_Economic_Table[[#This Row],[Weighted Cost]]-TOPSIS!$C$5)^2+(Pro_Economic_Table[[#This Row],[Weighted Co2]]-TOPSIS!$D$5)^2)^0.5</f>
        <v>6.052044675814979E-3</v>
      </c>
      <c r="Y464">
        <f>((Pro_Economic_Table[[#This Row],[Weighted Energy]]-TOPSIS!$B$6)^2+(Pro_Economic_Table[[#This Row],[Weighted Cost]]-TOPSIS!$C$6)^2+(Pro_Economic_Table[[#This Row],[Weighted Co2]]-TOPSIS!$D$6)^2)^0.5</f>
        <v>1.2878977345741241E-3</v>
      </c>
      <c r="Z464">
        <f>Pro_Economic_Table[[#This Row],[S- Worst-Euclidean Distance]]/(Pro_Economic_Table[[#This Row],[S+ Best-Euclidean Distance]]+Pro_Economic_Table[[#This Row],[S- Worst-Euclidean Distance]])</f>
        <v>0.17546428330979921</v>
      </c>
      <c r="AA464">
        <v>463</v>
      </c>
    </row>
    <row r="465" spans="1:27" x14ac:dyDescent="0.3">
      <c r="A465">
        <v>285</v>
      </c>
      <c r="B465" t="s">
        <v>141</v>
      </c>
      <c r="C465" t="s">
        <v>148</v>
      </c>
      <c r="D465" t="s">
        <v>280</v>
      </c>
      <c r="E465" t="s">
        <v>280</v>
      </c>
      <c r="F465" t="s">
        <v>155</v>
      </c>
      <c r="G465" t="s">
        <v>218</v>
      </c>
      <c r="H465">
        <v>407.70800510460094</v>
      </c>
      <c r="I465">
        <v>29</v>
      </c>
      <c r="J465">
        <v>1426613.3544763969</v>
      </c>
      <c r="K465">
        <v>52051.873172727268</v>
      </c>
      <c r="L465">
        <v>256790403.80575147</v>
      </c>
      <c r="M465">
        <v>6610226.9218181809</v>
      </c>
      <c r="N465">
        <v>2139920031.7145956</v>
      </c>
      <c r="O465">
        <v>108639800</v>
      </c>
      <c r="P465">
        <v>27.793518109090911</v>
      </c>
      <c r="Q465">
        <v>21327.869649422137</v>
      </c>
      <c r="R465">
        <v>256842455.6789242</v>
      </c>
      <c r="S465">
        <v>2255.1700586364136</v>
      </c>
      <c r="T465">
        <v>21355.663167531227</v>
      </c>
      <c r="U465">
        <f>Pro_Economic_Table[[#This Row],[Total Energy(MJ)]]*AHP!$P$3/TOPSIS!$B$4</f>
        <v>8.6900210268267119E-3</v>
      </c>
      <c r="V465">
        <f>Pro_Economic_Table[[#This Row],[Total Cost(LKR Million)]]*AHP!$P$4/TOPSIS!$C$4</f>
        <v>3.3663703552490307E-2</v>
      </c>
      <c r="W465">
        <f>Pro_Economic_Table[[#This Row],[Total Carbon (Metric T)]]*AHP!$P$5/TOPSIS!$D$4</f>
        <v>3.7317014172891412E-3</v>
      </c>
      <c r="X465">
        <f>((Pro_Economic_Table[[#This Row],[Weighted Energy]]-TOPSIS!$B$5)^2+(Pro_Economic_Table[[#This Row],[Weighted Cost]]-TOPSIS!$C$5)^2+(Pro_Economic_Table[[#This Row],[Weighted Co2]]-TOPSIS!$D$5)^2)^0.5</f>
        <v>6.0526463900260142E-3</v>
      </c>
      <c r="Y465">
        <f>((Pro_Economic_Table[[#This Row],[Weighted Energy]]-TOPSIS!$B$6)^2+(Pro_Economic_Table[[#This Row],[Weighted Cost]]-TOPSIS!$C$6)^2+(Pro_Economic_Table[[#This Row],[Weighted Co2]]-TOPSIS!$D$6)^2)^0.5</f>
        <v>1.2875797814001491E-3</v>
      </c>
      <c r="Z465">
        <f>Pro_Economic_Table[[#This Row],[S- Worst-Euclidean Distance]]/(Pro_Economic_Table[[#This Row],[S+ Best-Euclidean Distance]]+Pro_Economic_Table[[#This Row],[S- Worst-Euclidean Distance]])</f>
        <v>0.17541418361363378</v>
      </c>
      <c r="AA465">
        <v>464</v>
      </c>
    </row>
    <row r="466" spans="1:27" x14ac:dyDescent="0.3">
      <c r="A466">
        <v>475</v>
      </c>
      <c r="B466" t="s">
        <v>280</v>
      </c>
      <c r="C466" t="s">
        <v>148</v>
      </c>
      <c r="D466" t="s">
        <v>151</v>
      </c>
      <c r="E466" t="s">
        <v>152</v>
      </c>
      <c r="F466" t="s">
        <v>280</v>
      </c>
      <c r="G466" t="s">
        <v>219</v>
      </c>
      <c r="H466">
        <v>394.84119766289695</v>
      </c>
      <c r="I466">
        <v>57</v>
      </c>
      <c r="J466">
        <v>1429883.013514343</v>
      </c>
      <c r="K466">
        <v>37053.812490909084</v>
      </c>
      <c r="L466">
        <v>257378942.43258172</v>
      </c>
      <c r="M466">
        <v>5537268.0786363631</v>
      </c>
      <c r="N466">
        <v>2144824520.2715144</v>
      </c>
      <c r="O466">
        <v>106248000</v>
      </c>
      <c r="P466">
        <v>21.888458668181816</v>
      </c>
      <c r="Q466">
        <v>21376.751052039424</v>
      </c>
      <c r="R466">
        <v>257415996.24507263</v>
      </c>
      <c r="S466">
        <v>2256.6097883501507</v>
      </c>
      <c r="T466">
        <v>21398.639510707606</v>
      </c>
      <c r="U466">
        <f>Pro_Economic_Table[[#This Row],[Total Energy(MJ)]]*AHP!$P$3/TOPSIS!$B$4</f>
        <v>8.709426228223004E-3</v>
      </c>
      <c r="V466">
        <f>Pro_Economic_Table[[#This Row],[Total Cost(LKR Million)]]*AHP!$P$4/TOPSIS!$C$4</f>
        <v>3.3685194895945028E-2</v>
      </c>
      <c r="W466">
        <f>Pro_Economic_Table[[#This Row],[Total Carbon (Metric T)]]*AHP!$P$5/TOPSIS!$D$4</f>
        <v>3.7392111293258539E-3</v>
      </c>
      <c r="X466">
        <f>((Pro_Economic_Table[[#This Row],[Weighted Energy]]-TOPSIS!$B$5)^2+(Pro_Economic_Table[[#This Row],[Weighted Cost]]-TOPSIS!$C$5)^2+(Pro_Economic_Table[[#This Row],[Weighted Co2]]-TOPSIS!$D$5)^2)^0.5</f>
        <v>6.0789371091123081E-3</v>
      </c>
      <c r="Y466">
        <f>((Pro_Economic_Table[[#This Row],[Weighted Energy]]-TOPSIS!$B$6)^2+(Pro_Economic_Table[[#This Row],[Weighted Cost]]-TOPSIS!$C$6)^2+(Pro_Economic_Table[[#This Row],[Weighted Co2]]-TOPSIS!$D$6)^2)^0.5</f>
        <v>1.2617442410559512E-3</v>
      </c>
      <c r="Z466">
        <f>Pro_Economic_Table[[#This Row],[S- Worst-Euclidean Distance]]/(Pro_Economic_Table[[#This Row],[S+ Best-Euclidean Distance]]+Pro_Economic_Table[[#This Row],[S- Worst-Euclidean Distance]])</f>
        <v>0.17188380490416333</v>
      </c>
      <c r="AA466">
        <v>465</v>
      </c>
    </row>
    <row r="467" spans="1:27" x14ac:dyDescent="0.3">
      <c r="A467">
        <v>263</v>
      </c>
      <c r="B467" t="s">
        <v>141</v>
      </c>
      <c r="C467" t="s">
        <v>148</v>
      </c>
      <c r="D467" t="s">
        <v>151</v>
      </c>
      <c r="E467" t="s">
        <v>280</v>
      </c>
      <c r="F467" t="s">
        <v>154</v>
      </c>
      <c r="G467" t="s">
        <v>220</v>
      </c>
      <c r="H467">
        <v>407.28211461002905</v>
      </c>
      <c r="I467">
        <v>29</v>
      </c>
      <c r="J467">
        <v>1425122.5755091324</v>
      </c>
      <c r="K467">
        <v>51233.093399999998</v>
      </c>
      <c r="L467">
        <v>256522063.59164384</v>
      </c>
      <c r="M467">
        <v>6578329.1877272716</v>
      </c>
      <c r="N467">
        <v>2137683863.2636986</v>
      </c>
      <c r="O467">
        <v>113100000</v>
      </c>
      <c r="P467">
        <v>28.075654849999999</v>
      </c>
      <c r="Q467">
        <v>21305.582503861529</v>
      </c>
      <c r="R467">
        <v>256573296.68504384</v>
      </c>
      <c r="S467">
        <v>2257.3621924514255</v>
      </c>
      <c r="T467">
        <v>21333.658158711529</v>
      </c>
      <c r="U467">
        <f>Pro_Economic_Table[[#This Row],[Total Energy(MJ)]]*AHP!$P$3/TOPSIS!$B$4</f>
        <v>8.68091428740469E-3</v>
      </c>
      <c r="V467">
        <f>Pro_Economic_Table[[#This Row],[Total Cost(LKR Million)]]*AHP!$P$4/TOPSIS!$C$4</f>
        <v>3.3696426292229312E-2</v>
      </c>
      <c r="W467">
        <f>Pro_Economic_Table[[#This Row],[Total Carbon (Metric T)]]*AHP!$P$5/TOPSIS!$D$4</f>
        <v>3.7278562488223159E-3</v>
      </c>
      <c r="X467">
        <f>((Pro_Economic_Table[[#This Row],[Weighted Energy]]-TOPSIS!$B$5)^2+(Pro_Economic_Table[[#This Row],[Weighted Cost]]-TOPSIS!$C$5)^2+(Pro_Economic_Table[[#This Row],[Weighted Co2]]-TOPSIS!$D$5)^2)^0.5</f>
        <v>6.0815555526515441E-3</v>
      </c>
      <c r="Y467">
        <f>((Pro_Economic_Table[[#This Row],[Weighted Energy]]-TOPSIS!$B$6)^2+(Pro_Economic_Table[[#This Row],[Weighted Cost]]-TOPSIS!$C$6)^2+(Pro_Economic_Table[[#This Row],[Weighted Co2]]-TOPSIS!$D$6)^2)^0.5</f>
        <v>1.2583908078955481E-3</v>
      </c>
      <c r="Z467">
        <f>Pro_Economic_Table[[#This Row],[S- Worst-Euclidean Distance]]/(Pro_Economic_Table[[#This Row],[S+ Best-Euclidean Distance]]+Pro_Economic_Table[[#This Row],[S- Worst-Euclidean Distance]])</f>
        <v>0.17144414224326188</v>
      </c>
      <c r="AA467">
        <v>466</v>
      </c>
    </row>
    <row r="468" spans="1:27" x14ac:dyDescent="0.3">
      <c r="A468">
        <v>493</v>
      </c>
      <c r="B468" t="s">
        <v>280</v>
      </c>
      <c r="C468" t="s">
        <v>148</v>
      </c>
      <c r="D468" t="s">
        <v>280</v>
      </c>
      <c r="E468" t="s">
        <v>152</v>
      </c>
      <c r="F468" t="s">
        <v>280</v>
      </c>
      <c r="G468" t="s">
        <v>219</v>
      </c>
      <c r="H468">
        <v>395.30566000130705</v>
      </c>
      <c r="I468">
        <v>57</v>
      </c>
      <c r="J468">
        <v>1430332.613057924</v>
      </c>
      <c r="K468">
        <v>37053.812490909084</v>
      </c>
      <c r="L468">
        <v>257459870.35042632</v>
      </c>
      <c r="M468">
        <v>5541873.1536363624</v>
      </c>
      <c r="N468">
        <v>2145498919.5868859</v>
      </c>
      <c r="O468">
        <v>106248000</v>
      </c>
      <c r="P468">
        <v>21.879248518181811</v>
      </c>
      <c r="Q468">
        <v>21383.472565215961</v>
      </c>
      <c r="R468">
        <v>257496924.16291723</v>
      </c>
      <c r="S468">
        <v>2257.2887927405222</v>
      </c>
      <c r="T468">
        <v>21405.351813734142</v>
      </c>
      <c r="U468">
        <f>Pro_Economic_Table[[#This Row],[Total Energy(MJ)]]*AHP!$P$3/TOPSIS!$B$4</f>
        <v>8.7121643476116683E-3</v>
      </c>
      <c r="V468">
        <f>Pro_Economic_Table[[#This Row],[Total Cost(LKR Million)]]*AHP!$P$4/TOPSIS!$C$4</f>
        <v>3.3695330629354925E-2</v>
      </c>
      <c r="W468">
        <f>Pro_Economic_Table[[#This Row],[Total Carbon (Metric T)]]*AHP!$P$5/TOPSIS!$D$4</f>
        <v>3.7403840411910066E-3</v>
      </c>
      <c r="X468">
        <f>((Pro_Economic_Table[[#This Row],[Weighted Energy]]-TOPSIS!$B$5)^2+(Pro_Economic_Table[[#This Row],[Weighted Cost]]-TOPSIS!$C$5)^2+(Pro_Economic_Table[[#This Row],[Weighted Co2]]-TOPSIS!$D$5)^2)^0.5</f>
        <v>6.0895006703381724E-3</v>
      </c>
      <c r="Y468">
        <f>((Pro_Economic_Table[[#This Row],[Weighted Energy]]-TOPSIS!$B$6)^2+(Pro_Economic_Table[[#This Row],[Weighted Cost]]-TOPSIS!$C$6)^2+(Pro_Economic_Table[[#This Row],[Weighted Co2]]-TOPSIS!$D$6)^2)^0.5</f>
        <v>1.2511935035118837E-3</v>
      </c>
      <c r="Z468">
        <f>Pro_Economic_Table[[#This Row],[S- Worst-Euclidean Distance]]/(Pro_Economic_Table[[#This Row],[S+ Best-Euclidean Distance]]+Pro_Economic_Table[[#This Row],[S- Worst-Euclidean Distance]])</f>
        <v>0.17044621038280583</v>
      </c>
      <c r="AA468">
        <v>467</v>
      </c>
    </row>
    <row r="469" spans="1:27" x14ac:dyDescent="0.3">
      <c r="A469">
        <v>281</v>
      </c>
      <c r="B469" t="s">
        <v>141</v>
      </c>
      <c r="C469" t="s">
        <v>148</v>
      </c>
      <c r="D469" t="s">
        <v>280</v>
      </c>
      <c r="E469" t="s">
        <v>280</v>
      </c>
      <c r="F469" t="s">
        <v>154</v>
      </c>
      <c r="G469" t="s">
        <v>220</v>
      </c>
      <c r="H469">
        <v>407.74657694843899</v>
      </c>
      <c r="I469">
        <v>29</v>
      </c>
      <c r="J469">
        <v>1425572.1750527127</v>
      </c>
      <c r="K469">
        <v>51233.093399999998</v>
      </c>
      <c r="L469">
        <v>256602991.50948825</v>
      </c>
      <c r="M469">
        <v>6582934.2627272718</v>
      </c>
      <c r="N469">
        <v>2138358262.5790689</v>
      </c>
      <c r="O469">
        <v>113100000</v>
      </c>
      <c r="P469">
        <v>28.066444700000002</v>
      </c>
      <c r="Q469">
        <v>21312.304017038052</v>
      </c>
      <c r="R469">
        <v>256654224.60288826</v>
      </c>
      <c r="S469">
        <v>2258.0411968417961</v>
      </c>
      <c r="T469">
        <v>21340.370461738054</v>
      </c>
      <c r="U469">
        <f>Pro_Economic_Table[[#This Row],[Total Energy(MJ)]]*AHP!$P$3/TOPSIS!$B$4</f>
        <v>8.683652406793349E-3</v>
      </c>
      <c r="V469">
        <f>Pro_Economic_Table[[#This Row],[Total Cost(LKR Million)]]*AHP!$P$4/TOPSIS!$C$4</f>
        <v>3.3706562025639195E-2</v>
      </c>
      <c r="W469">
        <f>Pro_Economic_Table[[#This Row],[Total Carbon (Metric T)]]*AHP!$P$5/TOPSIS!$D$4</f>
        <v>3.7290291606874664E-3</v>
      </c>
      <c r="X469">
        <f>((Pro_Economic_Table[[#This Row],[Weighted Energy]]-TOPSIS!$B$5)^2+(Pro_Economic_Table[[#This Row],[Weighted Cost]]-TOPSIS!$C$5)^2+(Pro_Economic_Table[[#This Row],[Weighted Co2]]-TOPSIS!$D$5)^2)^0.5</f>
        <v>6.0921182588346105E-3</v>
      </c>
      <c r="Y469">
        <f>((Pro_Economic_Table[[#This Row],[Weighted Energy]]-TOPSIS!$B$6)^2+(Pro_Economic_Table[[#This Row],[Weighted Cost]]-TOPSIS!$C$6)^2+(Pro_Economic_Table[[#This Row],[Weighted Co2]]-TOPSIS!$D$6)^2)^0.5</f>
        <v>1.2478297083022114E-3</v>
      </c>
      <c r="Z469">
        <f>Pro_Economic_Table[[#This Row],[S- Worst-Euclidean Distance]]/(Pro_Economic_Table[[#This Row],[S+ Best-Euclidean Distance]]+Pro_Economic_Table[[#This Row],[S- Worst-Euclidean Distance]])</f>
        <v>0.17000525261066213</v>
      </c>
      <c r="AA469">
        <v>468</v>
      </c>
    </row>
    <row r="470" spans="1:27" x14ac:dyDescent="0.3">
      <c r="A470">
        <v>266</v>
      </c>
      <c r="B470" t="s">
        <v>141</v>
      </c>
      <c r="C470" t="s">
        <v>148</v>
      </c>
      <c r="D470" t="s">
        <v>151</v>
      </c>
      <c r="E470" t="s">
        <v>280</v>
      </c>
      <c r="F470" t="s">
        <v>155</v>
      </c>
      <c r="G470" t="s">
        <v>220</v>
      </c>
      <c r="H470">
        <v>407.24354276619084</v>
      </c>
      <c r="I470">
        <v>29</v>
      </c>
      <c r="J470">
        <v>1426163.7549328157</v>
      </c>
      <c r="K470">
        <v>52051.873172727268</v>
      </c>
      <c r="L470">
        <v>256709475.88790685</v>
      </c>
      <c r="M470">
        <v>6605621.8468181808</v>
      </c>
      <c r="N470">
        <v>2139245632.3992236</v>
      </c>
      <c r="O470">
        <v>113100000</v>
      </c>
      <c r="P470">
        <v>27.802728259090909</v>
      </c>
      <c r="Q470">
        <v>21321.148136245592</v>
      </c>
      <c r="R470">
        <v>256761527.76107958</v>
      </c>
      <c r="S470">
        <v>2258.9512542460416</v>
      </c>
      <c r="T470">
        <v>21348.950864504684</v>
      </c>
      <c r="U470">
        <f>Pro_Economic_Table[[#This Row],[Total Energy(MJ)]]*AHP!$P$3/TOPSIS!$B$4</f>
        <v>8.6872829074380441E-3</v>
      </c>
      <c r="V470">
        <f>Pro_Economic_Table[[#This Row],[Total Cost(LKR Million)]]*AHP!$P$4/TOPSIS!$C$4</f>
        <v>3.3720146767310867E-2</v>
      </c>
      <c r="W470">
        <f>Pro_Economic_Table[[#This Row],[Total Carbon (Metric T)]]*AHP!$P$5/TOPSIS!$D$4</f>
        <v>3.7305285054239873E-3</v>
      </c>
      <c r="X470">
        <f>((Pro_Economic_Table[[#This Row],[Weighted Energy]]-TOPSIS!$B$5)^2+(Pro_Economic_Table[[#This Row],[Weighted Cost]]-TOPSIS!$C$5)^2+(Pro_Economic_Table[[#This Row],[Weighted Co2]]-TOPSIS!$D$5)^2)^0.5</f>
        <v>6.1062580977458069E-3</v>
      </c>
      <c r="Y470">
        <f>((Pro_Economic_Table[[#This Row],[Weighted Energy]]-TOPSIS!$B$6)^2+(Pro_Economic_Table[[#This Row],[Weighted Cost]]-TOPSIS!$C$6)^2+(Pro_Economic_Table[[#This Row],[Weighted Co2]]-TOPSIS!$D$6)^2)^0.5</f>
        <v>1.2336916483562165E-3</v>
      </c>
      <c r="Z470">
        <f>Pro_Economic_Table[[#This Row],[S- Worst-Euclidean Distance]]/(Pro_Economic_Table[[#This Row],[S+ Best-Euclidean Distance]]+Pro_Economic_Table[[#This Row],[S- Worst-Euclidean Distance]])</f>
        <v>0.16807903201399774</v>
      </c>
      <c r="AA470">
        <v>469</v>
      </c>
    </row>
    <row r="471" spans="1:27" x14ac:dyDescent="0.3">
      <c r="A471">
        <v>477</v>
      </c>
      <c r="B471" t="s">
        <v>280</v>
      </c>
      <c r="C471" t="s">
        <v>148</v>
      </c>
      <c r="D471" t="s">
        <v>151</v>
      </c>
      <c r="E471" t="s">
        <v>152</v>
      </c>
      <c r="F471" t="s">
        <v>280</v>
      </c>
      <c r="G471" t="s">
        <v>218</v>
      </c>
      <c r="H471">
        <v>394.84119766289695</v>
      </c>
      <c r="I471">
        <v>29</v>
      </c>
      <c r="J471">
        <v>1429883.013514343</v>
      </c>
      <c r="K471">
        <v>37053.812490909084</v>
      </c>
      <c r="L471">
        <v>257378942.43258172</v>
      </c>
      <c r="M471">
        <v>5537268.0786363631</v>
      </c>
      <c r="N471">
        <v>2144824520.2715144</v>
      </c>
      <c r="O471">
        <v>108639800</v>
      </c>
      <c r="P471">
        <v>21.888458668181816</v>
      </c>
      <c r="Q471">
        <v>21376.751052039424</v>
      </c>
      <c r="R471">
        <v>257415996.24507263</v>
      </c>
      <c r="S471">
        <v>2259.0015883501505</v>
      </c>
      <c r="T471">
        <v>21398.639510707606</v>
      </c>
      <c r="U471">
        <f>Pro_Economic_Table[[#This Row],[Total Energy(MJ)]]*AHP!$P$3/TOPSIS!$B$4</f>
        <v>8.709426228223004E-3</v>
      </c>
      <c r="V471">
        <f>Pro_Economic_Table[[#This Row],[Total Cost(LKR Million)]]*AHP!$P$4/TOPSIS!$C$4</f>
        <v>3.3720898121893994E-2</v>
      </c>
      <c r="W471">
        <f>Pro_Economic_Table[[#This Row],[Total Carbon (Metric T)]]*AHP!$P$5/TOPSIS!$D$4</f>
        <v>3.7392111293258539E-3</v>
      </c>
      <c r="X471">
        <f>((Pro_Economic_Table[[#This Row],[Weighted Energy]]-TOPSIS!$B$5)^2+(Pro_Economic_Table[[#This Row],[Weighted Cost]]-TOPSIS!$C$5)^2+(Pro_Economic_Table[[#This Row],[Weighted Co2]]-TOPSIS!$D$5)^2)^0.5</f>
        <v>6.1133220213029967E-3</v>
      </c>
      <c r="Y471">
        <f>((Pro_Economic_Table[[#This Row],[Weighted Energy]]-TOPSIS!$B$6)^2+(Pro_Economic_Table[[#This Row],[Weighted Cost]]-TOPSIS!$C$6)^2+(Pro_Economic_Table[[#This Row],[Weighted Co2]]-TOPSIS!$D$6)^2)^0.5</f>
        <v>1.2270525210930281E-3</v>
      </c>
      <c r="Z471">
        <f>Pro_Economic_Table[[#This Row],[S- Worst-Euclidean Distance]]/(Pro_Economic_Table[[#This Row],[S+ Best-Euclidean Distance]]+Pro_Economic_Table[[#This Row],[S- Worst-Euclidean Distance]])</f>
        <v>0.16716483798011988</v>
      </c>
      <c r="AA471">
        <v>470</v>
      </c>
    </row>
    <row r="472" spans="1:27" x14ac:dyDescent="0.3">
      <c r="A472">
        <v>284</v>
      </c>
      <c r="B472" t="s">
        <v>141</v>
      </c>
      <c r="C472" t="s">
        <v>148</v>
      </c>
      <c r="D472" t="s">
        <v>280</v>
      </c>
      <c r="E472" t="s">
        <v>280</v>
      </c>
      <c r="F472" t="s">
        <v>155</v>
      </c>
      <c r="G472" t="s">
        <v>220</v>
      </c>
      <c r="H472">
        <v>407.70800510460094</v>
      </c>
      <c r="I472">
        <v>29</v>
      </c>
      <c r="J472">
        <v>1426613.3544763969</v>
      </c>
      <c r="K472">
        <v>52051.873172727268</v>
      </c>
      <c r="L472">
        <v>256790403.80575147</v>
      </c>
      <c r="M472">
        <v>6610226.9218181809</v>
      </c>
      <c r="N472">
        <v>2139920031.7145956</v>
      </c>
      <c r="O472">
        <v>113100000</v>
      </c>
      <c r="P472">
        <v>27.793518109090911</v>
      </c>
      <c r="Q472">
        <v>21327.869649422137</v>
      </c>
      <c r="R472">
        <v>256842455.6789242</v>
      </c>
      <c r="S472">
        <v>2259.6302586364136</v>
      </c>
      <c r="T472">
        <v>21355.663167531227</v>
      </c>
      <c r="U472">
        <f>Pro_Economic_Table[[#This Row],[Total Energy(MJ)]]*AHP!$P$3/TOPSIS!$B$4</f>
        <v>8.6900210268267119E-3</v>
      </c>
      <c r="V472">
        <f>Pro_Economic_Table[[#This Row],[Total Cost(LKR Million)]]*AHP!$P$4/TOPSIS!$C$4</f>
        <v>3.3730282500720764E-2</v>
      </c>
      <c r="W472">
        <f>Pro_Economic_Table[[#This Row],[Total Carbon (Metric T)]]*AHP!$P$5/TOPSIS!$D$4</f>
        <v>3.7317014172891412E-3</v>
      </c>
      <c r="X472">
        <f>((Pro_Economic_Table[[#This Row],[Weighted Energy]]-TOPSIS!$B$5)^2+(Pro_Economic_Table[[#This Row],[Weighted Cost]]-TOPSIS!$C$5)^2+(Pro_Economic_Table[[#This Row],[Weighted Co2]]-TOPSIS!$D$5)^2)^0.5</f>
        <v>6.1168208155443094E-3</v>
      </c>
      <c r="Y472">
        <f>((Pro_Economic_Table[[#This Row],[Weighted Energy]]-TOPSIS!$B$6)^2+(Pro_Economic_Table[[#This Row],[Weighted Cost]]-TOPSIS!$C$6)^2+(Pro_Economic_Table[[#This Row],[Weighted Co2]]-TOPSIS!$D$6)^2)^0.5</f>
        <v>1.2231306685305174E-3</v>
      </c>
      <c r="Z472">
        <f>Pro_Economic_Table[[#This Row],[S- Worst-Euclidean Distance]]/(Pro_Economic_Table[[#This Row],[S+ Best-Euclidean Distance]]+Pro_Economic_Table[[#This Row],[S- Worst-Euclidean Distance]])</f>
        <v>0.16664015711606414</v>
      </c>
      <c r="AA472">
        <v>471</v>
      </c>
    </row>
    <row r="473" spans="1:27" x14ac:dyDescent="0.3">
      <c r="A473">
        <v>469</v>
      </c>
      <c r="B473" t="s">
        <v>280</v>
      </c>
      <c r="C473" t="s">
        <v>148</v>
      </c>
      <c r="D473" t="s">
        <v>151</v>
      </c>
      <c r="E473" t="s">
        <v>152</v>
      </c>
      <c r="F473" t="s">
        <v>154</v>
      </c>
      <c r="G473" t="s">
        <v>219</v>
      </c>
      <c r="H473">
        <v>394.77782963373431</v>
      </c>
      <c r="I473">
        <v>57</v>
      </c>
      <c r="J473">
        <v>1431593.5225675378</v>
      </c>
      <c r="K473">
        <v>34870.399763636364</v>
      </c>
      <c r="L473">
        <v>257686834.0621568</v>
      </c>
      <c r="M473">
        <v>5548185.1422727266</v>
      </c>
      <c r="N473">
        <v>2147390283.8513067</v>
      </c>
      <c r="O473">
        <v>106248000</v>
      </c>
      <c r="P473">
        <v>21.888458668181816</v>
      </c>
      <c r="Q473">
        <v>21402.323162384688</v>
      </c>
      <c r="R473">
        <v>257721704.46192044</v>
      </c>
      <c r="S473">
        <v>2259.1864689935792</v>
      </c>
      <c r="T473">
        <v>21424.211621052869</v>
      </c>
      <c r="U473">
        <f>Pro_Economic_Table[[#This Row],[Total Energy(MJ)]]*AHP!$P$3/TOPSIS!$B$4</f>
        <v>8.7197695759591055E-3</v>
      </c>
      <c r="V473">
        <f>Pro_Economic_Table[[#This Row],[Total Cost(LKR Million)]]*AHP!$P$4/TOPSIS!$C$4</f>
        <v>3.3723657899210634E-2</v>
      </c>
      <c r="W473">
        <f>Pro_Economic_Table[[#This Row],[Total Carbon (Metric T)]]*AHP!$P$5/TOPSIS!$D$4</f>
        <v>3.7436796152571913E-3</v>
      </c>
      <c r="X473">
        <f>((Pro_Economic_Table[[#This Row],[Weighted Energy]]-TOPSIS!$B$5)^2+(Pro_Economic_Table[[#This Row],[Weighted Cost]]-TOPSIS!$C$5)^2+(Pro_Economic_Table[[#This Row],[Weighted Co2]]-TOPSIS!$D$5)^2)^0.5</f>
        <v>6.1190137841788316E-3</v>
      </c>
      <c r="Y473">
        <f>((Pro_Economic_Table[[#This Row],[Weighted Energy]]-TOPSIS!$B$6)^2+(Pro_Economic_Table[[#This Row],[Weighted Cost]]-TOPSIS!$C$6)^2+(Pro_Economic_Table[[#This Row],[Weighted Co2]]-TOPSIS!$D$6)^2)^0.5</f>
        <v>1.2217160590335171E-3</v>
      </c>
      <c r="Z473">
        <f>Pro_Economic_Table[[#This Row],[S- Worst-Euclidean Distance]]/(Pro_Economic_Table[[#This Row],[S+ Best-Euclidean Distance]]+Pro_Economic_Table[[#This Row],[S- Worst-Euclidean Distance]])</f>
        <v>0.1664297808430022</v>
      </c>
      <c r="AA473">
        <v>472</v>
      </c>
    </row>
    <row r="474" spans="1:27" x14ac:dyDescent="0.3">
      <c r="A474">
        <v>495</v>
      </c>
      <c r="B474" t="s">
        <v>280</v>
      </c>
      <c r="C474" t="s">
        <v>148</v>
      </c>
      <c r="D474" t="s">
        <v>280</v>
      </c>
      <c r="E474" t="s">
        <v>152</v>
      </c>
      <c r="F474" t="s">
        <v>280</v>
      </c>
      <c r="G474" t="s">
        <v>218</v>
      </c>
      <c r="H474">
        <v>395.30566000130705</v>
      </c>
      <c r="I474">
        <v>29</v>
      </c>
      <c r="J474">
        <v>1430332.613057924</v>
      </c>
      <c r="K474">
        <v>37053.812490909084</v>
      </c>
      <c r="L474">
        <v>257459870.35042632</v>
      </c>
      <c r="M474">
        <v>5541873.1536363624</v>
      </c>
      <c r="N474">
        <v>2145498919.5868859</v>
      </c>
      <c r="O474">
        <v>108639800</v>
      </c>
      <c r="P474">
        <v>21.879248518181811</v>
      </c>
      <c r="Q474">
        <v>21383.472565215961</v>
      </c>
      <c r="R474">
        <v>257496924.16291723</v>
      </c>
      <c r="S474">
        <v>2259.6805927405226</v>
      </c>
      <c r="T474">
        <v>21405.351813734142</v>
      </c>
      <c r="U474">
        <f>Pro_Economic_Table[[#This Row],[Total Energy(MJ)]]*AHP!$P$3/TOPSIS!$B$4</f>
        <v>8.7121643476116683E-3</v>
      </c>
      <c r="V474">
        <f>Pro_Economic_Table[[#This Row],[Total Cost(LKR Million)]]*AHP!$P$4/TOPSIS!$C$4</f>
        <v>3.3731033855303898E-2</v>
      </c>
      <c r="W474">
        <f>Pro_Economic_Table[[#This Row],[Total Carbon (Metric T)]]*AHP!$P$5/TOPSIS!$D$4</f>
        <v>3.7403840411910066E-3</v>
      </c>
      <c r="X474">
        <f>((Pro_Economic_Table[[#This Row],[Weighted Energy]]-TOPSIS!$B$5)^2+(Pro_Economic_Table[[#This Row],[Weighted Cost]]-TOPSIS!$C$5)^2+(Pro_Economic_Table[[#This Row],[Weighted Co2]]-TOPSIS!$D$5)^2)^0.5</f>
        <v>6.1238853622855123E-3</v>
      </c>
      <c r="Y474">
        <f>((Pro_Economic_Table[[#This Row],[Weighted Energy]]-TOPSIS!$B$6)^2+(Pro_Economic_Table[[#This Row],[Weighted Cost]]-TOPSIS!$C$6)^2+(Pro_Economic_Table[[#This Row],[Weighted Co2]]-TOPSIS!$D$6)^2)^0.5</f>
        <v>1.2164983763546121E-3</v>
      </c>
      <c r="Z474">
        <f>Pro_Economic_Table[[#This Row],[S- Worst-Euclidean Distance]]/(Pro_Economic_Table[[#This Row],[S+ Best-Euclidean Distance]]+Pro_Economic_Table[[#This Row],[S- Worst-Euclidean Distance]])</f>
        <v>0.16572680934252898</v>
      </c>
      <c r="AA474">
        <v>473</v>
      </c>
    </row>
    <row r="475" spans="1:27" x14ac:dyDescent="0.3">
      <c r="A475">
        <v>487</v>
      </c>
      <c r="B475" t="s">
        <v>280</v>
      </c>
      <c r="C475" t="s">
        <v>148</v>
      </c>
      <c r="D475" t="s">
        <v>280</v>
      </c>
      <c r="E475" t="s">
        <v>152</v>
      </c>
      <c r="F475" t="s">
        <v>154</v>
      </c>
      <c r="G475" t="s">
        <v>219</v>
      </c>
      <c r="H475">
        <v>395.24229197214441</v>
      </c>
      <c r="I475">
        <v>57</v>
      </c>
      <c r="J475">
        <v>1432043.1221111186</v>
      </c>
      <c r="K475">
        <v>34870.399763636364</v>
      </c>
      <c r="L475">
        <v>257767761.98000139</v>
      </c>
      <c r="M475">
        <v>5552790.2172727259</v>
      </c>
      <c r="N475">
        <v>2148064683.166678</v>
      </c>
      <c r="O475">
        <v>106248000</v>
      </c>
      <c r="P475">
        <v>21.879248518181811</v>
      </c>
      <c r="Q475">
        <v>21409.044675561225</v>
      </c>
      <c r="R475">
        <v>257802632.37976503</v>
      </c>
      <c r="S475">
        <v>2259.8654733839508</v>
      </c>
      <c r="T475">
        <v>21430.923924079405</v>
      </c>
      <c r="U475">
        <f>Pro_Economic_Table[[#This Row],[Total Energy(MJ)]]*AHP!$P$3/TOPSIS!$B$4</f>
        <v>8.7225076953477698E-3</v>
      </c>
      <c r="V475">
        <f>Pro_Economic_Table[[#This Row],[Total Cost(LKR Million)]]*AHP!$P$4/TOPSIS!$C$4</f>
        <v>3.3733793632620523E-2</v>
      </c>
      <c r="W475">
        <f>Pro_Economic_Table[[#This Row],[Total Carbon (Metric T)]]*AHP!$P$5/TOPSIS!$D$4</f>
        <v>3.7448525271223435E-3</v>
      </c>
      <c r="X475">
        <f>((Pro_Economic_Table[[#This Row],[Weighted Energy]]-TOPSIS!$B$5)^2+(Pro_Economic_Table[[#This Row],[Weighted Cost]]-TOPSIS!$C$5)^2+(Pro_Economic_Table[[#This Row],[Weighted Co2]]-TOPSIS!$D$5)^2)^0.5</f>
        <v>6.1295773553234146E-3</v>
      </c>
      <c r="Y475">
        <f>((Pro_Economic_Table[[#This Row],[Weighted Energy]]-TOPSIS!$B$6)^2+(Pro_Economic_Table[[#This Row],[Weighted Cost]]-TOPSIS!$C$6)^2+(Pro_Economic_Table[[#This Row],[Weighted Co2]]-TOPSIS!$D$6)^2)^0.5</f>
        <v>1.2111662184480182E-3</v>
      </c>
      <c r="Z475">
        <f>Pro_Economic_Table[[#This Row],[S- Worst-Euclidean Distance]]/(Pro_Economic_Table[[#This Row],[S+ Best-Euclidean Distance]]+Pro_Economic_Table[[#This Row],[S- Worst-Euclidean Distance]])</f>
        <v>0.16499230715203431</v>
      </c>
      <c r="AA475">
        <v>474</v>
      </c>
    </row>
    <row r="476" spans="1:27" x14ac:dyDescent="0.3">
      <c r="A476">
        <v>472</v>
      </c>
      <c r="B476" t="s">
        <v>280</v>
      </c>
      <c r="C476" t="s">
        <v>148</v>
      </c>
      <c r="D476" t="s">
        <v>151</v>
      </c>
      <c r="E476" t="s">
        <v>152</v>
      </c>
      <c r="F476" t="s">
        <v>155</v>
      </c>
      <c r="G476" t="s">
        <v>219</v>
      </c>
      <c r="H476">
        <v>394.73925778989621</v>
      </c>
      <c r="I476">
        <v>57</v>
      </c>
      <c r="J476">
        <v>1432634.7019912216</v>
      </c>
      <c r="K476">
        <v>35689.179536363634</v>
      </c>
      <c r="L476">
        <v>257874246.3584199</v>
      </c>
      <c r="M476">
        <v>5575477.8013636358</v>
      </c>
      <c r="N476">
        <v>2148952052.9868326</v>
      </c>
      <c r="O476">
        <v>106248000</v>
      </c>
      <c r="P476">
        <v>21.615532077272725</v>
      </c>
      <c r="Q476">
        <v>21417.888794768762</v>
      </c>
      <c r="R476">
        <v>257909935.53795627</v>
      </c>
      <c r="S476">
        <v>2260.7755307881962</v>
      </c>
      <c r="T476">
        <v>21439.504326846036</v>
      </c>
      <c r="U476">
        <f>Pro_Economic_Table[[#This Row],[Total Energy(MJ)]]*AHP!$P$3/TOPSIS!$B$4</f>
        <v>8.7261381959924632E-3</v>
      </c>
      <c r="V476">
        <f>Pro_Economic_Table[[#This Row],[Total Cost(LKR Million)]]*AHP!$P$4/TOPSIS!$C$4</f>
        <v>3.3747378374292196E-2</v>
      </c>
      <c r="W476">
        <f>Pro_Economic_Table[[#This Row],[Total Carbon (Metric T)]]*AHP!$P$5/TOPSIS!$D$4</f>
        <v>3.7463518718588644E-3</v>
      </c>
      <c r="X476">
        <f>((Pro_Economic_Table[[#This Row],[Weighted Energy]]-TOPSIS!$B$5)^2+(Pro_Economic_Table[[#This Row],[Weighted Cost]]-TOPSIS!$C$5)^2+(Pro_Economic_Table[[#This Row],[Weighted Co2]]-TOPSIS!$D$5)^2)^0.5</f>
        <v>6.1437180174474734E-3</v>
      </c>
      <c r="Y476">
        <f>((Pro_Economic_Table[[#This Row],[Weighted Energy]]-TOPSIS!$B$6)^2+(Pro_Economic_Table[[#This Row],[Weighted Cost]]-TOPSIS!$C$6)^2+(Pro_Economic_Table[[#This Row],[Weighted Co2]]-TOPSIS!$D$6)^2)^0.5</f>
        <v>1.1970418360971815E-3</v>
      </c>
      <c r="Z476">
        <f>Pro_Economic_Table[[#This Row],[S- Worst-Euclidean Distance]]/(Pro_Economic_Table[[#This Row],[S+ Best-Euclidean Distance]]+Pro_Economic_Table[[#This Row],[S- Worst-Euclidean Distance]])</f>
        <v>0.16306783765977065</v>
      </c>
      <c r="AA476">
        <v>475</v>
      </c>
    </row>
    <row r="477" spans="1:27" x14ac:dyDescent="0.3">
      <c r="A477">
        <v>471</v>
      </c>
      <c r="B477" t="s">
        <v>280</v>
      </c>
      <c r="C477" t="s">
        <v>148</v>
      </c>
      <c r="D477" t="s">
        <v>151</v>
      </c>
      <c r="E477" t="s">
        <v>152</v>
      </c>
      <c r="F477" t="s">
        <v>154</v>
      </c>
      <c r="G477" t="s">
        <v>218</v>
      </c>
      <c r="H477">
        <v>394.77782963373431</v>
      </c>
      <c r="I477">
        <v>29</v>
      </c>
      <c r="J477">
        <v>1431593.5225675378</v>
      </c>
      <c r="K477">
        <v>34870.399763636364</v>
      </c>
      <c r="L477">
        <v>257686834.0621568</v>
      </c>
      <c r="M477">
        <v>5548185.1422727266</v>
      </c>
      <c r="N477">
        <v>2147390283.8513067</v>
      </c>
      <c r="O477">
        <v>108639800</v>
      </c>
      <c r="P477">
        <v>21.888458668181816</v>
      </c>
      <c r="Q477">
        <v>21402.323162384688</v>
      </c>
      <c r="R477">
        <v>257721704.46192044</v>
      </c>
      <c r="S477">
        <v>2261.5782689935795</v>
      </c>
      <c r="T477">
        <v>21424.211621052869</v>
      </c>
      <c r="U477">
        <f>Pro_Economic_Table[[#This Row],[Total Energy(MJ)]]*AHP!$P$3/TOPSIS!$B$4</f>
        <v>8.7197695759591055E-3</v>
      </c>
      <c r="V477">
        <f>Pro_Economic_Table[[#This Row],[Total Cost(LKR Million)]]*AHP!$P$4/TOPSIS!$C$4</f>
        <v>3.3759361125159607E-2</v>
      </c>
      <c r="W477">
        <f>Pro_Economic_Table[[#This Row],[Total Carbon (Metric T)]]*AHP!$P$5/TOPSIS!$D$4</f>
        <v>3.7436796152571913E-3</v>
      </c>
      <c r="X477">
        <f>((Pro_Economic_Table[[#This Row],[Weighted Energy]]-TOPSIS!$B$5)^2+(Pro_Economic_Table[[#This Row],[Weighted Cost]]-TOPSIS!$C$5)^2+(Pro_Economic_Table[[#This Row],[Weighted Co2]]-TOPSIS!$D$5)^2)^0.5</f>
        <v>6.1533979196187697E-3</v>
      </c>
      <c r="Y477">
        <f>((Pro_Economic_Table[[#This Row],[Weighted Energy]]-TOPSIS!$B$6)^2+(Pro_Economic_Table[[#This Row],[Weighted Cost]]-TOPSIS!$C$6)^2+(Pro_Economic_Table[[#This Row],[Weighted Co2]]-TOPSIS!$D$6)^2)^0.5</f>
        <v>1.1870113711232109E-3</v>
      </c>
      <c r="Z477">
        <f>Pro_Economic_Table[[#This Row],[S- Worst-Euclidean Distance]]/(Pro_Economic_Table[[#This Row],[S+ Best-Euclidean Distance]]+Pro_Economic_Table[[#This Row],[S- Worst-Euclidean Distance]])</f>
        <v>0.16170915327845783</v>
      </c>
      <c r="AA477">
        <v>476</v>
      </c>
    </row>
    <row r="478" spans="1:27" x14ac:dyDescent="0.3">
      <c r="A478">
        <v>490</v>
      </c>
      <c r="B478" t="s">
        <v>280</v>
      </c>
      <c r="C478" t="s">
        <v>148</v>
      </c>
      <c r="D478" t="s">
        <v>280</v>
      </c>
      <c r="E478" t="s">
        <v>152</v>
      </c>
      <c r="F478" t="s">
        <v>155</v>
      </c>
      <c r="G478" t="s">
        <v>219</v>
      </c>
      <c r="H478">
        <v>395.2037201283062</v>
      </c>
      <c r="I478">
        <v>57</v>
      </c>
      <c r="J478">
        <v>1433084.3015348027</v>
      </c>
      <c r="K478">
        <v>35689.179536363634</v>
      </c>
      <c r="L478">
        <v>257955174.27626449</v>
      </c>
      <c r="M478">
        <v>5580082.8763636351</v>
      </c>
      <c r="N478">
        <v>2149626452.3022041</v>
      </c>
      <c r="O478">
        <v>106248000</v>
      </c>
      <c r="P478">
        <v>21.60632192727272</v>
      </c>
      <c r="Q478">
        <v>21424.610307945299</v>
      </c>
      <c r="R478">
        <v>257990863.45580086</v>
      </c>
      <c r="S478">
        <v>2261.4545351785678</v>
      </c>
      <c r="T478">
        <v>21446.216629872572</v>
      </c>
      <c r="U478">
        <f>Pro_Economic_Table[[#This Row],[Total Energy(MJ)]]*AHP!$P$3/TOPSIS!$B$4</f>
        <v>8.7288763153811275E-3</v>
      </c>
      <c r="V478">
        <f>Pro_Economic_Table[[#This Row],[Total Cost(LKR Million)]]*AHP!$P$4/TOPSIS!$C$4</f>
        <v>3.3757514107702086E-2</v>
      </c>
      <c r="W478">
        <f>Pro_Economic_Table[[#This Row],[Total Carbon (Metric T)]]*AHP!$P$5/TOPSIS!$D$4</f>
        <v>3.747524783724017E-3</v>
      </c>
      <c r="X478">
        <f>((Pro_Economic_Table[[#This Row],[Weighted Energy]]-TOPSIS!$B$5)^2+(Pro_Economic_Table[[#This Row],[Weighted Cost]]-TOPSIS!$C$5)^2+(Pro_Economic_Table[[#This Row],[Weighted Co2]]-TOPSIS!$D$5)^2)^0.5</f>
        <v>6.1542815937672413E-3</v>
      </c>
      <c r="Y478">
        <f>((Pro_Economic_Table[[#This Row],[Weighted Energy]]-TOPSIS!$B$6)^2+(Pro_Economic_Table[[#This Row],[Weighted Cost]]-TOPSIS!$C$6)^2+(Pro_Economic_Table[[#This Row],[Weighted Co2]]-TOPSIS!$D$6)^2)^0.5</f>
        <v>1.1864925750828346E-3</v>
      </c>
      <c r="Z478">
        <f>Pro_Economic_Table[[#This Row],[S- Worst-Euclidean Distance]]/(Pro_Economic_Table[[#This Row],[S+ Best-Euclidean Distance]]+Pro_Economic_Table[[#This Row],[S- Worst-Euclidean Distance]])</f>
        <v>0.16163044221106959</v>
      </c>
      <c r="AA478">
        <v>477</v>
      </c>
    </row>
    <row r="479" spans="1:27" x14ac:dyDescent="0.3">
      <c r="A479">
        <v>489</v>
      </c>
      <c r="B479" t="s">
        <v>280</v>
      </c>
      <c r="C479" t="s">
        <v>148</v>
      </c>
      <c r="D479" t="s">
        <v>280</v>
      </c>
      <c r="E479" t="s">
        <v>152</v>
      </c>
      <c r="F479" t="s">
        <v>154</v>
      </c>
      <c r="G479" t="s">
        <v>218</v>
      </c>
      <c r="H479">
        <v>395.24229197214441</v>
      </c>
      <c r="I479">
        <v>29</v>
      </c>
      <c r="J479">
        <v>1432043.1221111186</v>
      </c>
      <c r="K479">
        <v>34870.399763636364</v>
      </c>
      <c r="L479">
        <v>257767761.98000139</v>
      </c>
      <c r="M479">
        <v>5552790.2172727259</v>
      </c>
      <c r="N479">
        <v>2148064683.166678</v>
      </c>
      <c r="O479">
        <v>108639800</v>
      </c>
      <c r="P479">
        <v>21.879248518181811</v>
      </c>
      <c r="Q479">
        <v>21409.044675561225</v>
      </c>
      <c r="R479">
        <v>257802632.37976503</v>
      </c>
      <c r="S479">
        <v>2262.2572733839506</v>
      </c>
      <c r="T479">
        <v>21430.923924079405</v>
      </c>
      <c r="U479">
        <f>Pro_Economic_Table[[#This Row],[Total Energy(MJ)]]*AHP!$P$3/TOPSIS!$B$4</f>
        <v>8.7225076953477698E-3</v>
      </c>
      <c r="V479">
        <f>Pro_Economic_Table[[#This Row],[Total Cost(LKR Million)]]*AHP!$P$4/TOPSIS!$C$4</f>
        <v>3.3769496858569489E-2</v>
      </c>
      <c r="W479">
        <f>Pro_Economic_Table[[#This Row],[Total Carbon (Metric T)]]*AHP!$P$5/TOPSIS!$D$4</f>
        <v>3.7448525271223435E-3</v>
      </c>
      <c r="X479">
        <f>((Pro_Economic_Table[[#This Row],[Weighted Energy]]-TOPSIS!$B$5)^2+(Pro_Economic_Table[[#This Row],[Weighted Cost]]-TOPSIS!$C$5)^2+(Pro_Economic_Table[[#This Row],[Weighted Co2]]-TOPSIS!$D$5)^2)^0.5</f>
        <v>6.1639612732277728E-3</v>
      </c>
      <c r="Y479">
        <f>((Pro_Economic_Table[[#This Row],[Weighted Energy]]-TOPSIS!$B$6)^2+(Pro_Economic_Table[[#This Row],[Weighted Cost]]-TOPSIS!$C$6)^2+(Pro_Economic_Table[[#This Row],[Weighted Co2]]-TOPSIS!$D$6)^2)^0.5</f>
        <v>1.1764579175411627E-3</v>
      </c>
      <c r="Z479">
        <f>Pro_Economic_Table[[#This Row],[S- Worst-Euclidean Distance]]/(Pro_Economic_Table[[#This Row],[S+ Best-Euclidean Distance]]+Pro_Economic_Table[[#This Row],[S- Worst-Euclidean Distance]])</f>
        <v>0.16027121707444675</v>
      </c>
      <c r="AA479">
        <v>478</v>
      </c>
    </row>
    <row r="480" spans="1:27" x14ac:dyDescent="0.3">
      <c r="A480">
        <v>476</v>
      </c>
      <c r="B480" t="s">
        <v>280</v>
      </c>
      <c r="C480" t="s">
        <v>148</v>
      </c>
      <c r="D480" t="s">
        <v>151</v>
      </c>
      <c r="E480" t="s">
        <v>152</v>
      </c>
      <c r="F480" t="s">
        <v>280</v>
      </c>
      <c r="G480" t="s">
        <v>220</v>
      </c>
      <c r="H480">
        <v>394.84119766289695</v>
      </c>
      <c r="I480">
        <v>29</v>
      </c>
      <c r="J480">
        <v>1429883.013514343</v>
      </c>
      <c r="K480">
        <v>37053.812490909084</v>
      </c>
      <c r="L480">
        <v>257378942.43258172</v>
      </c>
      <c r="M480">
        <v>5537268.0786363631</v>
      </c>
      <c r="N480">
        <v>2144824520.2715144</v>
      </c>
      <c r="O480">
        <v>113100000</v>
      </c>
      <c r="P480">
        <v>21.888458668181816</v>
      </c>
      <c r="Q480">
        <v>21376.751052039424</v>
      </c>
      <c r="R480">
        <v>257415996.24507263</v>
      </c>
      <c r="S480">
        <v>2263.4617883501505</v>
      </c>
      <c r="T480">
        <v>21398.639510707606</v>
      </c>
      <c r="U480">
        <f>Pro_Economic_Table[[#This Row],[Total Energy(MJ)]]*AHP!$P$3/TOPSIS!$B$4</f>
        <v>8.709426228223004E-3</v>
      </c>
      <c r="V480">
        <f>Pro_Economic_Table[[#This Row],[Total Cost(LKR Million)]]*AHP!$P$4/TOPSIS!$C$4</f>
        <v>3.3787477070124451E-2</v>
      </c>
      <c r="W480">
        <f>Pro_Economic_Table[[#This Row],[Total Carbon (Metric T)]]*AHP!$P$5/TOPSIS!$D$4</f>
        <v>3.7392111293258539E-3</v>
      </c>
      <c r="X480">
        <f>((Pro_Economic_Table[[#This Row],[Weighted Energy]]-TOPSIS!$B$5)^2+(Pro_Economic_Table[[#This Row],[Weighted Cost]]-TOPSIS!$C$5)^2+(Pro_Economic_Table[[#This Row],[Weighted Co2]]-TOPSIS!$D$5)^2)^0.5</f>
        <v>6.1774825464326602E-3</v>
      </c>
      <c r="Y480">
        <f>((Pro_Economic_Table[[#This Row],[Weighted Energy]]-TOPSIS!$B$6)^2+(Pro_Economic_Table[[#This Row],[Weighted Cost]]-TOPSIS!$C$6)^2+(Pro_Economic_Table[[#This Row],[Weighted Co2]]-TOPSIS!$D$6)^2)^0.5</f>
        <v>1.1625234349900192E-3</v>
      </c>
      <c r="Z480">
        <f>Pro_Economic_Table[[#This Row],[S- Worst-Euclidean Distance]]/(Pro_Economic_Table[[#This Row],[S+ Best-Euclidean Distance]]+Pro_Economic_Table[[#This Row],[S- Worst-Euclidean Distance]])</f>
        <v>0.15838181030537699</v>
      </c>
      <c r="AA480">
        <v>479</v>
      </c>
    </row>
    <row r="481" spans="1:27" x14ac:dyDescent="0.3">
      <c r="A481">
        <v>474</v>
      </c>
      <c r="B481" t="s">
        <v>280</v>
      </c>
      <c r="C481" t="s">
        <v>148</v>
      </c>
      <c r="D481" t="s">
        <v>151</v>
      </c>
      <c r="E481" t="s">
        <v>152</v>
      </c>
      <c r="F481" t="s">
        <v>155</v>
      </c>
      <c r="G481" t="s">
        <v>218</v>
      </c>
      <c r="H481">
        <v>394.73925778989621</v>
      </c>
      <c r="I481">
        <v>29</v>
      </c>
      <c r="J481">
        <v>1432634.7019912216</v>
      </c>
      <c r="K481">
        <v>35689.179536363634</v>
      </c>
      <c r="L481">
        <v>257874246.3584199</v>
      </c>
      <c r="M481">
        <v>5575477.8013636358</v>
      </c>
      <c r="N481">
        <v>2148952052.9868326</v>
      </c>
      <c r="O481">
        <v>108639800</v>
      </c>
      <c r="P481">
        <v>21.615532077272725</v>
      </c>
      <c r="Q481">
        <v>21417.888794768762</v>
      </c>
      <c r="R481">
        <v>257909935.53795627</v>
      </c>
      <c r="S481">
        <v>2263.1673307881961</v>
      </c>
      <c r="T481">
        <v>21439.504326846036</v>
      </c>
      <c r="U481">
        <f>Pro_Economic_Table[[#This Row],[Total Energy(MJ)]]*AHP!$P$3/TOPSIS!$B$4</f>
        <v>8.7261381959924632E-3</v>
      </c>
      <c r="V481">
        <f>Pro_Economic_Table[[#This Row],[Total Cost(LKR Million)]]*AHP!$P$4/TOPSIS!$C$4</f>
        <v>3.3783081600241162E-2</v>
      </c>
      <c r="W481">
        <f>Pro_Economic_Table[[#This Row],[Total Carbon (Metric T)]]*AHP!$P$5/TOPSIS!$D$4</f>
        <v>3.7463518718588644E-3</v>
      </c>
      <c r="X481">
        <f>((Pro_Economic_Table[[#This Row],[Weighted Energy]]-TOPSIS!$B$5)^2+(Pro_Economic_Table[[#This Row],[Weighted Cost]]-TOPSIS!$C$5)^2+(Pro_Economic_Table[[#This Row],[Weighted Co2]]-TOPSIS!$D$5)^2)^0.5</f>
        <v>6.1781017423695444E-3</v>
      </c>
      <c r="Y481">
        <f>((Pro_Economic_Table[[#This Row],[Weighted Energy]]-TOPSIS!$B$6)^2+(Pro_Economic_Table[[#This Row],[Weighted Cost]]-TOPSIS!$C$6)^2+(Pro_Economic_Table[[#This Row],[Weighted Co2]]-TOPSIS!$D$6)^2)^0.5</f>
        <v>1.1623290491961614E-3</v>
      </c>
      <c r="Z481">
        <f>Pro_Economic_Table[[#This Row],[S- Worst-Euclidean Distance]]/(Pro_Economic_Table[[#This Row],[S+ Best-Euclidean Distance]]+Pro_Economic_Table[[#This Row],[S- Worst-Euclidean Distance]])</f>
        <v>0.1583461628071883</v>
      </c>
      <c r="AA481">
        <v>480</v>
      </c>
    </row>
    <row r="482" spans="1:27" x14ac:dyDescent="0.3">
      <c r="A482">
        <v>494</v>
      </c>
      <c r="B482" t="s">
        <v>280</v>
      </c>
      <c r="C482" t="s">
        <v>148</v>
      </c>
      <c r="D482" t="s">
        <v>280</v>
      </c>
      <c r="E482" t="s">
        <v>152</v>
      </c>
      <c r="F482" t="s">
        <v>280</v>
      </c>
      <c r="G482" t="s">
        <v>220</v>
      </c>
      <c r="H482">
        <v>395.30566000130705</v>
      </c>
      <c r="I482">
        <v>29</v>
      </c>
      <c r="J482">
        <v>1430332.613057924</v>
      </c>
      <c r="K482">
        <v>37053.812490909084</v>
      </c>
      <c r="L482">
        <v>257459870.35042632</v>
      </c>
      <c r="M482">
        <v>5541873.1536363624</v>
      </c>
      <c r="N482">
        <v>2145498919.5868859</v>
      </c>
      <c r="O482">
        <v>113100000</v>
      </c>
      <c r="P482">
        <v>21.879248518181811</v>
      </c>
      <c r="Q482">
        <v>21383.472565215961</v>
      </c>
      <c r="R482">
        <v>257496924.16291723</v>
      </c>
      <c r="S482">
        <v>2264.1407927405226</v>
      </c>
      <c r="T482">
        <v>21405.351813734142</v>
      </c>
      <c r="U482">
        <f>Pro_Economic_Table[[#This Row],[Total Energy(MJ)]]*AHP!$P$3/TOPSIS!$B$4</f>
        <v>8.7121643476116683E-3</v>
      </c>
      <c r="V482">
        <f>Pro_Economic_Table[[#This Row],[Total Cost(LKR Million)]]*AHP!$P$4/TOPSIS!$C$4</f>
        <v>3.3797612803534348E-2</v>
      </c>
      <c r="W482">
        <f>Pro_Economic_Table[[#This Row],[Total Carbon (Metric T)]]*AHP!$P$5/TOPSIS!$D$4</f>
        <v>3.7403840411910066E-3</v>
      </c>
      <c r="X482">
        <f>((Pro_Economic_Table[[#This Row],[Weighted Energy]]-TOPSIS!$B$5)^2+(Pro_Economic_Table[[#This Row],[Weighted Cost]]-TOPSIS!$C$5)^2+(Pro_Economic_Table[[#This Row],[Weighted Co2]]-TOPSIS!$D$5)^2)^0.5</f>
        <v>6.1880454150471951E-3</v>
      </c>
      <c r="Y482">
        <f>((Pro_Economic_Table[[#This Row],[Weighted Energy]]-TOPSIS!$B$6)^2+(Pro_Economic_Table[[#This Row],[Weighted Cost]]-TOPSIS!$C$6)^2+(Pro_Economic_Table[[#This Row],[Weighted Co2]]-TOPSIS!$D$6)^2)^0.5</f>
        <v>1.1519638883201208E-3</v>
      </c>
      <c r="Z482">
        <f>Pro_Economic_Table[[#This Row],[S- Worst-Euclidean Distance]]/(Pro_Economic_Table[[#This Row],[S+ Best-Euclidean Distance]]+Pro_Economic_Table[[#This Row],[S- Worst-Euclidean Distance]])</f>
        <v>0.15694311011181469</v>
      </c>
      <c r="AA482">
        <v>481</v>
      </c>
    </row>
    <row r="483" spans="1:27" x14ac:dyDescent="0.3">
      <c r="A483">
        <v>492</v>
      </c>
      <c r="B483" t="s">
        <v>280</v>
      </c>
      <c r="C483" t="s">
        <v>148</v>
      </c>
      <c r="D483" t="s">
        <v>280</v>
      </c>
      <c r="E483" t="s">
        <v>152</v>
      </c>
      <c r="F483" t="s">
        <v>155</v>
      </c>
      <c r="G483" t="s">
        <v>218</v>
      </c>
      <c r="H483">
        <v>395.2037201283062</v>
      </c>
      <c r="I483">
        <v>29</v>
      </c>
      <c r="J483">
        <v>1433084.3015348027</v>
      </c>
      <c r="K483">
        <v>35689.179536363634</v>
      </c>
      <c r="L483">
        <v>257955174.27626449</v>
      </c>
      <c r="M483">
        <v>5580082.8763636351</v>
      </c>
      <c r="N483">
        <v>2149626452.3022041</v>
      </c>
      <c r="O483">
        <v>108639800</v>
      </c>
      <c r="P483">
        <v>21.60632192727272</v>
      </c>
      <c r="Q483">
        <v>21424.610307945299</v>
      </c>
      <c r="R483">
        <v>257990863.45580086</v>
      </c>
      <c r="S483">
        <v>2263.8463351785681</v>
      </c>
      <c r="T483">
        <v>21446.216629872572</v>
      </c>
      <c r="U483">
        <f>Pro_Economic_Table[[#This Row],[Total Energy(MJ)]]*AHP!$P$3/TOPSIS!$B$4</f>
        <v>8.7288763153811275E-3</v>
      </c>
      <c r="V483">
        <f>Pro_Economic_Table[[#This Row],[Total Cost(LKR Million)]]*AHP!$P$4/TOPSIS!$C$4</f>
        <v>3.3793217333651059E-2</v>
      </c>
      <c r="W483">
        <f>Pro_Economic_Table[[#This Row],[Total Carbon (Metric T)]]*AHP!$P$5/TOPSIS!$D$4</f>
        <v>3.747524783724017E-3</v>
      </c>
      <c r="X483">
        <f>((Pro_Economic_Table[[#This Row],[Weighted Energy]]-TOPSIS!$B$5)^2+(Pro_Economic_Table[[#This Row],[Weighted Cost]]-TOPSIS!$C$5)^2+(Pro_Economic_Table[[#This Row],[Weighted Co2]]-TOPSIS!$D$5)^2)^0.5</f>
        <v>6.1886651026940706E-3</v>
      </c>
      <c r="Y483">
        <f>((Pro_Economic_Table[[#This Row],[Weighted Energy]]-TOPSIS!$B$6)^2+(Pro_Economic_Table[[#This Row],[Weighted Cost]]-TOPSIS!$C$6)^2+(Pro_Economic_Table[[#This Row],[Weighted Co2]]-TOPSIS!$D$6)^2)^0.5</f>
        <v>1.1517760410449612E-3</v>
      </c>
      <c r="Z483">
        <f>Pro_Economic_Table[[#This Row],[S- Worst-Euclidean Distance]]/(Pro_Economic_Table[[#This Row],[S+ Best-Euclidean Distance]]+Pro_Economic_Table[[#This Row],[S- Worst-Euclidean Distance]])</f>
        <v>0.15690828636741527</v>
      </c>
      <c r="AA483">
        <v>482</v>
      </c>
    </row>
    <row r="484" spans="1:27" x14ac:dyDescent="0.3">
      <c r="A484">
        <v>470</v>
      </c>
      <c r="B484" t="s">
        <v>280</v>
      </c>
      <c r="C484" t="s">
        <v>148</v>
      </c>
      <c r="D484" t="s">
        <v>151</v>
      </c>
      <c r="E484" t="s">
        <v>152</v>
      </c>
      <c r="F484" t="s">
        <v>154</v>
      </c>
      <c r="G484" t="s">
        <v>220</v>
      </c>
      <c r="H484">
        <v>394.77782963373431</v>
      </c>
      <c r="I484">
        <v>29</v>
      </c>
      <c r="J484">
        <v>1431593.5225675378</v>
      </c>
      <c r="K484">
        <v>34870.399763636364</v>
      </c>
      <c r="L484">
        <v>257686834.0621568</v>
      </c>
      <c r="M484">
        <v>5548185.1422727266</v>
      </c>
      <c r="N484">
        <v>2147390283.8513067</v>
      </c>
      <c r="O484">
        <v>113100000</v>
      </c>
      <c r="P484">
        <v>21.888458668181816</v>
      </c>
      <c r="Q484">
        <v>21402.323162384688</v>
      </c>
      <c r="R484">
        <v>257721704.46192044</v>
      </c>
      <c r="S484">
        <v>2266.0384689935795</v>
      </c>
      <c r="T484">
        <v>21424.211621052869</v>
      </c>
      <c r="U484">
        <f>Pro_Economic_Table[[#This Row],[Total Energy(MJ)]]*AHP!$P$3/TOPSIS!$B$4</f>
        <v>8.7197695759591055E-3</v>
      </c>
      <c r="V484">
        <f>Pro_Economic_Table[[#This Row],[Total Cost(LKR Million)]]*AHP!$P$4/TOPSIS!$C$4</f>
        <v>3.3825940073390057E-2</v>
      </c>
      <c r="W484">
        <f>Pro_Economic_Table[[#This Row],[Total Carbon (Metric T)]]*AHP!$P$5/TOPSIS!$D$4</f>
        <v>3.7436796152571913E-3</v>
      </c>
      <c r="X484">
        <f>((Pro_Economic_Table[[#This Row],[Weighted Energy]]-TOPSIS!$B$5)^2+(Pro_Economic_Table[[#This Row],[Weighted Cost]]-TOPSIS!$C$5)^2+(Pro_Economic_Table[[#This Row],[Weighted Co2]]-TOPSIS!$D$5)^2)^0.5</f>
        <v>6.2175567617117032E-3</v>
      </c>
      <c r="Y484">
        <f>((Pro_Economic_Table[[#This Row],[Weighted Energy]]-TOPSIS!$B$6)^2+(Pro_Economic_Table[[#This Row],[Weighted Cost]]-TOPSIS!$C$6)^2+(Pro_Economic_Table[[#This Row],[Weighted Co2]]-TOPSIS!$D$6)^2)^0.5</f>
        <v>1.122461801204155E-3</v>
      </c>
      <c r="Z484">
        <f>Pro_Economic_Table[[#This Row],[S- Worst-Euclidean Distance]]/(Pro_Economic_Table[[#This Row],[S+ Best-Euclidean Distance]]+Pro_Economic_Table[[#This Row],[S- Worst-Euclidean Distance]])</f>
        <v>0.15292356437287424</v>
      </c>
      <c r="AA484">
        <v>483</v>
      </c>
    </row>
    <row r="485" spans="1:27" x14ac:dyDescent="0.3">
      <c r="A485">
        <v>488</v>
      </c>
      <c r="B485" t="s">
        <v>280</v>
      </c>
      <c r="C485" t="s">
        <v>148</v>
      </c>
      <c r="D485" t="s">
        <v>280</v>
      </c>
      <c r="E485" t="s">
        <v>152</v>
      </c>
      <c r="F485" t="s">
        <v>154</v>
      </c>
      <c r="G485" t="s">
        <v>220</v>
      </c>
      <c r="H485">
        <v>395.24229197214441</v>
      </c>
      <c r="I485">
        <v>29</v>
      </c>
      <c r="J485">
        <v>1432043.1221111186</v>
      </c>
      <c r="K485">
        <v>34870.399763636364</v>
      </c>
      <c r="L485">
        <v>257767761.98000139</v>
      </c>
      <c r="M485">
        <v>5552790.2172727259</v>
      </c>
      <c r="N485">
        <v>2148064683.166678</v>
      </c>
      <c r="O485">
        <v>113100000</v>
      </c>
      <c r="P485">
        <v>21.879248518181811</v>
      </c>
      <c r="Q485">
        <v>21409.044675561225</v>
      </c>
      <c r="R485">
        <v>257802632.37976503</v>
      </c>
      <c r="S485">
        <v>2266.7174733839506</v>
      </c>
      <c r="T485">
        <v>21430.923924079405</v>
      </c>
      <c r="U485">
        <f>Pro_Economic_Table[[#This Row],[Total Energy(MJ)]]*AHP!$P$3/TOPSIS!$B$4</f>
        <v>8.7225076953477698E-3</v>
      </c>
      <c r="V485">
        <f>Pro_Economic_Table[[#This Row],[Total Cost(LKR Million)]]*AHP!$P$4/TOPSIS!$C$4</f>
        <v>3.383607580679994E-2</v>
      </c>
      <c r="W485">
        <f>Pro_Economic_Table[[#This Row],[Total Carbon (Metric T)]]*AHP!$P$5/TOPSIS!$D$4</f>
        <v>3.7448525271223435E-3</v>
      </c>
      <c r="X485">
        <f>((Pro_Economic_Table[[#This Row],[Weighted Energy]]-TOPSIS!$B$5)^2+(Pro_Economic_Table[[#This Row],[Weighted Cost]]-TOPSIS!$C$5)^2+(Pro_Economic_Table[[#This Row],[Weighted Co2]]-TOPSIS!$D$5)^2)^0.5</f>
        <v>6.2281196487166185E-3</v>
      </c>
      <c r="Y485">
        <f>((Pro_Economic_Table[[#This Row],[Weighted Energy]]-TOPSIS!$B$6)^2+(Pro_Economic_Table[[#This Row],[Weighted Cost]]-TOPSIS!$C$6)^2+(Pro_Economic_Table[[#This Row],[Weighted Co2]]-TOPSIS!$D$6)^2)^0.5</f>
        <v>1.1119025967556279E-3</v>
      </c>
      <c r="Z485">
        <f>Pro_Economic_Table[[#This Row],[S- Worst-Euclidean Distance]]/(Pro_Economic_Table[[#This Row],[S+ Best-Euclidean Distance]]+Pro_Economic_Table[[#This Row],[S- Worst-Euclidean Distance]])</f>
        <v>0.1514849082973167</v>
      </c>
      <c r="AA485">
        <v>484</v>
      </c>
    </row>
    <row r="486" spans="1:27" x14ac:dyDescent="0.3">
      <c r="A486">
        <v>473</v>
      </c>
      <c r="B486" t="s">
        <v>280</v>
      </c>
      <c r="C486" t="s">
        <v>148</v>
      </c>
      <c r="D486" t="s">
        <v>151</v>
      </c>
      <c r="E486" t="s">
        <v>152</v>
      </c>
      <c r="F486" t="s">
        <v>155</v>
      </c>
      <c r="G486" t="s">
        <v>220</v>
      </c>
      <c r="H486">
        <v>394.73925778989621</v>
      </c>
      <c r="I486">
        <v>29</v>
      </c>
      <c r="J486">
        <v>1432634.7019912216</v>
      </c>
      <c r="K486">
        <v>35689.179536363634</v>
      </c>
      <c r="L486">
        <v>257874246.3584199</v>
      </c>
      <c r="M486">
        <v>5575477.8013636358</v>
      </c>
      <c r="N486">
        <v>2148952052.9868326</v>
      </c>
      <c r="O486">
        <v>113100000</v>
      </c>
      <c r="P486">
        <v>21.615532077272725</v>
      </c>
      <c r="Q486">
        <v>21417.888794768762</v>
      </c>
      <c r="R486">
        <v>257909935.53795627</v>
      </c>
      <c r="S486">
        <v>2267.6275307881961</v>
      </c>
      <c r="T486">
        <v>21439.504326846036</v>
      </c>
      <c r="U486">
        <f>Pro_Economic_Table[[#This Row],[Total Energy(MJ)]]*AHP!$P$3/TOPSIS!$B$4</f>
        <v>8.7261381959924632E-3</v>
      </c>
      <c r="V486">
        <f>Pro_Economic_Table[[#This Row],[Total Cost(LKR Million)]]*AHP!$P$4/TOPSIS!$C$4</f>
        <v>3.3849660548471619E-2</v>
      </c>
      <c r="W486">
        <f>Pro_Economic_Table[[#This Row],[Total Carbon (Metric T)]]*AHP!$P$5/TOPSIS!$D$4</f>
        <v>3.7463518718588644E-3</v>
      </c>
      <c r="X486">
        <f>((Pro_Economic_Table[[#This Row],[Weighted Energy]]-TOPSIS!$B$5)^2+(Pro_Economic_Table[[#This Row],[Weighted Cost]]-TOPSIS!$C$5)^2+(Pro_Economic_Table[[#This Row],[Weighted Co2]]-TOPSIS!$D$5)^2)^0.5</f>
        <v>6.242259673833901E-3</v>
      </c>
      <c r="Y486">
        <f>((Pro_Economic_Table[[#This Row],[Weighted Energy]]-TOPSIS!$B$6)^2+(Pro_Economic_Table[[#This Row],[Weighted Cost]]-TOPSIS!$C$6)^2+(Pro_Economic_Table[[#This Row],[Weighted Co2]]-TOPSIS!$D$6)^2)^0.5</f>
        <v>1.0977667726602138E-3</v>
      </c>
      <c r="Z486">
        <f>Pro_Economic_Table[[#This Row],[S- Worst-Euclidean Distance]]/(Pro_Economic_Table[[#This Row],[S+ Best-Euclidean Distance]]+Pro_Economic_Table[[#This Row],[S- Worst-Euclidean Distance]])</f>
        <v>0.14955896694139983</v>
      </c>
      <c r="AA486">
        <v>485</v>
      </c>
    </row>
    <row r="487" spans="1:27" x14ac:dyDescent="0.3">
      <c r="A487">
        <v>491</v>
      </c>
      <c r="B487" t="s">
        <v>280</v>
      </c>
      <c r="C487" t="s">
        <v>148</v>
      </c>
      <c r="D487" t="s">
        <v>280</v>
      </c>
      <c r="E487" t="s">
        <v>152</v>
      </c>
      <c r="F487" t="s">
        <v>155</v>
      </c>
      <c r="G487" t="s">
        <v>220</v>
      </c>
      <c r="H487">
        <v>395.2037201283062</v>
      </c>
      <c r="I487">
        <v>29</v>
      </c>
      <c r="J487">
        <v>1433084.3015348027</v>
      </c>
      <c r="K487">
        <v>35689.179536363634</v>
      </c>
      <c r="L487">
        <v>257955174.27626449</v>
      </c>
      <c r="M487">
        <v>5580082.8763636351</v>
      </c>
      <c r="N487">
        <v>2149626452.3022041</v>
      </c>
      <c r="O487">
        <v>113100000</v>
      </c>
      <c r="P487">
        <v>21.60632192727272</v>
      </c>
      <c r="Q487">
        <v>21424.610307945299</v>
      </c>
      <c r="R487">
        <v>257990863.45580086</v>
      </c>
      <c r="S487">
        <v>2268.3065351785681</v>
      </c>
      <c r="T487">
        <v>21446.216629872572</v>
      </c>
      <c r="U487">
        <f>Pro_Economic_Table[[#This Row],[Total Energy(MJ)]]*AHP!$P$3/TOPSIS!$B$4</f>
        <v>8.7288763153811275E-3</v>
      </c>
      <c r="V487">
        <f>Pro_Economic_Table[[#This Row],[Total Cost(LKR Million)]]*AHP!$P$4/TOPSIS!$C$4</f>
        <v>3.3859796281881516E-2</v>
      </c>
      <c r="W487">
        <f>Pro_Economic_Table[[#This Row],[Total Carbon (Metric T)]]*AHP!$P$5/TOPSIS!$D$4</f>
        <v>3.747524783724017E-3</v>
      </c>
      <c r="X487">
        <f>((Pro_Economic_Table[[#This Row],[Weighted Energy]]-TOPSIS!$B$5)^2+(Pro_Economic_Table[[#This Row],[Weighted Cost]]-TOPSIS!$C$5)^2+(Pro_Economic_Table[[#This Row],[Weighted Co2]]-TOPSIS!$D$5)^2)^0.5</f>
        <v>6.2528225708672301E-3</v>
      </c>
      <c r="Y487">
        <f>((Pro_Economic_Table[[#This Row],[Weighted Energy]]-TOPSIS!$B$6)^2+(Pro_Economic_Table[[#This Row],[Weighted Cost]]-TOPSIS!$C$6)^2+(Pro_Economic_Table[[#This Row],[Weighted Co2]]-TOPSIS!$D$6)^2)^0.5</f>
        <v>1.0872077861277137E-3</v>
      </c>
      <c r="Z487">
        <f>Pro_Economic_Table[[#This Row],[S- Worst-Euclidean Distance]]/(Pro_Economic_Table[[#This Row],[S+ Best-Euclidean Distance]]+Pro_Economic_Table[[#This Row],[S- Worst-Euclidean Distance]])</f>
        <v>0.14812033918791906</v>
      </c>
      <c r="AA487">
        <v>486</v>
      </c>
    </row>
    <row r="488" spans="1:27" x14ac:dyDescent="0.3">
      <c r="A488">
        <v>367</v>
      </c>
      <c r="B488" t="s">
        <v>142</v>
      </c>
      <c r="C488" t="s">
        <v>148</v>
      </c>
      <c r="D488" t="s">
        <v>151</v>
      </c>
      <c r="E488" t="s">
        <v>152</v>
      </c>
      <c r="F488" t="s">
        <v>280</v>
      </c>
      <c r="G488" t="s">
        <v>219</v>
      </c>
      <c r="H488">
        <v>406.14784645973214</v>
      </c>
      <c r="I488">
        <v>58</v>
      </c>
      <c r="J488">
        <v>1449793.1916616794</v>
      </c>
      <c r="K488">
        <v>38869.02249090909</v>
      </c>
      <c r="L488">
        <v>260962774.49910229</v>
      </c>
      <c r="M488">
        <v>5500963.878636363</v>
      </c>
      <c r="N488">
        <v>2174689787.4925194</v>
      </c>
      <c r="O488">
        <v>108112000</v>
      </c>
      <c r="P488">
        <v>22.251500668181812</v>
      </c>
      <c r="Q488">
        <v>21674.408215342108</v>
      </c>
      <c r="R488">
        <v>261001643.52159321</v>
      </c>
      <c r="S488">
        <v>2288.3027513711559</v>
      </c>
      <c r="T488">
        <v>21696.65971601029</v>
      </c>
      <c r="U488">
        <f>Pro_Economic_Table[[#This Row],[Total Energy(MJ)]]*AHP!$P$3/TOPSIS!$B$4</f>
        <v>8.8307432049875446E-3</v>
      </c>
      <c r="V488">
        <f>Pro_Economic_Table[[#This Row],[Total Cost(LKR Million)]]*AHP!$P$4/TOPSIS!$C$4</f>
        <v>3.4158286717891381E-2</v>
      </c>
      <c r="W488">
        <f>Pro_Economic_Table[[#This Row],[Total Carbon (Metric T)]]*AHP!$P$5/TOPSIS!$D$4</f>
        <v>3.7912873591195361E-3</v>
      </c>
      <c r="X488">
        <f>((Pro_Economic_Table[[#This Row],[Weighted Energy]]-TOPSIS!$B$5)^2+(Pro_Economic_Table[[#This Row],[Weighted Cost]]-TOPSIS!$C$5)^2+(Pro_Economic_Table[[#This Row],[Weighted Co2]]-TOPSIS!$D$5)^2)^0.5</f>
        <v>6.5701043583031591E-3</v>
      </c>
      <c r="Y488">
        <f>((Pro_Economic_Table[[#This Row],[Weighted Energy]]-TOPSIS!$B$6)^2+(Pro_Economic_Table[[#This Row],[Weighted Cost]]-TOPSIS!$C$6)^2+(Pro_Economic_Table[[#This Row],[Weighted Co2]]-TOPSIS!$D$6)^2)^0.5</f>
        <v>7.71124184953665E-4</v>
      </c>
      <c r="Z488">
        <f>Pro_Economic_Table[[#This Row],[S- Worst-Euclidean Distance]]/(Pro_Economic_Table[[#This Row],[S+ Best-Euclidean Distance]]+Pro_Economic_Table[[#This Row],[S- Worst-Euclidean Distance]])</f>
        <v>0.10504020960660183</v>
      </c>
      <c r="AA488">
        <v>487</v>
      </c>
    </row>
    <row r="489" spans="1:27" x14ac:dyDescent="0.3">
      <c r="A489">
        <v>369</v>
      </c>
      <c r="B489" t="s">
        <v>142</v>
      </c>
      <c r="C489" t="s">
        <v>148</v>
      </c>
      <c r="D489" t="s">
        <v>151</v>
      </c>
      <c r="E489" t="s">
        <v>152</v>
      </c>
      <c r="F489" t="s">
        <v>280</v>
      </c>
      <c r="G489" t="s">
        <v>218</v>
      </c>
      <c r="H489">
        <v>406.14784645973214</v>
      </c>
      <c r="I489">
        <v>29</v>
      </c>
      <c r="J489">
        <v>1449793.1916616794</v>
      </c>
      <c r="K489">
        <v>38869.02249090909</v>
      </c>
      <c r="L489">
        <v>260962774.49910229</v>
      </c>
      <c r="M489">
        <v>5500963.878636363</v>
      </c>
      <c r="N489">
        <v>2174689787.4925194</v>
      </c>
      <c r="O489">
        <v>108639800</v>
      </c>
      <c r="P489">
        <v>22.251500668181812</v>
      </c>
      <c r="Q489">
        <v>21674.408215342108</v>
      </c>
      <c r="R489">
        <v>261001643.52159321</v>
      </c>
      <c r="S489">
        <v>2288.8305513711557</v>
      </c>
      <c r="T489">
        <v>21696.65971601029</v>
      </c>
      <c r="U489">
        <f>Pro_Economic_Table[[#This Row],[Total Energy(MJ)]]*AHP!$P$3/TOPSIS!$B$4</f>
        <v>8.8307432049875446E-3</v>
      </c>
      <c r="V489">
        <f>Pro_Economic_Table[[#This Row],[Total Cost(LKR Million)]]*AHP!$P$4/TOPSIS!$C$4</f>
        <v>3.4166165371062991E-2</v>
      </c>
      <c r="W489">
        <f>Pro_Economic_Table[[#This Row],[Total Carbon (Metric T)]]*AHP!$P$5/TOPSIS!$D$4</f>
        <v>3.7912873591195361E-3</v>
      </c>
      <c r="X489">
        <f>((Pro_Economic_Table[[#This Row],[Weighted Energy]]-TOPSIS!$B$5)^2+(Pro_Economic_Table[[#This Row],[Weighted Cost]]-TOPSIS!$C$5)^2+(Pro_Economic_Table[[#This Row],[Weighted Co2]]-TOPSIS!$D$5)^2)^0.5</f>
        <v>6.5776909629838799E-3</v>
      </c>
      <c r="Y489">
        <f>((Pro_Economic_Table[[#This Row],[Weighted Energy]]-TOPSIS!$B$6)^2+(Pro_Economic_Table[[#This Row],[Weighted Cost]]-TOPSIS!$C$6)^2+(Pro_Economic_Table[[#This Row],[Weighted Co2]]-TOPSIS!$D$6)^2)^0.5</f>
        <v>7.6342327590838658E-4</v>
      </c>
      <c r="Z489">
        <f>Pro_Economic_Table[[#This Row],[S- Worst-Euclidean Distance]]/(Pro_Economic_Table[[#This Row],[S+ Best-Euclidean Distance]]+Pro_Economic_Table[[#This Row],[S- Worst-Euclidean Distance]])</f>
        <v>0.10399283420272491</v>
      </c>
      <c r="AA489">
        <v>488</v>
      </c>
    </row>
    <row r="490" spans="1:27" x14ac:dyDescent="0.3">
      <c r="A490">
        <v>385</v>
      </c>
      <c r="B490" t="s">
        <v>142</v>
      </c>
      <c r="C490" t="s">
        <v>148</v>
      </c>
      <c r="D490" t="s">
        <v>280</v>
      </c>
      <c r="E490" t="s">
        <v>152</v>
      </c>
      <c r="F490" t="s">
        <v>280</v>
      </c>
      <c r="G490" t="s">
        <v>219</v>
      </c>
      <c r="H490">
        <v>406.61230879814212</v>
      </c>
      <c r="I490">
        <v>58</v>
      </c>
      <c r="J490">
        <v>1450242.7912052604</v>
      </c>
      <c r="K490">
        <v>38869.02249090909</v>
      </c>
      <c r="L490">
        <v>261043702.41694689</v>
      </c>
      <c r="M490">
        <v>5505568.9536363631</v>
      </c>
      <c r="N490">
        <v>2175364186.8078909</v>
      </c>
      <c r="O490">
        <v>108112000</v>
      </c>
      <c r="P490">
        <v>22.242290518181814</v>
      </c>
      <c r="Q490">
        <v>21681.129728518641</v>
      </c>
      <c r="R490">
        <v>261082571.43943781</v>
      </c>
      <c r="S490">
        <v>2288.981755761527</v>
      </c>
      <c r="T490">
        <v>21703.372019036822</v>
      </c>
      <c r="U490">
        <f>Pro_Economic_Table[[#This Row],[Total Energy(MJ)]]*AHP!$P$3/TOPSIS!$B$4</f>
        <v>8.8334813243762106E-3</v>
      </c>
      <c r="V490">
        <f>Pro_Economic_Table[[#This Row],[Total Cost(LKR Million)]]*AHP!$P$4/TOPSIS!$C$4</f>
        <v>3.4168422451301264E-2</v>
      </c>
      <c r="W490">
        <f>Pro_Economic_Table[[#This Row],[Total Carbon (Metric T)]]*AHP!$P$5/TOPSIS!$D$4</f>
        <v>3.7924602709846879E-3</v>
      </c>
      <c r="X490">
        <f>((Pro_Economic_Table[[#This Row],[Weighted Energy]]-TOPSIS!$B$5)^2+(Pro_Economic_Table[[#This Row],[Weighted Cost]]-TOPSIS!$C$5)^2+(Pro_Economic_Table[[#This Row],[Weighted Co2]]-TOPSIS!$D$5)^2)^0.5</f>
        <v>6.5806679071398044E-3</v>
      </c>
      <c r="Y490">
        <f>((Pro_Economic_Table[[#This Row],[Weighted Energy]]-TOPSIS!$B$6)^2+(Pro_Economic_Table[[#This Row],[Weighted Cost]]-TOPSIS!$C$6)^2+(Pro_Economic_Table[[#This Row],[Weighted Co2]]-TOPSIS!$D$6)^2)^0.5</f>
        <v>7.6058921210624619E-4</v>
      </c>
      <c r="Z490">
        <f>Pro_Economic_Table[[#This Row],[S- Worst-Euclidean Distance]]/(Pro_Economic_Table[[#This Row],[S+ Best-Euclidean Distance]]+Pro_Economic_Table[[#This Row],[S- Worst-Euclidean Distance]])</f>
        <v>0.10360476410944164</v>
      </c>
      <c r="AA490">
        <v>489</v>
      </c>
    </row>
    <row r="491" spans="1:27" x14ac:dyDescent="0.3">
      <c r="A491">
        <v>387</v>
      </c>
      <c r="B491" t="s">
        <v>142</v>
      </c>
      <c r="C491" t="s">
        <v>148</v>
      </c>
      <c r="D491" t="s">
        <v>280</v>
      </c>
      <c r="E491" t="s">
        <v>152</v>
      </c>
      <c r="F491" t="s">
        <v>280</v>
      </c>
      <c r="G491" t="s">
        <v>218</v>
      </c>
      <c r="H491">
        <v>406.61230879814212</v>
      </c>
      <c r="I491">
        <v>29</v>
      </c>
      <c r="J491">
        <v>1450242.7912052604</v>
      </c>
      <c r="K491">
        <v>38869.02249090909</v>
      </c>
      <c r="L491">
        <v>261043702.41694689</v>
      </c>
      <c r="M491">
        <v>5505568.9536363631</v>
      </c>
      <c r="N491">
        <v>2175364186.8078909</v>
      </c>
      <c r="O491">
        <v>108639800</v>
      </c>
      <c r="P491">
        <v>22.242290518181814</v>
      </c>
      <c r="Q491">
        <v>21681.129728518641</v>
      </c>
      <c r="R491">
        <v>261082571.43943781</v>
      </c>
      <c r="S491">
        <v>2289.5095557615273</v>
      </c>
      <c r="T491">
        <v>21703.372019036822</v>
      </c>
      <c r="U491">
        <f>Pro_Economic_Table[[#This Row],[Total Energy(MJ)]]*AHP!$P$3/TOPSIS!$B$4</f>
        <v>8.8334813243762106E-3</v>
      </c>
      <c r="V491">
        <f>Pro_Economic_Table[[#This Row],[Total Cost(LKR Million)]]*AHP!$P$4/TOPSIS!$C$4</f>
        <v>3.4176301104472881E-2</v>
      </c>
      <c r="W491">
        <f>Pro_Economic_Table[[#This Row],[Total Carbon (Metric T)]]*AHP!$P$5/TOPSIS!$D$4</f>
        <v>3.7924602709846879E-3</v>
      </c>
      <c r="X491">
        <f>((Pro_Economic_Table[[#This Row],[Weighted Energy]]-TOPSIS!$B$5)^2+(Pro_Economic_Table[[#This Row],[Weighted Cost]]-TOPSIS!$C$5)^2+(Pro_Economic_Table[[#This Row],[Weighted Co2]]-TOPSIS!$D$5)^2)^0.5</f>
        <v>6.5882544684796335E-3</v>
      </c>
      <c r="Y491">
        <f>((Pro_Economic_Table[[#This Row],[Weighted Energy]]-TOPSIS!$B$6)^2+(Pro_Economic_Table[[#This Row],[Weighted Cost]]-TOPSIS!$C$6)^2+(Pro_Economic_Table[[#This Row],[Weighted Co2]]-TOPSIS!$D$6)^2)^0.5</f>
        <v>7.5288661231753969E-4</v>
      </c>
      <c r="Z491">
        <f>Pro_Economic_Table[[#This Row],[S- Worst-Euclidean Distance]]/(Pro_Economic_Table[[#This Row],[S+ Best-Euclidean Distance]]+Pro_Economic_Table[[#This Row],[S- Worst-Euclidean Distance]])</f>
        <v>0.10255716434696061</v>
      </c>
      <c r="AA491">
        <v>490</v>
      </c>
    </row>
    <row r="492" spans="1:27" x14ac:dyDescent="0.3">
      <c r="A492">
        <v>361</v>
      </c>
      <c r="B492" t="s">
        <v>142</v>
      </c>
      <c r="C492" t="s">
        <v>148</v>
      </c>
      <c r="D492" t="s">
        <v>151</v>
      </c>
      <c r="E492" t="s">
        <v>152</v>
      </c>
      <c r="F492" t="s">
        <v>154</v>
      </c>
      <c r="G492" t="s">
        <v>219</v>
      </c>
      <c r="H492">
        <v>406.0844784305695</v>
      </c>
      <c r="I492">
        <v>58</v>
      </c>
      <c r="J492">
        <v>1451503.7007148743</v>
      </c>
      <c r="K492">
        <v>36685.609763636356</v>
      </c>
      <c r="L492">
        <v>261270666.12867737</v>
      </c>
      <c r="M492">
        <v>5511880.9422727264</v>
      </c>
      <c r="N492">
        <v>2177255551.0723114</v>
      </c>
      <c r="O492">
        <v>108112000</v>
      </c>
      <c r="P492">
        <v>22.251500668181812</v>
      </c>
      <c r="Q492">
        <v>21699.980325687371</v>
      </c>
      <c r="R492">
        <v>261307351.73844099</v>
      </c>
      <c r="S492">
        <v>2290.8794320145839</v>
      </c>
      <c r="T492">
        <v>21722.231826355553</v>
      </c>
      <c r="U492">
        <f>Pro_Economic_Table[[#This Row],[Total Energy(MJ)]]*AHP!$P$3/TOPSIS!$B$4</f>
        <v>8.8410865527236461E-3</v>
      </c>
      <c r="V492">
        <f>Pro_Economic_Table[[#This Row],[Total Cost(LKR Million)]]*AHP!$P$4/TOPSIS!$C$4</f>
        <v>3.4196749721156973E-2</v>
      </c>
      <c r="W492">
        <f>Pro_Economic_Table[[#This Row],[Total Carbon (Metric T)]]*AHP!$P$5/TOPSIS!$D$4</f>
        <v>3.7957558450508735E-3</v>
      </c>
      <c r="X492">
        <f>((Pro_Economic_Table[[#This Row],[Weighted Energy]]-TOPSIS!$B$5)^2+(Pro_Economic_Table[[#This Row],[Weighted Cost]]-TOPSIS!$C$5)^2+(Pro_Economic_Table[[#This Row],[Weighted Co2]]-TOPSIS!$D$5)^2)^0.5</f>
        <v>6.6101809891379705E-3</v>
      </c>
      <c r="Y492">
        <f>((Pro_Economic_Table[[#This Row],[Weighted Energy]]-TOPSIS!$B$6)^2+(Pro_Economic_Table[[#This Row],[Weighted Cost]]-TOPSIS!$C$6)^2+(Pro_Economic_Table[[#This Row],[Weighted Co2]]-TOPSIS!$D$6)^2)^0.5</f>
        <v>7.31158138450382E-4</v>
      </c>
      <c r="Z492">
        <f>Pro_Economic_Table[[#This Row],[S- Worst-Euclidean Distance]]/(Pro_Economic_Table[[#This Row],[S+ Best-Euclidean Distance]]+Pro_Economic_Table[[#This Row],[S- Worst-Euclidean Distance]])</f>
        <v>9.9594655109001784E-2</v>
      </c>
      <c r="AA492">
        <v>491</v>
      </c>
    </row>
    <row r="493" spans="1:27" x14ac:dyDescent="0.3">
      <c r="A493">
        <v>363</v>
      </c>
      <c r="B493" t="s">
        <v>142</v>
      </c>
      <c r="C493" t="s">
        <v>148</v>
      </c>
      <c r="D493" t="s">
        <v>151</v>
      </c>
      <c r="E493" t="s">
        <v>152</v>
      </c>
      <c r="F493" t="s">
        <v>154</v>
      </c>
      <c r="G493" t="s">
        <v>218</v>
      </c>
      <c r="H493">
        <v>406.0844784305695</v>
      </c>
      <c r="I493">
        <v>29</v>
      </c>
      <c r="J493">
        <v>1451503.7007148743</v>
      </c>
      <c r="K493">
        <v>36685.609763636356</v>
      </c>
      <c r="L493">
        <v>261270666.12867737</v>
      </c>
      <c r="M493">
        <v>5511880.9422727264</v>
      </c>
      <c r="N493">
        <v>2177255551.0723114</v>
      </c>
      <c r="O493">
        <v>108639800</v>
      </c>
      <c r="P493">
        <v>22.251500668181812</v>
      </c>
      <c r="Q493">
        <v>21699.980325687371</v>
      </c>
      <c r="R493">
        <v>261307351.73844099</v>
      </c>
      <c r="S493">
        <v>2291.4072320145842</v>
      </c>
      <c r="T493">
        <v>21722.231826355553</v>
      </c>
      <c r="U493">
        <f>Pro_Economic_Table[[#This Row],[Total Energy(MJ)]]*AHP!$P$3/TOPSIS!$B$4</f>
        <v>8.8410865527236461E-3</v>
      </c>
      <c r="V493">
        <f>Pro_Economic_Table[[#This Row],[Total Cost(LKR Million)]]*AHP!$P$4/TOPSIS!$C$4</f>
        <v>3.4204628374328597E-2</v>
      </c>
      <c r="W493">
        <f>Pro_Economic_Table[[#This Row],[Total Carbon (Metric T)]]*AHP!$P$5/TOPSIS!$D$4</f>
        <v>3.7957558450508735E-3</v>
      </c>
      <c r="X493">
        <f>((Pro_Economic_Table[[#This Row],[Weighted Energy]]-TOPSIS!$B$5)^2+(Pro_Economic_Table[[#This Row],[Weighted Cost]]-TOPSIS!$C$5)^2+(Pro_Economic_Table[[#This Row],[Weighted Co2]]-TOPSIS!$D$5)^2)^0.5</f>
        <v>6.6177674413666282E-3</v>
      </c>
      <c r="Y493">
        <f>((Pro_Economic_Table[[#This Row],[Weighted Energy]]-TOPSIS!$B$6)^2+(Pro_Economic_Table[[#This Row],[Weighted Cost]]-TOPSIS!$C$6)^2+(Pro_Economic_Table[[#This Row],[Weighted Co2]]-TOPSIS!$D$6)^2)^0.5</f>
        <v>7.2345067995391581E-4</v>
      </c>
      <c r="Z493">
        <f>Pro_Economic_Table[[#This Row],[S- Worst-Euclidean Distance]]/(Pro_Economic_Table[[#This Row],[S+ Best-Euclidean Distance]]+Pro_Economic_Table[[#This Row],[S- Worst-Euclidean Distance]])</f>
        <v>9.8546408511259564E-2</v>
      </c>
      <c r="AA493">
        <v>492</v>
      </c>
    </row>
    <row r="494" spans="1:27" x14ac:dyDescent="0.3">
      <c r="A494">
        <v>379</v>
      </c>
      <c r="B494" t="s">
        <v>142</v>
      </c>
      <c r="C494" t="s">
        <v>148</v>
      </c>
      <c r="D494" t="s">
        <v>280</v>
      </c>
      <c r="E494" t="s">
        <v>152</v>
      </c>
      <c r="F494" t="s">
        <v>154</v>
      </c>
      <c r="G494" t="s">
        <v>219</v>
      </c>
      <c r="H494">
        <v>406.54894076897949</v>
      </c>
      <c r="I494">
        <v>58</v>
      </c>
      <c r="J494">
        <v>1451953.3002584553</v>
      </c>
      <c r="K494">
        <v>36685.609763636356</v>
      </c>
      <c r="L494">
        <v>261351594.04652196</v>
      </c>
      <c r="M494">
        <v>5516486.0172727266</v>
      </c>
      <c r="N494">
        <v>2177929950.3876829</v>
      </c>
      <c r="O494">
        <v>108112000</v>
      </c>
      <c r="P494">
        <v>22.242290518181814</v>
      </c>
      <c r="Q494">
        <v>21706.701838863904</v>
      </c>
      <c r="R494">
        <v>261388279.65628558</v>
      </c>
      <c r="S494">
        <v>2291.558436404956</v>
      </c>
      <c r="T494">
        <v>21728.944129382086</v>
      </c>
      <c r="U494">
        <f>Pro_Economic_Table[[#This Row],[Total Energy(MJ)]]*AHP!$P$3/TOPSIS!$B$4</f>
        <v>8.8438246721123104E-3</v>
      </c>
      <c r="V494">
        <f>Pro_Economic_Table[[#This Row],[Total Cost(LKR Million)]]*AHP!$P$4/TOPSIS!$C$4</f>
        <v>3.4206885454566877E-2</v>
      </c>
      <c r="W494">
        <f>Pro_Economic_Table[[#This Row],[Total Carbon (Metric T)]]*AHP!$P$5/TOPSIS!$D$4</f>
        <v>3.7969287569160248E-3</v>
      </c>
      <c r="X494">
        <f>((Pro_Economic_Table[[#This Row],[Weighted Energy]]-TOPSIS!$B$5)^2+(Pro_Economic_Table[[#This Row],[Weighted Cost]]-TOPSIS!$C$5)^2+(Pro_Economic_Table[[#This Row],[Weighted Co2]]-TOPSIS!$D$5)^2)^0.5</f>
        <v>6.6207445473030974E-3</v>
      </c>
      <c r="Y494">
        <f>((Pro_Economic_Table[[#This Row],[Weighted Energy]]-TOPSIS!$B$6)^2+(Pro_Economic_Table[[#This Row],[Weighted Cost]]-TOPSIS!$C$6)^2+(Pro_Economic_Table[[#This Row],[Weighted Co2]]-TOPSIS!$D$6)^2)^0.5</f>
        <v>7.2062645718217182E-4</v>
      </c>
      <c r="Z494">
        <f>Pro_Economic_Table[[#This Row],[S- Worst-Euclidean Distance]]/(Pro_Economic_Table[[#This Row],[S+ Best-Euclidean Distance]]+Pro_Economic_Table[[#This Row],[S- Worst-Euclidean Distance]])</f>
        <v>9.8159656655670904E-2</v>
      </c>
      <c r="AA494">
        <v>493</v>
      </c>
    </row>
    <row r="495" spans="1:27" x14ac:dyDescent="0.3">
      <c r="A495">
        <v>381</v>
      </c>
      <c r="B495" t="s">
        <v>142</v>
      </c>
      <c r="C495" t="s">
        <v>148</v>
      </c>
      <c r="D495" t="s">
        <v>280</v>
      </c>
      <c r="E495" t="s">
        <v>152</v>
      </c>
      <c r="F495" t="s">
        <v>154</v>
      </c>
      <c r="G495" t="s">
        <v>218</v>
      </c>
      <c r="H495">
        <v>406.54894076897949</v>
      </c>
      <c r="I495">
        <v>29</v>
      </c>
      <c r="J495">
        <v>1451953.3002584553</v>
      </c>
      <c r="K495">
        <v>36685.609763636356</v>
      </c>
      <c r="L495">
        <v>261351594.04652196</v>
      </c>
      <c r="M495">
        <v>5516486.0172727266</v>
      </c>
      <c r="N495">
        <v>2177929950.3876829</v>
      </c>
      <c r="O495">
        <v>108639800</v>
      </c>
      <c r="P495">
        <v>22.242290518181814</v>
      </c>
      <c r="Q495">
        <v>21706.701838863904</v>
      </c>
      <c r="R495">
        <v>261388279.65628558</v>
      </c>
      <c r="S495">
        <v>2292.0862364049558</v>
      </c>
      <c r="T495">
        <v>21728.944129382086</v>
      </c>
      <c r="U495">
        <f>Pro_Economic_Table[[#This Row],[Total Energy(MJ)]]*AHP!$P$3/TOPSIS!$B$4</f>
        <v>8.8438246721123104E-3</v>
      </c>
      <c r="V495">
        <f>Pro_Economic_Table[[#This Row],[Total Cost(LKR Million)]]*AHP!$P$4/TOPSIS!$C$4</f>
        <v>3.4214764107738486E-2</v>
      </c>
      <c r="W495">
        <f>Pro_Economic_Table[[#This Row],[Total Carbon (Metric T)]]*AHP!$P$5/TOPSIS!$D$4</f>
        <v>3.7969287569160248E-3</v>
      </c>
      <c r="X495">
        <f>((Pro_Economic_Table[[#This Row],[Weighted Energy]]-TOPSIS!$B$5)^2+(Pro_Economic_Table[[#This Row],[Weighted Cost]]-TOPSIS!$C$5)^2+(Pro_Economic_Table[[#This Row],[Weighted Co2]]-TOPSIS!$D$5)^2)^0.5</f>
        <v>6.6283309566851764E-3</v>
      </c>
      <c r="Y495">
        <f>((Pro_Economic_Table[[#This Row],[Weighted Energy]]-TOPSIS!$B$6)^2+(Pro_Economic_Table[[#This Row],[Weighted Cost]]-TOPSIS!$C$6)^2+(Pro_Economic_Table[[#This Row],[Weighted Co2]]-TOPSIS!$D$6)^2)^0.5</f>
        <v>7.1291715195445833E-4</v>
      </c>
      <c r="Z495">
        <f>Pro_Economic_Table[[#This Row],[S- Worst-Euclidean Distance]]/(Pro_Economic_Table[[#This Row],[S+ Best-Euclidean Distance]]+Pro_Economic_Table[[#This Row],[S- Worst-Euclidean Distance]])</f>
        <v>9.7111164396617156E-2</v>
      </c>
      <c r="AA495">
        <v>494</v>
      </c>
    </row>
    <row r="496" spans="1:27" x14ac:dyDescent="0.3">
      <c r="A496">
        <v>364</v>
      </c>
      <c r="B496" t="s">
        <v>142</v>
      </c>
      <c r="C496" t="s">
        <v>148</v>
      </c>
      <c r="D496" t="s">
        <v>151</v>
      </c>
      <c r="E496" t="s">
        <v>152</v>
      </c>
      <c r="F496" t="s">
        <v>155</v>
      </c>
      <c r="G496" t="s">
        <v>219</v>
      </c>
      <c r="H496">
        <v>406.04590658673129</v>
      </c>
      <c r="I496">
        <v>58</v>
      </c>
      <c r="J496">
        <v>1452544.8801385583</v>
      </c>
      <c r="K496">
        <v>37504.389536363633</v>
      </c>
      <c r="L496">
        <v>261458078.42494053</v>
      </c>
      <c r="M496">
        <v>5539173.6013636356</v>
      </c>
      <c r="N496">
        <v>2178817320.2078376</v>
      </c>
      <c r="O496">
        <v>108112000</v>
      </c>
      <c r="P496">
        <v>21.978574077272722</v>
      </c>
      <c r="Q496">
        <v>21715.545958071449</v>
      </c>
      <c r="R496">
        <v>261495582.81447688</v>
      </c>
      <c r="S496">
        <v>2292.4684938092014</v>
      </c>
      <c r="T496">
        <v>21737.52453214872</v>
      </c>
      <c r="U496">
        <f>Pro_Economic_Table[[#This Row],[Total Energy(MJ)]]*AHP!$P$3/TOPSIS!$B$4</f>
        <v>8.8474551727570055E-3</v>
      </c>
      <c r="V496">
        <f>Pro_Economic_Table[[#This Row],[Total Cost(LKR Million)]]*AHP!$P$4/TOPSIS!$C$4</f>
        <v>3.4220470196238549E-2</v>
      </c>
      <c r="W496">
        <f>Pro_Economic_Table[[#This Row],[Total Carbon (Metric T)]]*AHP!$P$5/TOPSIS!$D$4</f>
        <v>3.7984281016525466E-3</v>
      </c>
      <c r="X496">
        <f>((Pro_Economic_Table[[#This Row],[Weighted Energy]]-TOPSIS!$B$5)^2+(Pro_Economic_Table[[#This Row],[Weighted Cost]]-TOPSIS!$C$5)^2+(Pro_Economic_Table[[#This Row],[Weighted Co2]]-TOPSIS!$D$5)^2)^0.5</f>
        <v>6.6348851977409426E-3</v>
      </c>
      <c r="Y496">
        <f>((Pro_Economic_Table[[#This Row],[Weighted Energy]]-TOPSIS!$B$6)^2+(Pro_Economic_Table[[#This Row],[Weighted Cost]]-TOPSIS!$C$6)^2+(Pro_Economic_Table[[#This Row],[Weighted Co2]]-TOPSIS!$D$6)^2)^0.5</f>
        <v>7.0652582613178467E-4</v>
      </c>
      <c r="Z496">
        <f>Pro_Economic_Table[[#This Row],[S- Worst-Euclidean Distance]]/(Pro_Economic_Table[[#This Row],[S+ Best-Euclidean Distance]]+Pro_Economic_Table[[#This Row],[S- Worst-Euclidean Distance]])</f>
        <v>9.6238423898935915E-2</v>
      </c>
      <c r="AA496">
        <v>495</v>
      </c>
    </row>
    <row r="497" spans="1:27" x14ac:dyDescent="0.3">
      <c r="A497">
        <v>366</v>
      </c>
      <c r="B497" t="s">
        <v>142</v>
      </c>
      <c r="C497" t="s">
        <v>148</v>
      </c>
      <c r="D497" t="s">
        <v>151</v>
      </c>
      <c r="E497" t="s">
        <v>152</v>
      </c>
      <c r="F497" t="s">
        <v>155</v>
      </c>
      <c r="G497" t="s">
        <v>218</v>
      </c>
      <c r="H497">
        <v>406.04590658673129</v>
      </c>
      <c r="I497">
        <v>29</v>
      </c>
      <c r="J497">
        <v>1452544.8801385583</v>
      </c>
      <c r="K497">
        <v>37504.389536363633</v>
      </c>
      <c r="L497">
        <v>261458078.42494053</v>
      </c>
      <c r="M497">
        <v>5539173.6013636356</v>
      </c>
      <c r="N497">
        <v>2178817320.2078376</v>
      </c>
      <c r="O497">
        <v>108639800</v>
      </c>
      <c r="P497">
        <v>21.978574077272722</v>
      </c>
      <c r="Q497">
        <v>21715.545958071449</v>
      </c>
      <c r="R497">
        <v>261495582.81447688</v>
      </c>
      <c r="S497">
        <v>2292.9962938092012</v>
      </c>
      <c r="T497">
        <v>21737.52453214872</v>
      </c>
      <c r="U497">
        <f>Pro_Economic_Table[[#This Row],[Total Energy(MJ)]]*AHP!$P$3/TOPSIS!$B$4</f>
        <v>8.8474551727570055E-3</v>
      </c>
      <c r="V497">
        <f>Pro_Economic_Table[[#This Row],[Total Cost(LKR Million)]]*AHP!$P$4/TOPSIS!$C$4</f>
        <v>3.4228348849410159E-2</v>
      </c>
      <c r="W497">
        <f>Pro_Economic_Table[[#This Row],[Total Carbon (Metric T)]]*AHP!$P$5/TOPSIS!$D$4</f>
        <v>3.7984281016525466E-3</v>
      </c>
      <c r="X497">
        <f>((Pro_Economic_Table[[#This Row],[Weighted Energy]]-TOPSIS!$B$5)^2+(Pro_Economic_Table[[#This Row],[Weighted Cost]]-TOPSIS!$C$5)^2+(Pro_Economic_Table[[#This Row],[Weighted Co2]]-TOPSIS!$D$5)^2)^0.5</f>
        <v>6.6424715698936423E-3</v>
      </c>
      <c r="Y497">
        <f>((Pro_Economic_Table[[#This Row],[Weighted Energy]]-TOPSIS!$B$6)^2+(Pro_Economic_Table[[#This Row],[Weighted Cost]]-TOPSIS!$C$6)^2+(Pro_Economic_Table[[#This Row],[Weighted Co2]]-TOPSIS!$D$6)^2)^0.5</f>
        <v>6.9881412169992853E-4</v>
      </c>
      <c r="Z497">
        <f>Pro_Economic_Table[[#This Row],[S- Worst-Euclidean Distance]]/(Pro_Economic_Table[[#This Row],[S+ Best-Euclidean Distance]]+Pro_Economic_Table[[#This Row],[S- Worst-Euclidean Distance]])</f>
        <v>9.5189609975284473E-2</v>
      </c>
      <c r="AA497">
        <v>496</v>
      </c>
    </row>
    <row r="498" spans="1:27" x14ac:dyDescent="0.3">
      <c r="A498">
        <v>368</v>
      </c>
      <c r="B498" t="s">
        <v>142</v>
      </c>
      <c r="C498" t="s">
        <v>148</v>
      </c>
      <c r="D498" t="s">
        <v>151</v>
      </c>
      <c r="E498" t="s">
        <v>152</v>
      </c>
      <c r="F498" t="s">
        <v>280</v>
      </c>
      <c r="G498" t="s">
        <v>220</v>
      </c>
      <c r="H498">
        <v>406.14784645973214</v>
      </c>
      <c r="I498">
        <v>29</v>
      </c>
      <c r="J498">
        <v>1449793.1916616794</v>
      </c>
      <c r="K498">
        <v>38869.02249090909</v>
      </c>
      <c r="L498">
        <v>260962774.49910229</v>
      </c>
      <c r="M498">
        <v>5500963.878636363</v>
      </c>
      <c r="N498">
        <v>2174689787.4925194</v>
      </c>
      <c r="O498">
        <v>113100000</v>
      </c>
      <c r="P498">
        <v>22.251500668181812</v>
      </c>
      <c r="Q498">
        <v>21674.408215342108</v>
      </c>
      <c r="R498">
        <v>261001643.52159321</v>
      </c>
      <c r="S498">
        <v>2293.2907513711557</v>
      </c>
      <c r="T498">
        <v>21696.65971601029</v>
      </c>
      <c r="U498">
        <f>Pro_Economic_Table[[#This Row],[Total Energy(MJ)]]*AHP!$P$3/TOPSIS!$B$4</f>
        <v>8.8307432049875446E-3</v>
      </c>
      <c r="V498">
        <f>Pro_Economic_Table[[#This Row],[Total Cost(LKR Million)]]*AHP!$P$4/TOPSIS!$C$4</f>
        <v>3.4232744319293448E-2</v>
      </c>
      <c r="W498">
        <f>Pro_Economic_Table[[#This Row],[Total Carbon (Metric T)]]*AHP!$P$5/TOPSIS!$D$4</f>
        <v>3.7912873591195361E-3</v>
      </c>
      <c r="X498">
        <f>((Pro_Economic_Table[[#This Row],[Weighted Energy]]-TOPSIS!$B$5)^2+(Pro_Economic_Table[[#This Row],[Weighted Cost]]-TOPSIS!$C$5)^2+(Pro_Economic_Table[[#This Row],[Weighted Co2]]-TOPSIS!$D$5)^2)^0.5</f>
        <v>6.6418290952202372E-3</v>
      </c>
      <c r="Y498">
        <f>((Pro_Economic_Table[[#This Row],[Weighted Energy]]-TOPSIS!$B$6)^2+(Pro_Economic_Table[[#This Row],[Weighted Cost]]-TOPSIS!$C$6)^2+(Pro_Economic_Table[[#This Row],[Weighted Co2]]-TOPSIS!$D$6)^2)^0.5</f>
        <v>6.9850468562580989E-4</v>
      </c>
      <c r="Z498">
        <f>Pro_Economic_Table[[#This Row],[S- Worst-Euclidean Distance]]/(Pro_Economic_Table[[#This Row],[S+ Best-Euclidean Distance]]+Pro_Economic_Table[[#This Row],[S- Worst-Euclidean Distance]])</f>
        <v>9.5159798788509622E-2</v>
      </c>
      <c r="AA498">
        <v>497</v>
      </c>
    </row>
    <row r="499" spans="1:27" x14ac:dyDescent="0.3">
      <c r="A499">
        <v>382</v>
      </c>
      <c r="B499" t="s">
        <v>142</v>
      </c>
      <c r="C499" t="s">
        <v>148</v>
      </c>
      <c r="D499" t="s">
        <v>280</v>
      </c>
      <c r="E499" t="s">
        <v>152</v>
      </c>
      <c r="F499" t="s">
        <v>155</v>
      </c>
      <c r="G499" t="s">
        <v>219</v>
      </c>
      <c r="H499">
        <v>406.51036892514139</v>
      </c>
      <c r="I499">
        <v>58</v>
      </c>
      <c r="J499">
        <v>1452994.4796821391</v>
      </c>
      <c r="K499">
        <v>37504.389536363633</v>
      </c>
      <c r="L499">
        <v>261539006.34278506</v>
      </c>
      <c r="M499">
        <v>5543778.6763636358</v>
      </c>
      <c r="N499">
        <v>2179491719.5232086</v>
      </c>
      <c r="O499">
        <v>108112000</v>
      </c>
      <c r="P499">
        <v>21.969363927272724</v>
      </c>
      <c r="Q499">
        <v>21722.267471247978</v>
      </c>
      <c r="R499">
        <v>261576510.73232141</v>
      </c>
      <c r="S499">
        <v>2293.1474981995721</v>
      </c>
      <c r="T499">
        <v>21744.236835175252</v>
      </c>
      <c r="U499">
        <f>Pro_Economic_Table[[#This Row],[Total Energy(MJ)]]*AHP!$P$3/TOPSIS!$B$4</f>
        <v>8.850193292145668E-3</v>
      </c>
      <c r="V499">
        <f>Pro_Economic_Table[[#This Row],[Total Cost(LKR Million)]]*AHP!$P$4/TOPSIS!$C$4</f>
        <v>3.4230605929648425E-2</v>
      </c>
      <c r="W499">
        <f>Pro_Economic_Table[[#This Row],[Total Carbon (Metric T)]]*AHP!$P$5/TOPSIS!$D$4</f>
        <v>3.7996010135176984E-3</v>
      </c>
      <c r="X499">
        <f>((Pro_Economic_Table[[#This Row],[Weighted Energy]]-TOPSIS!$B$5)^2+(Pro_Economic_Table[[#This Row],[Weighted Cost]]-TOPSIS!$C$5)^2+(Pro_Economic_Table[[#This Row],[Weighted Co2]]-TOPSIS!$D$5)^2)^0.5</f>
        <v>6.6454487607861866E-3</v>
      </c>
      <c r="Y499">
        <f>((Pro_Economic_Table[[#This Row],[Weighted Energy]]-TOPSIS!$B$6)^2+(Pro_Economic_Table[[#This Row],[Weighted Cost]]-TOPSIS!$C$6)^2+(Pro_Economic_Table[[#This Row],[Weighted Co2]]-TOPSIS!$D$6)^2)^0.5</f>
        <v>6.9599641084594694E-4</v>
      </c>
      <c r="Z499">
        <f>Pro_Economic_Table[[#This Row],[S- Worst-Euclidean Distance]]/(Pro_Economic_Table[[#This Row],[S+ Best-Euclidean Distance]]+Pro_Economic_Table[[#This Row],[S- Worst-Euclidean Distance]])</f>
        <v>9.4803733403244175E-2</v>
      </c>
      <c r="AA499">
        <v>498</v>
      </c>
    </row>
    <row r="500" spans="1:27" x14ac:dyDescent="0.3">
      <c r="A500">
        <v>384</v>
      </c>
      <c r="B500" t="s">
        <v>142</v>
      </c>
      <c r="C500" t="s">
        <v>148</v>
      </c>
      <c r="D500" t="s">
        <v>280</v>
      </c>
      <c r="E500" t="s">
        <v>152</v>
      </c>
      <c r="F500" t="s">
        <v>155</v>
      </c>
      <c r="G500" t="s">
        <v>218</v>
      </c>
      <c r="H500">
        <v>406.51036892514139</v>
      </c>
      <c r="I500">
        <v>29</v>
      </c>
      <c r="J500">
        <v>1452994.4796821391</v>
      </c>
      <c r="K500">
        <v>37504.389536363633</v>
      </c>
      <c r="L500">
        <v>261539006.34278506</v>
      </c>
      <c r="M500">
        <v>5543778.6763636358</v>
      </c>
      <c r="N500">
        <v>2179491719.5232086</v>
      </c>
      <c r="O500">
        <v>108639800</v>
      </c>
      <c r="P500">
        <v>21.969363927272724</v>
      </c>
      <c r="Q500">
        <v>21722.267471247978</v>
      </c>
      <c r="R500">
        <v>261576510.73232141</v>
      </c>
      <c r="S500">
        <v>2293.6752981995719</v>
      </c>
      <c r="T500">
        <v>21744.236835175252</v>
      </c>
      <c r="U500">
        <f>Pro_Economic_Table[[#This Row],[Total Energy(MJ)]]*AHP!$P$3/TOPSIS!$B$4</f>
        <v>8.850193292145668E-3</v>
      </c>
      <c r="V500">
        <f>Pro_Economic_Table[[#This Row],[Total Cost(LKR Million)]]*AHP!$P$4/TOPSIS!$C$4</f>
        <v>3.4238484582820035E-2</v>
      </c>
      <c r="W500">
        <f>Pro_Economic_Table[[#This Row],[Total Carbon (Metric T)]]*AHP!$P$5/TOPSIS!$D$4</f>
        <v>3.7996010135176984E-3</v>
      </c>
      <c r="X500">
        <f>((Pro_Economic_Table[[#This Row],[Weighted Energy]]-TOPSIS!$B$5)^2+(Pro_Economic_Table[[#This Row],[Weighted Cost]]-TOPSIS!$C$5)^2+(Pro_Economic_Table[[#This Row],[Weighted Co2]]-TOPSIS!$D$5)^2)^0.5</f>
        <v>6.6530350903729997E-3</v>
      </c>
      <c r="Y500">
        <f>((Pro_Economic_Table[[#This Row],[Weighted Energy]]-TOPSIS!$B$6)^2+(Pro_Economic_Table[[#This Row],[Weighted Cost]]-TOPSIS!$C$6)^2+(Pro_Economic_Table[[#This Row],[Weighted Co2]]-TOPSIS!$D$6)^2)^0.5</f>
        <v>6.8828275400654537E-4</v>
      </c>
      <c r="Z500">
        <f>Pro_Economic_Table[[#This Row],[S- Worst-Euclidean Distance]]/(Pro_Economic_Table[[#This Row],[S+ Best-Euclidean Distance]]+Pro_Economic_Table[[#This Row],[S- Worst-Euclidean Distance]])</f>
        <v>9.3754659394496745E-2</v>
      </c>
      <c r="AA500">
        <v>499</v>
      </c>
    </row>
    <row r="501" spans="1:27" x14ac:dyDescent="0.3">
      <c r="A501">
        <v>386</v>
      </c>
      <c r="B501" t="s">
        <v>142</v>
      </c>
      <c r="C501" t="s">
        <v>148</v>
      </c>
      <c r="D501" t="s">
        <v>280</v>
      </c>
      <c r="E501" t="s">
        <v>152</v>
      </c>
      <c r="F501" t="s">
        <v>280</v>
      </c>
      <c r="G501" t="s">
        <v>220</v>
      </c>
      <c r="H501">
        <v>406.61230879814212</v>
      </c>
      <c r="I501">
        <v>29</v>
      </c>
      <c r="J501">
        <v>1450242.7912052604</v>
      </c>
      <c r="K501">
        <v>38869.02249090909</v>
      </c>
      <c r="L501">
        <v>261043702.41694689</v>
      </c>
      <c r="M501">
        <v>5505568.9536363631</v>
      </c>
      <c r="N501">
        <v>2175364186.8078909</v>
      </c>
      <c r="O501">
        <v>113100000</v>
      </c>
      <c r="P501">
        <v>22.242290518181814</v>
      </c>
      <c r="Q501">
        <v>21681.129728518641</v>
      </c>
      <c r="R501">
        <v>261082571.43943781</v>
      </c>
      <c r="S501">
        <v>2293.9697557615273</v>
      </c>
      <c r="T501">
        <v>21703.372019036822</v>
      </c>
      <c r="U501">
        <f>Pro_Economic_Table[[#This Row],[Total Energy(MJ)]]*AHP!$P$3/TOPSIS!$B$4</f>
        <v>8.8334813243762106E-3</v>
      </c>
      <c r="V501">
        <f>Pro_Economic_Table[[#This Row],[Total Cost(LKR Million)]]*AHP!$P$4/TOPSIS!$C$4</f>
        <v>3.4242880052703331E-2</v>
      </c>
      <c r="W501">
        <f>Pro_Economic_Table[[#This Row],[Total Carbon (Metric T)]]*AHP!$P$5/TOPSIS!$D$4</f>
        <v>3.7924602709846879E-3</v>
      </c>
      <c r="X501">
        <f>((Pro_Economic_Table[[#This Row],[Weighted Energy]]-TOPSIS!$B$5)^2+(Pro_Economic_Table[[#This Row],[Weighted Cost]]-TOPSIS!$C$5)^2+(Pro_Economic_Table[[#This Row],[Weighted Co2]]-TOPSIS!$D$5)^2)^0.5</f>
        <v>6.6523921952915547E-3</v>
      </c>
      <c r="Y501">
        <f>((Pro_Economic_Table[[#This Row],[Weighted Energy]]-TOPSIS!$B$6)^2+(Pro_Economic_Table[[#This Row],[Weighted Cost]]-TOPSIS!$C$6)^2+(Pro_Economic_Table[[#This Row],[Weighted Co2]]-TOPSIS!$D$6)^2)^0.5</f>
        <v>6.8795465082333669E-4</v>
      </c>
      <c r="Z501">
        <f>Pro_Economic_Table[[#This Row],[S- Worst-Euclidean Distance]]/(Pro_Economic_Table[[#This Row],[S+ Best-Euclidean Distance]]+Pro_Economic_Table[[#This Row],[S- Worst-Euclidean Distance]])</f>
        <v>9.3722362886361196E-2</v>
      </c>
      <c r="AA501">
        <v>500</v>
      </c>
    </row>
    <row r="502" spans="1:27" x14ac:dyDescent="0.3">
      <c r="A502">
        <v>484</v>
      </c>
      <c r="B502" t="s">
        <v>280</v>
      </c>
      <c r="C502" t="s">
        <v>148</v>
      </c>
      <c r="D502" t="s">
        <v>151</v>
      </c>
      <c r="E502" t="s">
        <v>280</v>
      </c>
      <c r="F502" t="s">
        <v>280</v>
      </c>
      <c r="G502" t="s">
        <v>219</v>
      </c>
      <c r="H502">
        <v>416.68340356271517</v>
      </c>
      <c r="I502">
        <v>60</v>
      </c>
      <c r="J502">
        <v>1451026.2688253671</v>
      </c>
      <c r="K502">
        <v>47970.876127272728</v>
      </c>
      <c r="L502">
        <v>261184728.38856608</v>
      </c>
      <c r="M502">
        <v>6694476.8240909083</v>
      </c>
      <c r="N502">
        <v>2176539403.2380505</v>
      </c>
      <c r="O502">
        <v>111840000</v>
      </c>
      <c r="P502">
        <v>28.438696849999996</v>
      </c>
      <c r="Q502">
        <v>21692.842718939239</v>
      </c>
      <c r="R502">
        <v>261232699.26469335</v>
      </c>
      <c r="S502">
        <v>2295.0738800621416</v>
      </c>
      <c r="T502">
        <v>21721.281415789239</v>
      </c>
      <c r="U502">
        <f>Pro_Economic_Table[[#This Row],[Total Energy(MJ)]]*AHP!$P$3/TOPSIS!$B$4</f>
        <v>8.8385607570375044E-3</v>
      </c>
      <c r="V502">
        <f>Pro_Economic_Table[[#This Row],[Total Cost(LKR Million)]]*AHP!$P$4/TOPSIS!$C$4</f>
        <v>3.4259361698066898E-2</v>
      </c>
      <c r="W502">
        <f>Pro_Economic_Table[[#This Row],[Total Carbon (Metric T)]]*AHP!$P$5/TOPSIS!$D$4</f>
        <v>3.7955897697372902E-3</v>
      </c>
      <c r="X502">
        <f>((Pro_Economic_Table[[#This Row],[Weighted Energy]]-TOPSIS!$B$5)^2+(Pro_Economic_Table[[#This Row],[Weighted Cost]]-TOPSIS!$C$5)^2+(Pro_Economic_Table[[#This Row],[Weighted Co2]]-TOPSIS!$D$5)^2)^0.5</f>
        <v>6.6698514593648926E-3</v>
      </c>
      <c r="Y502">
        <f>((Pro_Economic_Table[[#This Row],[Weighted Energy]]-TOPSIS!$B$6)^2+(Pro_Economic_Table[[#This Row],[Weighted Cost]]-TOPSIS!$C$6)^2+(Pro_Economic_Table[[#This Row],[Weighted Co2]]-TOPSIS!$D$6)^2)^0.5</f>
        <v>6.7055721794369435E-4</v>
      </c>
      <c r="Z502">
        <f>Pro_Economic_Table[[#This Row],[S- Worst-Euclidean Distance]]/(Pro_Economic_Table[[#This Row],[S+ Best-Euclidean Distance]]+Pro_Economic_Table[[#This Row],[S- Worst-Euclidean Distance]])</f>
        <v>9.1351482924457397E-2</v>
      </c>
      <c r="AA502">
        <v>501</v>
      </c>
    </row>
    <row r="503" spans="1:27" x14ac:dyDescent="0.3">
      <c r="A503">
        <v>486</v>
      </c>
      <c r="B503" t="s">
        <v>280</v>
      </c>
      <c r="C503" t="s">
        <v>148</v>
      </c>
      <c r="D503" t="s">
        <v>151</v>
      </c>
      <c r="E503" t="s">
        <v>280</v>
      </c>
      <c r="F503" t="s">
        <v>280</v>
      </c>
      <c r="G503" t="s">
        <v>218</v>
      </c>
      <c r="H503">
        <v>416.68340356271517</v>
      </c>
      <c r="I503">
        <v>30</v>
      </c>
      <c r="J503">
        <v>1451026.2688253671</v>
      </c>
      <c r="K503">
        <v>47970.876127272728</v>
      </c>
      <c r="L503">
        <v>261184728.38856608</v>
      </c>
      <c r="M503">
        <v>6694476.8240909083</v>
      </c>
      <c r="N503">
        <v>2176539403.2380505</v>
      </c>
      <c r="O503">
        <v>112386000</v>
      </c>
      <c r="P503">
        <v>28.438696849999996</v>
      </c>
      <c r="Q503">
        <v>21692.842718939239</v>
      </c>
      <c r="R503">
        <v>261232699.26469335</v>
      </c>
      <c r="S503">
        <v>2295.6198800621414</v>
      </c>
      <c r="T503">
        <v>21721.281415789239</v>
      </c>
      <c r="U503">
        <f>Pro_Economic_Table[[#This Row],[Total Energy(MJ)]]*AHP!$P$3/TOPSIS!$B$4</f>
        <v>8.8385607570375044E-3</v>
      </c>
      <c r="V503">
        <f>Pro_Economic_Table[[#This Row],[Total Cost(LKR Million)]]*AHP!$P$4/TOPSIS!$C$4</f>
        <v>3.4267512028934084E-2</v>
      </c>
      <c r="W503">
        <f>Pro_Economic_Table[[#This Row],[Total Carbon (Metric T)]]*AHP!$P$5/TOPSIS!$D$4</f>
        <v>3.7955897697372902E-3</v>
      </c>
      <c r="X503">
        <f>((Pro_Economic_Table[[#This Row],[Weighted Energy]]-TOPSIS!$B$5)^2+(Pro_Economic_Table[[#This Row],[Weighted Cost]]-TOPSIS!$C$5)^2+(Pro_Economic_Table[[#This Row],[Weighted Co2]]-TOPSIS!$D$5)^2)^0.5</f>
        <v>6.6777058167378899E-3</v>
      </c>
      <c r="Y503">
        <f>((Pro_Economic_Table[[#This Row],[Weighted Energy]]-TOPSIS!$B$6)^2+(Pro_Economic_Table[[#This Row],[Weighted Cost]]-TOPSIS!$C$6)^2+(Pro_Economic_Table[[#This Row],[Weighted Co2]]-TOPSIS!$D$6)^2)^0.5</f>
        <v>6.6262499087212426E-4</v>
      </c>
      <c r="Z503">
        <f>Pro_Economic_Table[[#This Row],[S- Worst-Euclidean Distance]]/(Pro_Economic_Table[[#This Row],[S+ Best-Euclidean Distance]]+Pro_Economic_Table[[#This Row],[S- Worst-Euclidean Distance]])</f>
        <v>9.0271815840391609E-2</v>
      </c>
      <c r="AA503">
        <v>502</v>
      </c>
    </row>
    <row r="504" spans="1:27" x14ac:dyDescent="0.3">
      <c r="A504">
        <v>502</v>
      </c>
      <c r="B504" t="s">
        <v>280</v>
      </c>
      <c r="C504" t="s">
        <v>148</v>
      </c>
      <c r="D504" t="s">
        <v>280</v>
      </c>
      <c r="E504" t="s">
        <v>280</v>
      </c>
      <c r="F504" t="s">
        <v>280</v>
      </c>
      <c r="G504" t="s">
        <v>219</v>
      </c>
      <c r="H504">
        <v>417.1478659011251</v>
      </c>
      <c r="I504">
        <v>60</v>
      </c>
      <c r="J504">
        <v>1451475.8683689476</v>
      </c>
      <c r="K504">
        <v>47970.876127272728</v>
      </c>
      <c r="L504">
        <v>261265656.30641055</v>
      </c>
      <c r="M504">
        <v>6699081.8990909085</v>
      </c>
      <c r="N504">
        <v>2177213802.553421</v>
      </c>
      <c r="O504">
        <v>111840000</v>
      </c>
      <c r="P504">
        <v>28.429486699999998</v>
      </c>
      <c r="Q504">
        <v>21699.564232115765</v>
      </c>
      <c r="R504">
        <v>261313627.18253782</v>
      </c>
      <c r="S504">
        <v>2295.7528844525118</v>
      </c>
      <c r="T504">
        <v>21727.993718815764</v>
      </c>
      <c r="U504">
        <f>Pro_Economic_Table[[#This Row],[Total Energy(MJ)]]*AHP!$P$3/TOPSIS!$B$4</f>
        <v>8.8412988764261652E-3</v>
      </c>
      <c r="V504">
        <f>Pro_Economic_Table[[#This Row],[Total Cost(LKR Million)]]*AHP!$P$4/TOPSIS!$C$4</f>
        <v>3.4269497431476774E-2</v>
      </c>
      <c r="W504">
        <f>Pro_Economic_Table[[#This Row],[Total Carbon (Metric T)]]*AHP!$P$5/TOPSIS!$D$4</f>
        <v>3.7967626816024407E-3</v>
      </c>
      <c r="X504">
        <f>((Pro_Economic_Table[[#This Row],[Weighted Energy]]-TOPSIS!$B$5)^2+(Pro_Economic_Table[[#This Row],[Weighted Cost]]-TOPSIS!$C$5)^2+(Pro_Economic_Table[[#This Row],[Weighted Co2]]-TOPSIS!$D$5)^2)^0.5</f>
        <v>6.6804145946672373E-3</v>
      </c>
      <c r="Y504">
        <f>((Pro_Economic_Table[[#This Row],[Weighted Energy]]-TOPSIS!$B$6)^2+(Pro_Economic_Table[[#This Row],[Weighted Cost]]-TOPSIS!$C$6)^2+(Pro_Economic_Table[[#This Row],[Weighted Co2]]-TOPSIS!$D$6)^2)^0.5</f>
        <v>6.6000929165723485E-4</v>
      </c>
      <c r="Z504">
        <f>Pro_Economic_Table[[#This Row],[S- Worst-Euclidean Distance]]/(Pro_Economic_Table[[#This Row],[S+ Best-Euclidean Distance]]+Pro_Economic_Table[[#This Row],[S- Worst-Euclidean Distance]])</f>
        <v>8.9914329455395722E-2</v>
      </c>
      <c r="AA504">
        <v>503</v>
      </c>
    </row>
    <row r="505" spans="1:27" x14ac:dyDescent="0.3">
      <c r="A505">
        <v>362</v>
      </c>
      <c r="B505" t="s">
        <v>142</v>
      </c>
      <c r="C505" t="s">
        <v>148</v>
      </c>
      <c r="D505" t="s">
        <v>151</v>
      </c>
      <c r="E505" t="s">
        <v>152</v>
      </c>
      <c r="F505" t="s">
        <v>154</v>
      </c>
      <c r="G505" t="s">
        <v>220</v>
      </c>
      <c r="H505">
        <v>406.0844784305695</v>
      </c>
      <c r="I505">
        <v>29</v>
      </c>
      <c r="J505">
        <v>1451503.7007148743</v>
      </c>
      <c r="K505">
        <v>36685.609763636356</v>
      </c>
      <c r="L505">
        <v>261270666.12867737</v>
      </c>
      <c r="M505">
        <v>5511880.9422727264</v>
      </c>
      <c r="N505">
        <v>2177255551.0723114</v>
      </c>
      <c r="O505">
        <v>113100000</v>
      </c>
      <c r="P505">
        <v>22.251500668181812</v>
      </c>
      <c r="Q505">
        <v>21699.980325687371</v>
      </c>
      <c r="R505">
        <v>261307351.73844099</v>
      </c>
      <c r="S505">
        <v>2295.8674320145842</v>
      </c>
      <c r="T505">
        <v>21722.231826355553</v>
      </c>
      <c r="U505">
        <f>Pro_Economic_Table[[#This Row],[Total Energy(MJ)]]*AHP!$P$3/TOPSIS!$B$4</f>
        <v>8.8410865527236461E-3</v>
      </c>
      <c r="V505">
        <f>Pro_Economic_Table[[#This Row],[Total Cost(LKR Million)]]*AHP!$P$4/TOPSIS!$C$4</f>
        <v>3.4271207322559047E-2</v>
      </c>
      <c r="W505">
        <f>Pro_Economic_Table[[#This Row],[Total Carbon (Metric T)]]*AHP!$P$5/TOPSIS!$D$4</f>
        <v>3.7957558450508735E-3</v>
      </c>
      <c r="X505">
        <f>((Pro_Economic_Table[[#This Row],[Weighted Energy]]-TOPSIS!$B$5)^2+(Pro_Economic_Table[[#This Row],[Weighted Cost]]-TOPSIS!$C$5)^2+(Pro_Economic_Table[[#This Row],[Weighted Co2]]-TOPSIS!$D$5)^2)^0.5</f>
        <v>6.6819041362633147E-3</v>
      </c>
      <c r="Y505">
        <f>((Pro_Economic_Table[[#This Row],[Weighted Energy]]-TOPSIS!$B$6)^2+(Pro_Economic_Table[[#This Row],[Weighted Cost]]-TOPSIS!$C$6)^2+(Pro_Economic_Table[[#This Row],[Weighted Co2]]-TOPSIS!$D$6)^2)^0.5</f>
        <v>6.5848024767241754E-4</v>
      </c>
      <c r="Z505">
        <f>Pro_Economic_Table[[#This Row],[S- Worst-Euclidean Distance]]/(Pro_Economic_Table[[#This Row],[S+ Best-Euclidean Distance]]+Pro_Economic_Table[[#This Row],[S- Worst-Euclidean Distance]])</f>
        <v>8.9706507620157722E-2</v>
      </c>
      <c r="AA505">
        <v>504</v>
      </c>
    </row>
    <row r="506" spans="1:27" x14ac:dyDescent="0.3">
      <c r="A506">
        <v>504</v>
      </c>
      <c r="B506" t="s">
        <v>280</v>
      </c>
      <c r="C506" t="s">
        <v>148</v>
      </c>
      <c r="D506" t="s">
        <v>280</v>
      </c>
      <c r="E506" t="s">
        <v>280</v>
      </c>
      <c r="F506" t="s">
        <v>280</v>
      </c>
      <c r="G506" t="s">
        <v>218</v>
      </c>
      <c r="H506">
        <v>417.1478659011251</v>
      </c>
      <c r="I506">
        <v>30</v>
      </c>
      <c r="J506">
        <v>1451475.8683689476</v>
      </c>
      <c r="K506">
        <v>47970.876127272728</v>
      </c>
      <c r="L506">
        <v>261265656.30641055</v>
      </c>
      <c r="M506">
        <v>6699081.8990909085</v>
      </c>
      <c r="N506">
        <v>2177213802.553421</v>
      </c>
      <c r="O506">
        <v>112386000</v>
      </c>
      <c r="P506">
        <v>28.429486699999998</v>
      </c>
      <c r="Q506">
        <v>21699.564232115765</v>
      </c>
      <c r="R506">
        <v>261313627.18253782</v>
      </c>
      <c r="S506">
        <v>2296.2988844525116</v>
      </c>
      <c r="T506">
        <v>21727.993718815764</v>
      </c>
      <c r="U506">
        <f>Pro_Economic_Table[[#This Row],[Total Energy(MJ)]]*AHP!$P$3/TOPSIS!$B$4</f>
        <v>8.8412988764261652E-3</v>
      </c>
      <c r="V506">
        <f>Pro_Economic_Table[[#This Row],[Total Cost(LKR Million)]]*AHP!$P$4/TOPSIS!$C$4</f>
        <v>3.427764776234396E-2</v>
      </c>
      <c r="W506">
        <f>Pro_Economic_Table[[#This Row],[Total Carbon (Metric T)]]*AHP!$P$5/TOPSIS!$D$4</f>
        <v>3.7967626816024407E-3</v>
      </c>
      <c r="X506">
        <f>((Pro_Economic_Table[[#This Row],[Weighted Energy]]-TOPSIS!$B$5)^2+(Pro_Economic_Table[[#This Row],[Weighted Cost]]-TOPSIS!$C$5)^2+(Pro_Economic_Table[[#This Row],[Weighted Co2]]-TOPSIS!$D$5)^2)^0.5</f>
        <v>6.6882688986544068E-3</v>
      </c>
      <c r="Y506">
        <f>((Pro_Economic_Table[[#This Row],[Weighted Energy]]-TOPSIS!$B$6)^2+(Pro_Economic_Table[[#This Row],[Weighted Cost]]-TOPSIS!$C$6)^2+(Pro_Economic_Table[[#This Row],[Weighted Co2]]-TOPSIS!$D$6)^2)^0.5</f>
        <v>6.5207544059527696E-4</v>
      </c>
      <c r="Z506">
        <f>Pro_Economic_Table[[#This Row],[S- Worst-Euclidean Distance]]/(Pro_Economic_Table[[#This Row],[S+ Best-Euclidean Distance]]+Pro_Economic_Table[[#This Row],[S- Worst-Euclidean Distance]])</f>
        <v>8.8834448420703233E-2</v>
      </c>
      <c r="AA506">
        <v>505</v>
      </c>
    </row>
    <row r="507" spans="1:27" x14ac:dyDescent="0.3">
      <c r="A507">
        <v>380</v>
      </c>
      <c r="B507" t="s">
        <v>142</v>
      </c>
      <c r="C507" t="s">
        <v>148</v>
      </c>
      <c r="D507" t="s">
        <v>280</v>
      </c>
      <c r="E507" t="s">
        <v>152</v>
      </c>
      <c r="F507" t="s">
        <v>154</v>
      </c>
      <c r="G507" t="s">
        <v>220</v>
      </c>
      <c r="H507">
        <v>406.54894076897949</v>
      </c>
      <c r="I507">
        <v>29</v>
      </c>
      <c r="J507">
        <v>1451953.3002584553</v>
      </c>
      <c r="K507">
        <v>36685.609763636356</v>
      </c>
      <c r="L507">
        <v>261351594.04652196</v>
      </c>
      <c r="M507">
        <v>5516486.0172727266</v>
      </c>
      <c r="N507">
        <v>2177929950.3876829</v>
      </c>
      <c r="O507">
        <v>113100000</v>
      </c>
      <c r="P507">
        <v>22.242290518181814</v>
      </c>
      <c r="Q507">
        <v>21706.701838863904</v>
      </c>
      <c r="R507">
        <v>261388279.65628558</v>
      </c>
      <c r="S507">
        <v>2296.5464364049558</v>
      </c>
      <c r="T507">
        <v>21728.944129382086</v>
      </c>
      <c r="U507">
        <f>Pro_Economic_Table[[#This Row],[Total Energy(MJ)]]*AHP!$P$3/TOPSIS!$B$4</f>
        <v>8.8438246721123104E-3</v>
      </c>
      <c r="V507">
        <f>Pro_Economic_Table[[#This Row],[Total Cost(LKR Million)]]*AHP!$P$4/TOPSIS!$C$4</f>
        <v>3.4281343055968937E-2</v>
      </c>
      <c r="W507">
        <f>Pro_Economic_Table[[#This Row],[Total Carbon (Metric T)]]*AHP!$P$5/TOPSIS!$D$4</f>
        <v>3.7969287569160248E-3</v>
      </c>
      <c r="X507">
        <f>((Pro_Economic_Table[[#This Row],[Weighted Energy]]-TOPSIS!$B$5)^2+(Pro_Economic_Table[[#This Row],[Weighted Cost]]-TOPSIS!$C$5)^2+(Pro_Economic_Table[[#This Row],[Weighted Co2]]-TOPSIS!$D$5)^2)^0.5</f>
        <v>6.6924672507597356E-3</v>
      </c>
      <c r="Y507">
        <f>((Pro_Economic_Table[[#This Row],[Weighted Energy]]-TOPSIS!$B$6)^2+(Pro_Economic_Table[[#This Row],[Weighted Cost]]-TOPSIS!$C$6)^2+(Pro_Economic_Table[[#This Row],[Weighted Co2]]-TOPSIS!$D$6)^2)^0.5</f>
        <v>6.4793199391583595E-4</v>
      </c>
      <c r="Z507">
        <f>Pro_Economic_Table[[#This Row],[S- Worst-Euclidean Distance]]/(Pro_Economic_Table[[#This Row],[S+ Best-Euclidean Distance]]+Pro_Economic_Table[[#This Row],[S- Worst-Euclidean Distance]])</f>
        <v>8.8269312379135184E-2</v>
      </c>
      <c r="AA507">
        <v>506</v>
      </c>
    </row>
    <row r="508" spans="1:27" x14ac:dyDescent="0.3">
      <c r="A508">
        <v>365</v>
      </c>
      <c r="B508" t="s">
        <v>142</v>
      </c>
      <c r="C508" t="s">
        <v>148</v>
      </c>
      <c r="D508" t="s">
        <v>151</v>
      </c>
      <c r="E508" t="s">
        <v>152</v>
      </c>
      <c r="F508" t="s">
        <v>155</v>
      </c>
      <c r="G508" t="s">
        <v>220</v>
      </c>
      <c r="H508">
        <v>406.04590658673129</v>
      </c>
      <c r="I508">
        <v>29</v>
      </c>
      <c r="J508">
        <v>1452544.8801385583</v>
      </c>
      <c r="K508">
        <v>37504.389536363633</v>
      </c>
      <c r="L508">
        <v>261458078.42494053</v>
      </c>
      <c r="M508">
        <v>5539173.6013636356</v>
      </c>
      <c r="N508">
        <v>2178817320.2078376</v>
      </c>
      <c r="O508">
        <v>113100000</v>
      </c>
      <c r="P508">
        <v>21.978574077272722</v>
      </c>
      <c r="Q508">
        <v>21715.545958071449</v>
      </c>
      <c r="R508">
        <v>261495582.81447688</v>
      </c>
      <c r="S508">
        <v>2297.4564938092012</v>
      </c>
      <c r="T508">
        <v>21737.52453214872</v>
      </c>
      <c r="U508">
        <f>Pro_Economic_Table[[#This Row],[Total Energy(MJ)]]*AHP!$P$3/TOPSIS!$B$4</f>
        <v>8.8474551727570055E-3</v>
      </c>
      <c r="V508">
        <f>Pro_Economic_Table[[#This Row],[Total Cost(LKR Million)]]*AHP!$P$4/TOPSIS!$C$4</f>
        <v>3.4294927797640609E-2</v>
      </c>
      <c r="W508">
        <f>Pro_Economic_Table[[#This Row],[Total Carbon (Metric T)]]*AHP!$P$5/TOPSIS!$D$4</f>
        <v>3.7984281016525466E-3</v>
      </c>
      <c r="X508">
        <f>((Pro_Economic_Table[[#This Row],[Weighted Energy]]-TOPSIS!$B$5)^2+(Pro_Economic_Table[[#This Row],[Weighted Cost]]-TOPSIS!$C$5)^2+(Pro_Economic_Table[[#This Row],[Weighted Co2]]-TOPSIS!$D$5)^2)^0.5</f>
        <v>6.7066074958663582E-3</v>
      </c>
      <c r="Y508">
        <f>((Pro_Economic_Table[[#This Row],[Weighted Energy]]-TOPSIS!$B$6)^2+(Pro_Economic_Table[[#This Row],[Weighted Cost]]-TOPSIS!$C$6)^2+(Pro_Economic_Table[[#This Row],[Weighted Co2]]-TOPSIS!$D$6)^2)^0.5</f>
        <v>6.3380998374994201E-4</v>
      </c>
      <c r="Z508">
        <f>Pro_Economic_Table[[#This Row],[S- Worst-Euclidean Distance]]/(Pro_Economic_Table[[#This Row],[S+ Best-Euclidean Distance]]+Pro_Economic_Table[[#This Row],[S- Worst-Euclidean Distance]])</f>
        <v>8.634522293997271E-2</v>
      </c>
      <c r="AA508">
        <v>507</v>
      </c>
    </row>
    <row r="509" spans="1:27" x14ac:dyDescent="0.3">
      <c r="A509">
        <v>478</v>
      </c>
      <c r="B509" t="s">
        <v>280</v>
      </c>
      <c r="C509" t="s">
        <v>148</v>
      </c>
      <c r="D509" t="s">
        <v>151</v>
      </c>
      <c r="E509" t="s">
        <v>280</v>
      </c>
      <c r="F509" t="s">
        <v>154</v>
      </c>
      <c r="G509" t="s">
        <v>219</v>
      </c>
      <c r="H509">
        <v>416.62003553355254</v>
      </c>
      <c r="I509">
        <v>60</v>
      </c>
      <c r="J509">
        <v>1452736.7778785618</v>
      </c>
      <c r="K509">
        <v>45787.463399999993</v>
      </c>
      <c r="L509">
        <v>261492620.01814109</v>
      </c>
      <c r="M509">
        <v>6705393.8877272718</v>
      </c>
      <c r="N509">
        <v>2179105166.8178425</v>
      </c>
      <c r="O509">
        <v>111840000</v>
      </c>
      <c r="P509">
        <v>28.438696849999996</v>
      </c>
      <c r="Q509">
        <v>21718.414829284498</v>
      </c>
      <c r="R509">
        <v>261538407.4815411</v>
      </c>
      <c r="S509">
        <v>2297.6505607055697</v>
      </c>
      <c r="T509">
        <v>21746.853526134499</v>
      </c>
      <c r="U509">
        <f>Pro_Economic_Table[[#This Row],[Total Energy(MJ)]]*AHP!$P$3/TOPSIS!$B$4</f>
        <v>8.8489041047736042E-3</v>
      </c>
      <c r="V509">
        <f>Pro_Economic_Table[[#This Row],[Total Cost(LKR Million)]]*AHP!$P$4/TOPSIS!$C$4</f>
        <v>3.4297824701332497E-2</v>
      </c>
      <c r="W509">
        <f>Pro_Economic_Table[[#This Row],[Total Carbon (Metric T)]]*AHP!$P$5/TOPSIS!$D$4</f>
        <v>3.8000582556686267E-3</v>
      </c>
      <c r="X509">
        <f>((Pro_Economic_Table[[#This Row],[Weighted Energy]]-TOPSIS!$B$5)^2+(Pro_Economic_Table[[#This Row],[Weighted Cost]]-TOPSIS!$C$5)^2+(Pro_Economic_Table[[#This Row],[Weighted Co2]]-TOPSIS!$D$5)^2)^0.5</f>
        <v>6.7099266303429347E-3</v>
      </c>
      <c r="Y509">
        <f>((Pro_Economic_Table[[#This Row],[Weighted Energy]]-TOPSIS!$B$6)^2+(Pro_Economic_Table[[#This Row],[Weighted Cost]]-TOPSIS!$C$6)^2+(Pro_Economic_Table[[#This Row],[Weighted Co2]]-TOPSIS!$D$6)^2)^0.5</f>
        <v>6.3054116579689095E-4</v>
      </c>
      <c r="Z509">
        <f>Pro_Economic_Table[[#This Row],[S- Worst-Euclidean Distance]]/(Pro_Economic_Table[[#This Row],[S+ Best-Euclidean Distance]]+Pro_Economic_Table[[#This Row],[S- Worst-Euclidean Distance]])</f>
        <v>8.5899316407120174E-2</v>
      </c>
      <c r="AA509">
        <v>508</v>
      </c>
    </row>
    <row r="510" spans="1:27" x14ac:dyDescent="0.3">
      <c r="A510">
        <v>383</v>
      </c>
      <c r="B510" t="s">
        <v>142</v>
      </c>
      <c r="C510" t="s">
        <v>148</v>
      </c>
      <c r="D510" t="s">
        <v>280</v>
      </c>
      <c r="E510" t="s">
        <v>152</v>
      </c>
      <c r="F510" t="s">
        <v>155</v>
      </c>
      <c r="G510" t="s">
        <v>220</v>
      </c>
      <c r="H510">
        <v>406.51036892514139</v>
      </c>
      <c r="I510">
        <v>29</v>
      </c>
      <c r="J510">
        <v>1452994.4796821391</v>
      </c>
      <c r="K510">
        <v>37504.389536363633</v>
      </c>
      <c r="L510">
        <v>261539006.34278506</v>
      </c>
      <c r="M510">
        <v>5543778.6763636358</v>
      </c>
      <c r="N510">
        <v>2179491719.5232086</v>
      </c>
      <c r="O510">
        <v>113100000</v>
      </c>
      <c r="P510">
        <v>21.969363927272724</v>
      </c>
      <c r="Q510">
        <v>21722.267471247978</v>
      </c>
      <c r="R510">
        <v>261576510.73232141</v>
      </c>
      <c r="S510">
        <v>2298.1354981995719</v>
      </c>
      <c r="T510">
        <v>21744.236835175252</v>
      </c>
      <c r="U510">
        <f>Pro_Economic_Table[[#This Row],[Total Energy(MJ)]]*AHP!$P$3/TOPSIS!$B$4</f>
        <v>8.850193292145668E-3</v>
      </c>
      <c r="V510">
        <f>Pro_Economic_Table[[#This Row],[Total Cost(LKR Million)]]*AHP!$P$4/TOPSIS!$C$4</f>
        <v>3.4305063531050485E-2</v>
      </c>
      <c r="W510">
        <f>Pro_Economic_Table[[#This Row],[Total Carbon (Metric T)]]*AHP!$P$5/TOPSIS!$D$4</f>
        <v>3.7996010135176984E-3</v>
      </c>
      <c r="X510">
        <f>((Pro_Economic_Table[[#This Row],[Weighted Energy]]-TOPSIS!$B$5)^2+(Pro_Economic_Table[[#This Row],[Weighted Cost]]-TOPSIS!$C$5)^2+(Pro_Economic_Table[[#This Row],[Weighted Co2]]-TOPSIS!$D$5)^2)^0.5</f>
        <v>6.7171706181576116E-3</v>
      </c>
      <c r="Y510">
        <f>((Pro_Economic_Table[[#This Row],[Weighted Energy]]-TOPSIS!$B$6)^2+(Pro_Economic_Table[[#This Row],[Weighted Cost]]-TOPSIS!$C$6)^2+(Pro_Economic_Table[[#This Row],[Weighted Co2]]-TOPSIS!$D$6)^2)^0.5</f>
        <v>6.2326296313565865E-4</v>
      </c>
      <c r="Z510">
        <f>Pro_Economic_Table[[#This Row],[S- Worst-Euclidean Distance]]/(Pro_Economic_Table[[#This Row],[S+ Best-Euclidean Distance]]+Pro_Economic_Table[[#This Row],[S- Worst-Euclidean Distance]])</f>
        <v>8.4908194622728195E-2</v>
      </c>
      <c r="AA510">
        <v>509</v>
      </c>
    </row>
    <row r="511" spans="1:27" x14ac:dyDescent="0.3">
      <c r="A511">
        <v>480</v>
      </c>
      <c r="B511" t="s">
        <v>280</v>
      </c>
      <c r="C511" t="s">
        <v>148</v>
      </c>
      <c r="D511" t="s">
        <v>151</v>
      </c>
      <c r="E511" t="s">
        <v>280</v>
      </c>
      <c r="F511" t="s">
        <v>154</v>
      </c>
      <c r="G511" t="s">
        <v>218</v>
      </c>
      <c r="H511">
        <v>416.62003553355254</v>
      </c>
      <c r="I511">
        <v>30</v>
      </c>
      <c r="J511">
        <v>1452736.7778785618</v>
      </c>
      <c r="K511">
        <v>45787.463399999993</v>
      </c>
      <c r="L511">
        <v>261492620.01814109</v>
      </c>
      <c r="M511">
        <v>6705393.8877272718</v>
      </c>
      <c r="N511">
        <v>2179105166.8178425</v>
      </c>
      <c r="O511">
        <v>112386000</v>
      </c>
      <c r="P511">
        <v>28.438696849999996</v>
      </c>
      <c r="Q511">
        <v>21718.414829284498</v>
      </c>
      <c r="R511">
        <v>261538407.4815411</v>
      </c>
      <c r="S511">
        <v>2298.1965607055699</v>
      </c>
      <c r="T511">
        <v>21746.853526134499</v>
      </c>
      <c r="U511">
        <f>Pro_Economic_Table[[#This Row],[Total Energy(MJ)]]*AHP!$P$3/TOPSIS!$B$4</f>
        <v>8.8489041047736042E-3</v>
      </c>
      <c r="V511">
        <f>Pro_Economic_Table[[#This Row],[Total Cost(LKR Million)]]*AHP!$P$4/TOPSIS!$C$4</f>
        <v>3.430597503219969E-2</v>
      </c>
      <c r="W511">
        <f>Pro_Economic_Table[[#This Row],[Total Carbon (Metric T)]]*AHP!$P$5/TOPSIS!$D$4</f>
        <v>3.8000582556686267E-3</v>
      </c>
      <c r="X511">
        <f>((Pro_Economic_Table[[#This Row],[Weighted Energy]]-TOPSIS!$B$5)^2+(Pro_Economic_Table[[#This Row],[Weighted Cost]]-TOPSIS!$C$5)^2+(Pro_Economic_Table[[#This Row],[Weighted Co2]]-TOPSIS!$D$5)^2)^0.5</f>
        <v>6.7177807973983475E-3</v>
      </c>
      <c r="Y511">
        <f>((Pro_Economic_Table[[#This Row],[Weighted Energy]]-TOPSIS!$B$6)^2+(Pro_Economic_Table[[#This Row],[Weighted Cost]]-TOPSIS!$C$6)^2+(Pro_Economic_Table[[#This Row],[Weighted Co2]]-TOPSIS!$D$6)^2)^0.5</f>
        <v>6.2260262620865176E-4</v>
      </c>
      <c r="Z511">
        <f>Pro_Economic_Table[[#This Row],[S- Worst-Euclidean Distance]]/(Pro_Economic_Table[[#This Row],[S+ Best-Euclidean Distance]]+Pro_Economic_Table[[#This Row],[S- Worst-Euclidean Distance]])</f>
        <v>8.4818815350480747E-2</v>
      </c>
      <c r="AA511">
        <v>510</v>
      </c>
    </row>
    <row r="512" spans="1:27" x14ac:dyDescent="0.3">
      <c r="A512">
        <v>496</v>
      </c>
      <c r="B512" t="s">
        <v>280</v>
      </c>
      <c r="C512" t="s">
        <v>148</v>
      </c>
      <c r="D512" t="s">
        <v>280</v>
      </c>
      <c r="E512" t="s">
        <v>280</v>
      </c>
      <c r="F512" t="s">
        <v>154</v>
      </c>
      <c r="G512" t="s">
        <v>219</v>
      </c>
      <c r="H512">
        <v>417.08449787196247</v>
      </c>
      <c r="I512">
        <v>60</v>
      </c>
      <c r="J512">
        <v>1453186.3774221428</v>
      </c>
      <c r="K512">
        <v>45787.463399999993</v>
      </c>
      <c r="L512">
        <v>261573547.93598568</v>
      </c>
      <c r="M512">
        <v>6709998.962727272</v>
      </c>
      <c r="N512">
        <v>2179779566.133214</v>
      </c>
      <c r="O512">
        <v>111840000</v>
      </c>
      <c r="P512">
        <v>28.429486699999998</v>
      </c>
      <c r="Q512">
        <v>21725.136342461032</v>
      </c>
      <c r="R512">
        <v>261619335.39938569</v>
      </c>
      <c r="S512">
        <v>2298.3295650959412</v>
      </c>
      <c r="T512">
        <v>21753.565829161031</v>
      </c>
      <c r="U512">
        <f>Pro_Economic_Table[[#This Row],[Total Energy(MJ)]]*AHP!$P$3/TOPSIS!$B$4</f>
        <v>8.8516422241622667E-3</v>
      </c>
      <c r="V512">
        <f>Pro_Economic_Table[[#This Row],[Total Cost(LKR Million)]]*AHP!$P$4/TOPSIS!$C$4</f>
        <v>3.4307960434742386E-2</v>
      </c>
      <c r="W512">
        <f>Pro_Economic_Table[[#This Row],[Total Carbon (Metric T)]]*AHP!$P$5/TOPSIS!$D$4</f>
        <v>3.8012311675337789E-3</v>
      </c>
      <c r="X512">
        <f>((Pro_Economic_Table[[#This Row],[Weighted Energy]]-TOPSIS!$B$5)^2+(Pro_Economic_Table[[#This Row],[Weighted Cost]]-TOPSIS!$C$5)^2+(Pro_Economic_Table[[#This Row],[Weighted Co2]]-TOPSIS!$D$5)^2)^0.5</f>
        <v>6.7204897795959265E-3</v>
      </c>
      <c r="Y512">
        <f>((Pro_Economic_Table[[#This Row],[Weighted Energy]]-TOPSIS!$B$6)^2+(Pro_Economic_Table[[#This Row],[Weighted Cost]]-TOPSIS!$C$6)^2+(Pro_Economic_Table[[#This Row],[Weighted Co2]]-TOPSIS!$D$6)^2)^0.5</f>
        <v>6.1999537959469121E-4</v>
      </c>
      <c r="Z512">
        <f>Pro_Economic_Table[[#This Row],[S- Worst-Euclidean Distance]]/(Pro_Economic_Table[[#This Row],[S+ Best-Euclidean Distance]]+Pro_Economic_Table[[#This Row],[S- Worst-Euclidean Distance]])</f>
        <v>8.446245256942303E-2</v>
      </c>
      <c r="AA512">
        <v>511</v>
      </c>
    </row>
    <row r="513" spans="1:27" x14ac:dyDescent="0.3">
      <c r="A513">
        <v>498</v>
      </c>
      <c r="B513" t="s">
        <v>280</v>
      </c>
      <c r="C513" t="s">
        <v>148</v>
      </c>
      <c r="D513" t="s">
        <v>280</v>
      </c>
      <c r="E513" t="s">
        <v>280</v>
      </c>
      <c r="F513" t="s">
        <v>154</v>
      </c>
      <c r="G513" t="s">
        <v>218</v>
      </c>
      <c r="H513">
        <v>417.08449787196247</v>
      </c>
      <c r="I513">
        <v>30</v>
      </c>
      <c r="J513">
        <v>1453186.3774221428</v>
      </c>
      <c r="K513">
        <v>45787.463399999993</v>
      </c>
      <c r="L513">
        <v>261573547.93598568</v>
      </c>
      <c r="M513">
        <v>6709998.962727272</v>
      </c>
      <c r="N513">
        <v>2179779566.133214</v>
      </c>
      <c r="O513">
        <v>112386000</v>
      </c>
      <c r="P513">
        <v>28.429486699999998</v>
      </c>
      <c r="Q513">
        <v>21725.136342461032</v>
      </c>
      <c r="R513">
        <v>261619335.39938569</v>
      </c>
      <c r="S513">
        <v>2298.8755650959411</v>
      </c>
      <c r="T513">
        <v>21753.565829161031</v>
      </c>
      <c r="U513">
        <f>Pro_Economic_Table[[#This Row],[Total Energy(MJ)]]*AHP!$P$3/TOPSIS!$B$4</f>
        <v>8.8516422241622667E-3</v>
      </c>
      <c r="V513">
        <f>Pro_Economic_Table[[#This Row],[Total Cost(LKR Million)]]*AHP!$P$4/TOPSIS!$C$4</f>
        <v>3.4316110765609573E-2</v>
      </c>
      <c r="W513">
        <f>Pro_Economic_Table[[#This Row],[Total Carbon (Metric T)]]*AHP!$P$5/TOPSIS!$D$4</f>
        <v>3.8012311675337789E-3</v>
      </c>
      <c r="X513">
        <f>((Pro_Economic_Table[[#This Row],[Weighted Energy]]-TOPSIS!$B$5)^2+(Pro_Economic_Table[[#This Row],[Weighted Cost]]-TOPSIS!$C$5)^2+(Pro_Economic_Table[[#This Row],[Weighted Co2]]-TOPSIS!$D$5)^2)^0.5</f>
        <v>6.7283438938659807E-3</v>
      </c>
      <c r="Y513">
        <f>((Pro_Economic_Table[[#This Row],[Weighted Energy]]-TOPSIS!$B$6)^2+(Pro_Economic_Table[[#This Row],[Weighted Cost]]-TOPSIS!$C$6)^2+(Pro_Economic_Table[[#This Row],[Weighted Co2]]-TOPSIS!$D$6)^2)^0.5</f>
        <v>6.120550287988211E-4</v>
      </c>
      <c r="Z513">
        <f>Pro_Economic_Table[[#This Row],[S- Worst-Euclidean Distance]]/(Pro_Economic_Table[[#This Row],[S+ Best-Euclidean Distance]]+Pro_Economic_Table[[#This Row],[S- Worst-Euclidean Distance]])</f>
        <v>8.3381711981482518E-2</v>
      </c>
      <c r="AA513">
        <v>512</v>
      </c>
    </row>
    <row r="514" spans="1:27" x14ac:dyDescent="0.3">
      <c r="A514">
        <v>481</v>
      </c>
      <c r="B514" t="s">
        <v>280</v>
      </c>
      <c r="C514" t="s">
        <v>148</v>
      </c>
      <c r="D514" t="s">
        <v>151</v>
      </c>
      <c r="E514" t="s">
        <v>280</v>
      </c>
      <c r="F514" t="s">
        <v>155</v>
      </c>
      <c r="G514" t="s">
        <v>219</v>
      </c>
      <c r="H514">
        <v>416.58146368971433</v>
      </c>
      <c r="I514">
        <v>60</v>
      </c>
      <c r="J514">
        <v>1453777.9573022458</v>
      </c>
      <c r="K514">
        <v>46606.243172727271</v>
      </c>
      <c r="L514">
        <v>261680032.31440425</v>
      </c>
      <c r="M514">
        <v>6732686.5468181809</v>
      </c>
      <c r="N514">
        <v>2180666935.9533687</v>
      </c>
      <c r="O514">
        <v>111840000</v>
      </c>
      <c r="P514">
        <v>28.165770259090905</v>
      </c>
      <c r="Q514">
        <v>21733.980461668572</v>
      </c>
      <c r="R514">
        <v>261726638.55757698</v>
      </c>
      <c r="S514">
        <v>2299.2396225001871</v>
      </c>
      <c r="T514">
        <v>21762.146231927662</v>
      </c>
      <c r="U514">
        <f>Pro_Economic_Table[[#This Row],[Total Energy(MJ)]]*AHP!$P$3/TOPSIS!$B$4</f>
        <v>8.8552727248069618E-3</v>
      </c>
      <c r="V514">
        <f>Pro_Economic_Table[[#This Row],[Total Cost(LKR Million)]]*AHP!$P$4/TOPSIS!$C$4</f>
        <v>3.4321545176414066E-2</v>
      </c>
      <c r="W514">
        <f>Pro_Economic_Table[[#This Row],[Total Carbon (Metric T)]]*AHP!$P$5/TOPSIS!$D$4</f>
        <v>3.8027305122702998E-3</v>
      </c>
      <c r="X514">
        <f>((Pro_Economic_Table[[#This Row],[Weighted Energy]]-TOPSIS!$B$5)^2+(Pro_Economic_Table[[#This Row],[Weighted Cost]]-TOPSIS!$C$5)^2+(Pro_Economic_Table[[#This Row],[Weighted Co2]]-TOPSIS!$D$5)^2)^0.5</f>
        <v>6.7346300510162261E-3</v>
      </c>
      <c r="Y514">
        <f>((Pro_Economic_Table[[#This Row],[Weighted Energy]]-TOPSIS!$B$6)^2+(Pro_Economic_Table[[#This Row],[Weighted Cost]]-TOPSIS!$C$6)^2+(Pro_Economic_Table[[#This Row],[Weighted Co2]]-TOPSIS!$D$6)^2)^0.5</f>
        <v>6.0587650784485741E-4</v>
      </c>
      <c r="Z514">
        <f>Pro_Economic_Table[[#This Row],[S- Worst-Euclidean Distance]]/(Pro_Economic_Table[[#This Row],[S+ Best-Euclidean Distance]]+Pro_Economic_Table[[#This Row],[S- Worst-Euclidean Distance]])</f>
        <v>8.2538787069602756E-2</v>
      </c>
      <c r="AA514">
        <v>513</v>
      </c>
    </row>
    <row r="515" spans="1:27" x14ac:dyDescent="0.3">
      <c r="A515">
        <v>483</v>
      </c>
      <c r="B515" t="s">
        <v>280</v>
      </c>
      <c r="C515" t="s">
        <v>148</v>
      </c>
      <c r="D515" t="s">
        <v>151</v>
      </c>
      <c r="E515" t="s">
        <v>280</v>
      </c>
      <c r="F515" t="s">
        <v>155</v>
      </c>
      <c r="G515" t="s">
        <v>218</v>
      </c>
      <c r="H515">
        <v>416.58146368971433</v>
      </c>
      <c r="I515">
        <v>30</v>
      </c>
      <c r="J515">
        <v>1453777.9573022458</v>
      </c>
      <c r="K515">
        <v>46606.243172727271</v>
      </c>
      <c r="L515">
        <v>261680032.31440425</v>
      </c>
      <c r="M515">
        <v>6732686.5468181809</v>
      </c>
      <c r="N515">
        <v>2180666935.9533687</v>
      </c>
      <c r="O515">
        <v>112386000</v>
      </c>
      <c r="P515">
        <v>28.165770259090905</v>
      </c>
      <c r="Q515">
        <v>21733.980461668572</v>
      </c>
      <c r="R515">
        <v>261726638.55757698</v>
      </c>
      <c r="S515">
        <v>2299.7856225001869</v>
      </c>
      <c r="T515">
        <v>21762.146231927662</v>
      </c>
      <c r="U515">
        <f>Pro_Economic_Table[[#This Row],[Total Energy(MJ)]]*AHP!$P$3/TOPSIS!$B$4</f>
        <v>8.8552727248069618E-3</v>
      </c>
      <c r="V515">
        <f>Pro_Economic_Table[[#This Row],[Total Cost(LKR Million)]]*AHP!$P$4/TOPSIS!$C$4</f>
        <v>3.4329695507281252E-2</v>
      </c>
      <c r="W515">
        <f>Pro_Economic_Table[[#This Row],[Total Carbon (Metric T)]]*AHP!$P$5/TOPSIS!$D$4</f>
        <v>3.8027305122702998E-3</v>
      </c>
      <c r="X515">
        <f>((Pro_Economic_Table[[#This Row],[Weighted Energy]]-TOPSIS!$B$5)^2+(Pro_Economic_Table[[#This Row],[Weighted Cost]]-TOPSIS!$C$5)^2+(Pro_Economic_Table[[#This Row],[Weighted Co2]]-TOPSIS!$D$5)^2)^0.5</f>
        <v>6.7424841149831332E-3</v>
      </c>
      <c r="Y515">
        <f>((Pro_Economic_Table[[#This Row],[Weighted Energy]]-TOPSIS!$B$6)^2+(Pro_Economic_Table[[#This Row],[Weighted Cost]]-TOPSIS!$C$6)^2+(Pro_Economic_Table[[#This Row],[Weighted Co2]]-TOPSIS!$D$6)^2)^0.5</f>
        <v>5.9793383463070475E-4</v>
      </c>
      <c r="Z515">
        <f>Pro_Economic_Table[[#This Row],[S- Worst-Euclidean Distance]]/(Pro_Economic_Table[[#This Row],[S+ Best-Euclidean Distance]]+Pro_Economic_Table[[#This Row],[S- Worst-Euclidean Distance]])</f>
        <v>8.1457736975611941E-2</v>
      </c>
      <c r="AA515">
        <v>514</v>
      </c>
    </row>
    <row r="516" spans="1:27" x14ac:dyDescent="0.3">
      <c r="A516">
        <v>485</v>
      </c>
      <c r="B516" t="s">
        <v>280</v>
      </c>
      <c r="C516" t="s">
        <v>148</v>
      </c>
      <c r="D516" t="s">
        <v>151</v>
      </c>
      <c r="E516" t="s">
        <v>280</v>
      </c>
      <c r="F516" t="s">
        <v>280</v>
      </c>
      <c r="G516" t="s">
        <v>220</v>
      </c>
      <c r="H516">
        <v>416.68340356271517</v>
      </c>
      <c r="I516">
        <v>30</v>
      </c>
      <c r="J516">
        <v>1451026.2688253671</v>
      </c>
      <c r="K516">
        <v>47970.876127272728</v>
      </c>
      <c r="L516">
        <v>261184728.38856608</v>
      </c>
      <c r="M516">
        <v>6694476.8240909083</v>
      </c>
      <c r="N516">
        <v>2176539403.2380505</v>
      </c>
      <c r="O516">
        <v>117000000</v>
      </c>
      <c r="P516">
        <v>28.438696849999996</v>
      </c>
      <c r="Q516">
        <v>21692.842718939239</v>
      </c>
      <c r="R516">
        <v>261232699.26469335</v>
      </c>
      <c r="S516">
        <v>2300.2338800621415</v>
      </c>
      <c r="T516">
        <v>21721.281415789239</v>
      </c>
      <c r="U516">
        <f>Pro_Economic_Table[[#This Row],[Total Energy(MJ)]]*AHP!$P$3/TOPSIS!$B$4</f>
        <v>8.8385607570375044E-3</v>
      </c>
      <c r="V516">
        <f>Pro_Economic_Table[[#This Row],[Total Cost(LKR Million)]]*AHP!$P$4/TOPSIS!$C$4</f>
        <v>3.4336386802965593E-2</v>
      </c>
      <c r="W516">
        <f>Pro_Economic_Table[[#This Row],[Total Carbon (Metric T)]]*AHP!$P$5/TOPSIS!$D$4</f>
        <v>3.7955897697372902E-3</v>
      </c>
      <c r="X516">
        <f>((Pro_Economic_Table[[#This Row],[Weighted Energy]]-TOPSIS!$B$5)^2+(Pro_Economic_Table[[#This Row],[Weighted Cost]]-TOPSIS!$C$5)^2+(Pro_Economic_Table[[#This Row],[Weighted Co2]]-TOPSIS!$D$5)^2)^0.5</f>
        <v>6.7441074992533254E-3</v>
      </c>
      <c r="Y516">
        <f>((Pro_Economic_Table[[#This Row],[Weighted Energy]]-TOPSIS!$B$6)^2+(Pro_Economic_Table[[#This Row],[Weighted Cost]]-TOPSIS!$C$6)^2+(Pro_Economic_Table[[#This Row],[Weighted Co2]]-TOPSIS!$D$6)^2)^0.5</f>
        <v>5.9582843659708603E-4</v>
      </c>
      <c r="Z516">
        <f>Pro_Economic_Table[[#This Row],[S- Worst-Euclidean Distance]]/(Pro_Economic_Table[[#This Row],[S+ Best-Euclidean Distance]]+Pro_Economic_Table[[#This Row],[S- Worst-Euclidean Distance]])</f>
        <v>8.1176244834356689E-2</v>
      </c>
      <c r="AA516">
        <v>515</v>
      </c>
    </row>
    <row r="517" spans="1:27" x14ac:dyDescent="0.3">
      <c r="A517">
        <v>499</v>
      </c>
      <c r="B517" t="s">
        <v>280</v>
      </c>
      <c r="C517" t="s">
        <v>148</v>
      </c>
      <c r="D517" t="s">
        <v>280</v>
      </c>
      <c r="E517" t="s">
        <v>280</v>
      </c>
      <c r="F517" t="s">
        <v>155</v>
      </c>
      <c r="G517" t="s">
        <v>219</v>
      </c>
      <c r="H517">
        <v>417.04592602812443</v>
      </c>
      <c r="I517">
        <v>60</v>
      </c>
      <c r="J517">
        <v>1454227.5568458268</v>
      </c>
      <c r="K517">
        <v>46606.243172727271</v>
      </c>
      <c r="L517">
        <v>261760960.23224884</v>
      </c>
      <c r="M517">
        <v>6737291.6218181811</v>
      </c>
      <c r="N517">
        <v>2181341335.2687402</v>
      </c>
      <c r="O517">
        <v>111840000</v>
      </c>
      <c r="P517">
        <v>28.156560109090908</v>
      </c>
      <c r="Q517">
        <v>21740.701974845113</v>
      </c>
      <c r="R517">
        <v>261807566.47542158</v>
      </c>
      <c r="S517">
        <v>2299.9186268905582</v>
      </c>
      <c r="T517">
        <v>21768.858534954205</v>
      </c>
      <c r="U517">
        <f>Pro_Economic_Table[[#This Row],[Total Energy(MJ)]]*AHP!$P$3/TOPSIS!$B$4</f>
        <v>8.8580108441956278E-3</v>
      </c>
      <c r="V517">
        <f>Pro_Economic_Table[[#This Row],[Total Cost(LKR Million)]]*AHP!$P$4/TOPSIS!$C$4</f>
        <v>3.4331680909823956E-2</v>
      </c>
      <c r="W517">
        <f>Pro_Economic_Table[[#This Row],[Total Carbon (Metric T)]]*AHP!$P$5/TOPSIS!$D$4</f>
        <v>3.8039034241354533E-3</v>
      </c>
      <c r="X517">
        <f>((Pro_Economic_Table[[#This Row],[Weighted Energy]]-TOPSIS!$B$5)^2+(Pro_Economic_Table[[#This Row],[Weighted Cost]]-TOPSIS!$C$5)^2+(Pro_Economic_Table[[#This Row],[Weighted Co2]]-TOPSIS!$D$5)^2)^0.5</f>
        <v>6.7451932078087537E-3</v>
      </c>
      <c r="Y517">
        <f>((Pro_Economic_Table[[#This Row],[Weighted Energy]]-TOPSIS!$B$6)^2+(Pro_Economic_Table[[#This Row],[Weighted Cost]]-TOPSIS!$C$6)^2+(Pro_Economic_Table[[#This Row],[Weighted Co2]]-TOPSIS!$D$6)^2)^0.5</f>
        <v>5.9533221419896408E-4</v>
      </c>
      <c r="Z517">
        <f>Pro_Economic_Table[[#This Row],[S- Worst-Euclidean Distance]]/(Pro_Economic_Table[[#This Row],[S+ Best-Euclidean Distance]]+Pro_Economic_Table[[#This Row],[S- Worst-Euclidean Distance]])</f>
        <v>8.1102125525523205E-2</v>
      </c>
      <c r="AA517">
        <v>516</v>
      </c>
    </row>
    <row r="518" spans="1:27" x14ac:dyDescent="0.3">
      <c r="A518">
        <v>501</v>
      </c>
      <c r="B518" t="s">
        <v>280</v>
      </c>
      <c r="C518" t="s">
        <v>148</v>
      </c>
      <c r="D518" t="s">
        <v>280</v>
      </c>
      <c r="E518" t="s">
        <v>280</v>
      </c>
      <c r="F518" t="s">
        <v>155</v>
      </c>
      <c r="G518" t="s">
        <v>218</v>
      </c>
      <c r="H518">
        <v>417.04592602812443</v>
      </c>
      <c r="I518">
        <v>30</v>
      </c>
      <c r="J518">
        <v>1454227.5568458268</v>
      </c>
      <c r="K518">
        <v>46606.243172727271</v>
      </c>
      <c r="L518">
        <v>261760960.23224884</v>
      </c>
      <c r="M518">
        <v>6737291.6218181811</v>
      </c>
      <c r="N518">
        <v>2181341335.2687402</v>
      </c>
      <c r="O518">
        <v>112386000</v>
      </c>
      <c r="P518">
        <v>28.156560109090908</v>
      </c>
      <c r="Q518">
        <v>21740.701974845113</v>
      </c>
      <c r="R518">
        <v>261807566.47542158</v>
      </c>
      <c r="S518">
        <v>2300.4646268905581</v>
      </c>
      <c r="T518">
        <v>21768.858534954205</v>
      </c>
      <c r="U518">
        <f>Pro_Economic_Table[[#This Row],[Total Energy(MJ)]]*AHP!$P$3/TOPSIS!$B$4</f>
        <v>8.8580108441956278E-3</v>
      </c>
      <c r="V518">
        <f>Pro_Economic_Table[[#This Row],[Total Cost(LKR Million)]]*AHP!$P$4/TOPSIS!$C$4</f>
        <v>3.4339831240691135E-2</v>
      </c>
      <c r="W518">
        <f>Pro_Economic_Table[[#This Row],[Total Carbon (Metric T)]]*AHP!$P$5/TOPSIS!$D$4</f>
        <v>3.8039034241354533E-3</v>
      </c>
      <c r="X518">
        <f>((Pro_Economic_Table[[#This Row],[Weighted Energy]]-TOPSIS!$B$5)^2+(Pro_Economic_Table[[#This Row],[Weighted Cost]]-TOPSIS!$C$5)^2+(Pro_Economic_Table[[#This Row],[Weighted Co2]]-TOPSIS!$D$5)^2)^0.5</f>
        <v>6.7530472193358809E-3</v>
      </c>
      <c r="Y518">
        <f>((Pro_Economic_Table[[#This Row],[Weighted Energy]]-TOPSIS!$B$6)^2+(Pro_Economic_Table[[#This Row],[Weighted Cost]]-TOPSIS!$C$6)^2+(Pro_Economic_Table[[#This Row],[Weighted Co2]]-TOPSIS!$D$6)^2)^0.5</f>
        <v>5.8738759968413794E-4</v>
      </c>
      <c r="Z518">
        <f>Pro_Economic_Table[[#This Row],[S- Worst-Euclidean Distance]]/(Pro_Economic_Table[[#This Row],[S+ Best-Euclidean Distance]]+Pro_Economic_Table[[#This Row],[S- Worst-Euclidean Distance]])</f>
        <v>8.0020818134933974E-2</v>
      </c>
      <c r="AA518">
        <v>517</v>
      </c>
    </row>
    <row r="519" spans="1:27" x14ac:dyDescent="0.3">
      <c r="A519">
        <v>503</v>
      </c>
      <c r="B519" t="s">
        <v>280</v>
      </c>
      <c r="C519" t="s">
        <v>148</v>
      </c>
      <c r="D519" t="s">
        <v>280</v>
      </c>
      <c r="E519" t="s">
        <v>280</v>
      </c>
      <c r="F519" t="s">
        <v>280</v>
      </c>
      <c r="G519" t="s">
        <v>220</v>
      </c>
      <c r="H519">
        <v>417.1478659011251</v>
      </c>
      <c r="I519">
        <v>30</v>
      </c>
      <c r="J519">
        <v>1451475.8683689476</v>
      </c>
      <c r="K519">
        <v>47970.876127272728</v>
      </c>
      <c r="L519">
        <v>261265656.30641055</v>
      </c>
      <c r="M519">
        <v>6699081.8990909085</v>
      </c>
      <c r="N519">
        <v>2177213802.553421</v>
      </c>
      <c r="O519">
        <v>117000000</v>
      </c>
      <c r="P519">
        <v>28.429486699999998</v>
      </c>
      <c r="Q519">
        <v>21699.564232115765</v>
      </c>
      <c r="R519">
        <v>261313627.18253782</v>
      </c>
      <c r="S519">
        <v>2300.9128844525117</v>
      </c>
      <c r="T519">
        <v>21727.993718815764</v>
      </c>
      <c r="U519">
        <f>Pro_Economic_Table[[#This Row],[Total Energy(MJ)]]*AHP!$P$3/TOPSIS!$B$4</f>
        <v>8.8412988764261652E-3</v>
      </c>
      <c r="V519">
        <f>Pro_Economic_Table[[#This Row],[Total Cost(LKR Million)]]*AHP!$P$4/TOPSIS!$C$4</f>
        <v>3.4346522536375462E-2</v>
      </c>
      <c r="W519">
        <f>Pro_Economic_Table[[#This Row],[Total Carbon (Metric T)]]*AHP!$P$5/TOPSIS!$D$4</f>
        <v>3.7967626816024407E-3</v>
      </c>
      <c r="X519">
        <f>((Pro_Economic_Table[[#This Row],[Weighted Energy]]-TOPSIS!$B$5)^2+(Pro_Economic_Table[[#This Row],[Weighted Cost]]-TOPSIS!$C$5)^2+(Pro_Economic_Table[[#This Row],[Weighted Co2]]-TOPSIS!$D$5)^2)^0.5</f>
        <v>6.7546700911291094E-3</v>
      </c>
      <c r="Y519">
        <f>((Pro_Economic_Table[[#This Row],[Weighted Energy]]-TOPSIS!$B$6)^2+(Pro_Economic_Table[[#This Row],[Weighted Cost]]-TOPSIS!$C$6)^2+(Pro_Economic_Table[[#This Row],[Weighted Co2]]-TOPSIS!$D$6)^2)^0.5</f>
        <v>5.8526764839129377E-4</v>
      </c>
      <c r="Z519">
        <f>Pro_Economic_Table[[#This Row],[S- Worst-Euclidean Distance]]/(Pro_Economic_Table[[#This Row],[S+ Best-Euclidean Distance]]+Pro_Economic_Table[[#This Row],[S- Worst-Euclidean Distance]])</f>
        <v>7.973741319903016E-2</v>
      </c>
      <c r="AA519">
        <v>518</v>
      </c>
    </row>
    <row r="520" spans="1:27" x14ac:dyDescent="0.3">
      <c r="A520">
        <v>479</v>
      </c>
      <c r="B520" t="s">
        <v>280</v>
      </c>
      <c r="C520" t="s">
        <v>148</v>
      </c>
      <c r="D520" t="s">
        <v>151</v>
      </c>
      <c r="E520" t="s">
        <v>280</v>
      </c>
      <c r="F520" t="s">
        <v>154</v>
      </c>
      <c r="G520" t="s">
        <v>220</v>
      </c>
      <c r="H520">
        <v>416.62003553355254</v>
      </c>
      <c r="I520">
        <v>30</v>
      </c>
      <c r="J520">
        <v>1452736.7778785618</v>
      </c>
      <c r="K520">
        <v>45787.463399999993</v>
      </c>
      <c r="L520">
        <v>261492620.01814109</v>
      </c>
      <c r="M520">
        <v>6705393.8877272718</v>
      </c>
      <c r="N520">
        <v>2179105166.8178425</v>
      </c>
      <c r="O520">
        <v>117000000</v>
      </c>
      <c r="P520">
        <v>28.438696849999996</v>
      </c>
      <c r="Q520">
        <v>21718.414829284498</v>
      </c>
      <c r="R520">
        <v>261538407.4815411</v>
      </c>
      <c r="S520">
        <v>2302.81056070557</v>
      </c>
      <c r="T520">
        <v>21746.853526134499</v>
      </c>
      <c r="U520">
        <f>Pro_Economic_Table[[#This Row],[Total Energy(MJ)]]*AHP!$P$3/TOPSIS!$B$4</f>
        <v>8.8489041047736042E-3</v>
      </c>
      <c r="V520">
        <f>Pro_Economic_Table[[#This Row],[Total Cost(LKR Million)]]*AHP!$P$4/TOPSIS!$C$4</f>
        <v>3.4374849806231185E-2</v>
      </c>
      <c r="W520">
        <f>Pro_Economic_Table[[#This Row],[Total Carbon (Metric T)]]*AHP!$P$5/TOPSIS!$D$4</f>
        <v>3.8000582556686267E-3</v>
      </c>
      <c r="X520">
        <f>((Pro_Economic_Table[[#This Row],[Weighted Energy]]-TOPSIS!$B$5)^2+(Pro_Economic_Table[[#This Row],[Weighted Cost]]-TOPSIS!$C$5)^2+(Pro_Economic_Table[[#This Row],[Weighted Co2]]-TOPSIS!$D$5)^2)^0.5</f>
        <v>6.7841807235509768E-3</v>
      </c>
      <c r="Y520">
        <f>((Pro_Economic_Table[[#This Row],[Weighted Energy]]-TOPSIS!$B$6)^2+(Pro_Economic_Table[[#This Row],[Weighted Cost]]-TOPSIS!$C$6)^2+(Pro_Economic_Table[[#This Row],[Weighted Co2]]-TOPSIS!$D$6)^2)^0.5</f>
        <v>5.557624841677905E-4</v>
      </c>
      <c r="Z520">
        <f>Pro_Economic_Table[[#This Row],[S- Worst-Euclidean Distance]]/(Pro_Economic_Table[[#This Row],[S+ Best-Euclidean Distance]]+Pro_Economic_Table[[#This Row],[S- Worst-Euclidean Distance]])</f>
        <v>7.5717545550399404E-2</v>
      </c>
      <c r="AA520">
        <v>519</v>
      </c>
    </row>
    <row r="521" spans="1:27" x14ac:dyDescent="0.3">
      <c r="A521">
        <v>497</v>
      </c>
      <c r="B521" t="s">
        <v>280</v>
      </c>
      <c r="C521" t="s">
        <v>148</v>
      </c>
      <c r="D521" t="s">
        <v>280</v>
      </c>
      <c r="E521" t="s">
        <v>280</v>
      </c>
      <c r="F521" t="s">
        <v>154</v>
      </c>
      <c r="G521" t="s">
        <v>220</v>
      </c>
      <c r="H521">
        <v>417.08449787196247</v>
      </c>
      <c r="I521">
        <v>30</v>
      </c>
      <c r="J521">
        <v>1453186.3774221428</v>
      </c>
      <c r="K521">
        <v>45787.463399999993</v>
      </c>
      <c r="L521">
        <v>261573547.93598568</v>
      </c>
      <c r="M521">
        <v>6709998.962727272</v>
      </c>
      <c r="N521">
        <v>2179779566.133214</v>
      </c>
      <c r="O521">
        <v>117000000</v>
      </c>
      <c r="P521">
        <v>28.429486699999998</v>
      </c>
      <c r="Q521">
        <v>21725.136342461032</v>
      </c>
      <c r="R521">
        <v>261619335.39938569</v>
      </c>
      <c r="S521">
        <v>2303.4895650959411</v>
      </c>
      <c r="T521">
        <v>21753.565829161031</v>
      </c>
      <c r="U521">
        <f>Pro_Economic_Table[[#This Row],[Total Energy(MJ)]]*AHP!$P$3/TOPSIS!$B$4</f>
        <v>8.8516422241622667E-3</v>
      </c>
      <c r="V521">
        <f>Pro_Economic_Table[[#This Row],[Total Cost(LKR Million)]]*AHP!$P$4/TOPSIS!$C$4</f>
        <v>3.4384985539641075E-2</v>
      </c>
      <c r="W521">
        <f>Pro_Economic_Table[[#This Row],[Total Carbon (Metric T)]]*AHP!$P$5/TOPSIS!$D$4</f>
        <v>3.8012311675337789E-3</v>
      </c>
      <c r="X521">
        <f>((Pro_Economic_Table[[#This Row],[Weighted Energy]]-TOPSIS!$B$5)^2+(Pro_Economic_Table[[#This Row],[Weighted Cost]]-TOPSIS!$C$5)^2+(Pro_Economic_Table[[#This Row],[Weighted Co2]]-TOPSIS!$D$5)^2)^0.5</f>
        <v>6.7947433354562346E-3</v>
      </c>
      <c r="Y521">
        <f>((Pro_Economic_Table[[#This Row],[Weighted Energy]]-TOPSIS!$B$6)^2+(Pro_Economic_Table[[#This Row],[Weighted Cost]]-TOPSIS!$C$6)^2+(Pro_Economic_Table[[#This Row],[Weighted Co2]]-TOPSIS!$D$6)^2)^0.5</f>
        <v>5.4520221901681592E-4</v>
      </c>
      <c r="Z521">
        <f>Pro_Economic_Table[[#This Row],[S- Worst-Euclidean Distance]]/(Pro_Economic_Table[[#This Row],[S+ Best-Euclidean Distance]]+Pro_Economic_Table[[#This Row],[S- Worst-Euclidean Distance]])</f>
        <v>7.4278782447447886E-2</v>
      </c>
      <c r="AA521">
        <v>520</v>
      </c>
    </row>
    <row r="522" spans="1:27" x14ac:dyDescent="0.3">
      <c r="A522">
        <v>482</v>
      </c>
      <c r="B522" t="s">
        <v>280</v>
      </c>
      <c r="C522" t="s">
        <v>148</v>
      </c>
      <c r="D522" t="s">
        <v>151</v>
      </c>
      <c r="E522" t="s">
        <v>280</v>
      </c>
      <c r="F522" t="s">
        <v>155</v>
      </c>
      <c r="G522" t="s">
        <v>220</v>
      </c>
      <c r="H522">
        <v>416.58146368971433</v>
      </c>
      <c r="I522">
        <v>30</v>
      </c>
      <c r="J522">
        <v>1453777.9573022458</v>
      </c>
      <c r="K522">
        <v>46606.243172727271</v>
      </c>
      <c r="L522">
        <v>261680032.31440425</v>
      </c>
      <c r="M522">
        <v>6732686.5468181809</v>
      </c>
      <c r="N522">
        <v>2180666935.9533687</v>
      </c>
      <c r="O522">
        <v>117000000</v>
      </c>
      <c r="P522">
        <v>28.165770259090905</v>
      </c>
      <c r="Q522">
        <v>21733.980461668572</v>
      </c>
      <c r="R522">
        <v>261726638.55757698</v>
      </c>
      <c r="S522">
        <v>2304.399622500187</v>
      </c>
      <c r="T522">
        <v>21762.146231927662</v>
      </c>
      <c r="U522">
        <f>Pro_Economic_Table[[#This Row],[Total Energy(MJ)]]*AHP!$P$3/TOPSIS!$B$4</f>
        <v>8.8552727248069618E-3</v>
      </c>
      <c r="V522">
        <f>Pro_Economic_Table[[#This Row],[Total Cost(LKR Million)]]*AHP!$P$4/TOPSIS!$C$4</f>
        <v>3.4398570281312754E-2</v>
      </c>
      <c r="W522">
        <f>Pro_Economic_Table[[#This Row],[Total Carbon (Metric T)]]*AHP!$P$5/TOPSIS!$D$4</f>
        <v>3.8027305122702998E-3</v>
      </c>
      <c r="X522">
        <f>((Pro_Economic_Table[[#This Row],[Weighted Energy]]-TOPSIS!$B$5)^2+(Pro_Economic_Table[[#This Row],[Weighted Cost]]-TOPSIS!$C$5)^2+(Pro_Economic_Table[[#This Row],[Weighted Co2]]-TOPSIS!$D$5)^2)^0.5</f>
        <v>6.8088830782610001E-3</v>
      </c>
      <c r="Y522">
        <f>((Pro_Economic_Table[[#This Row],[Weighted Energy]]-TOPSIS!$B$6)^2+(Pro_Economic_Table[[#This Row],[Weighted Cost]]-TOPSIS!$C$6)^2+(Pro_Economic_Table[[#This Row],[Weighted Co2]]-TOPSIS!$D$6)^2)^0.5</f>
        <v>5.3106521630110544E-4</v>
      </c>
      <c r="Z522">
        <f>Pro_Economic_Table[[#This Row],[S- Worst-Euclidean Distance]]/(Pro_Economic_Table[[#This Row],[S+ Best-Euclidean Distance]]+Pro_Economic_Table[[#This Row],[S- Worst-Euclidean Distance]])</f>
        <v>7.2352718982305622E-2</v>
      </c>
      <c r="AA522">
        <v>521</v>
      </c>
    </row>
    <row r="523" spans="1:27" x14ac:dyDescent="0.3">
      <c r="A523">
        <v>500</v>
      </c>
      <c r="B523" t="s">
        <v>280</v>
      </c>
      <c r="C523" t="s">
        <v>148</v>
      </c>
      <c r="D523" t="s">
        <v>280</v>
      </c>
      <c r="E523" t="s">
        <v>280</v>
      </c>
      <c r="F523" t="s">
        <v>155</v>
      </c>
      <c r="G523" t="s">
        <v>220</v>
      </c>
      <c r="H523">
        <v>417.04592602812443</v>
      </c>
      <c r="I523">
        <v>30</v>
      </c>
      <c r="J523">
        <v>1454227.5568458268</v>
      </c>
      <c r="K523">
        <v>46606.243172727271</v>
      </c>
      <c r="L523">
        <v>261760960.23224884</v>
      </c>
      <c r="M523">
        <v>6737291.6218181811</v>
      </c>
      <c r="N523">
        <v>2181341335.2687402</v>
      </c>
      <c r="O523">
        <v>117000000</v>
      </c>
      <c r="P523">
        <v>28.156560109090908</v>
      </c>
      <c r="Q523">
        <v>21740.701974845113</v>
      </c>
      <c r="R523">
        <v>261807566.47542158</v>
      </c>
      <c r="S523">
        <v>2305.0786268905581</v>
      </c>
      <c r="T523">
        <v>21768.858534954205</v>
      </c>
      <c r="U523">
        <f>Pro_Economic_Table[[#This Row],[Total Energy(MJ)]]*AHP!$P$3/TOPSIS!$B$4</f>
        <v>8.8580108441956278E-3</v>
      </c>
      <c r="V523">
        <f>Pro_Economic_Table[[#This Row],[Total Cost(LKR Million)]]*AHP!$P$4/TOPSIS!$C$4</f>
        <v>3.4408706014722637E-2</v>
      </c>
      <c r="W523">
        <f>Pro_Economic_Table[[#This Row],[Total Carbon (Metric T)]]*AHP!$P$5/TOPSIS!$D$4</f>
        <v>3.8039034241354533E-3</v>
      </c>
      <c r="X523">
        <f>((Pro_Economic_Table[[#This Row],[Weighted Energy]]-TOPSIS!$B$5)^2+(Pro_Economic_Table[[#This Row],[Weighted Cost]]-TOPSIS!$C$5)^2+(Pro_Economic_Table[[#This Row],[Weighted Co2]]-TOPSIS!$D$5)^2)^0.5</f>
        <v>6.8194457012213001E-3</v>
      </c>
      <c r="Y523">
        <f>((Pro_Economic_Table[[#This Row],[Weighted Energy]]-TOPSIS!$B$6)^2+(Pro_Economic_Table[[#This Row],[Weighted Cost]]-TOPSIS!$C$6)^2+(Pro_Economic_Table[[#This Row],[Weighted Co2]]-TOPSIS!$D$6)^2)^0.5</f>
        <v>5.205053105665229E-4</v>
      </c>
      <c r="Z523">
        <f>Pro_Economic_Table[[#This Row],[S- Worst-Euclidean Distance]]/(Pro_Economic_Table[[#This Row],[S+ Best-Euclidean Distance]]+Pro_Economic_Table[[#This Row],[S- Worst-Euclidean Distance]])</f>
        <v>7.0914003340158696E-2</v>
      </c>
      <c r="AA523">
        <v>522</v>
      </c>
    </row>
    <row r="524" spans="1:27" x14ac:dyDescent="0.3">
      <c r="A524">
        <v>376</v>
      </c>
      <c r="B524" t="s">
        <v>142</v>
      </c>
      <c r="C524" t="s">
        <v>148</v>
      </c>
      <c r="D524" t="s">
        <v>151</v>
      </c>
      <c r="E524" t="s">
        <v>280</v>
      </c>
      <c r="F524" t="s">
        <v>280</v>
      </c>
      <c r="G524" t="s">
        <v>219</v>
      </c>
      <c r="H524">
        <v>427.99005235955036</v>
      </c>
      <c r="I524">
        <v>61</v>
      </c>
      <c r="J524">
        <v>1470936.4469727033</v>
      </c>
      <c r="K524">
        <v>49786.08612727272</v>
      </c>
      <c r="L524">
        <v>264768560.45508662</v>
      </c>
      <c r="M524">
        <v>6658172.6240909081</v>
      </c>
      <c r="N524">
        <v>2206404670.4590549</v>
      </c>
      <c r="O524">
        <v>113704000</v>
      </c>
      <c r="P524">
        <v>28.80173885</v>
      </c>
      <c r="Q524">
        <v>21990.499882241911</v>
      </c>
      <c r="R524">
        <v>264818346.5412139</v>
      </c>
      <c r="S524">
        <v>2326.7668430831454</v>
      </c>
      <c r="T524">
        <v>22019.301621091912</v>
      </c>
      <c r="U524">
        <f>Pro_Economic_Table[[#This Row],[Total Energy(MJ)]]*AHP!$P$3/TOPSIS!$B$4</f>
        <v>8.9598777338020449E-3</v>
      </c>
      <c r="V524">
        <f>Pro_Economic_Table[[#This Row],[Total Cost(LKR Million)]]*AHP!$P$4/TOPSIS!$C$4</f>
        <v>3.473245352001323E-2</v>
      </c>
      <c r="W524">
        <f>Pro_Economic_Table[[#This Row],[Total Carbon (Metric T)]]*AHP!$P$5/TOPSIS!$D$4</f>
        <v>3.8476659995309703E-3</v>
      </c>
      <c r="X524">
        <f>((Pro_Economic_Table[[#This Row],[Weighted Energy]]-TOPSIS!$B$5)^2+(Pro_Economic_Table[[#This Row],[Weighted Cost]]-TOPSIS!$C$5)^2+(Pro_Economic_Table[[#This Row],[Weighted Co2]]-TOPSIS!$D$5)^2)^0.5</f>
        <v>7.1610184348881176E-3</v>
      </c>
      <c r="Y524">
        <f>((Pro_Economic_Table[[#This Row],[Weighted Energy]]-TOPSIS!$B$6)^2+(Pro_Economic_Table[[#This Row],[Weighted Cost]]-TOPSIS!$C$6)^2+(Pro_Economic_Table[[#This Row],[Weighted Co2]]-TOPSIS!$D$6)^2)^0.5</f>
        <v>1.8097677664082642E-4</v>
      </c>
      <c r="Z524">
        <f>Pro_Economic_Table[[#This Row],[S- Worst-Euclidean Distance]]/(Pro_Economic_Table[[#This Row],[S+ Best-Euclidean Distance]]+Pro_Economic_Table[[#This Row],[S- Worst-Euclidean Distance]])</f>
        <v>2.4649536185564831E-2</v>
      </c>
      <c r="AA524">
        <v>523</v>
      </c>
    </row>
    <row r="525" spans="1:27" x14ac:dyDescent="0.3">
      <c r="A525">
        <v>394</v>
      </c>
      <c r="B525" t="s">
        <v>142</v>
      </c>
      <c r="C525" t="s">
        <v>148</v>
      </c>
      <c r="D525" t="s">
        <v>280</v>
      </c>
      <c r="E525" t="s">
        <v>280</v>
      </c>
      <c r="F525" t="s">
        <v>280</v>
      </c>
      <c r="G525" t="s">
        <v>219</v>
      </c>
      <c r="H525">
        <v>428.45451469796035</v>
      </c>
      <c r="I525">
        <v>61</v>
      </c>
      <c r="J525">
        <v>1471386.0465162846</v>
      </c>
      <c r="K525">
        <v>49786.08612727272</v>
      </c>
      <c r="L525">
        <v>264849488.37293124</v>
      </c>
      <c r="M525">
        <v>6662777.6990909083</v>
      </c>
      <c r="N525">
        <v>2207079069.7744269</v>
      </c>
      <c r="O525">
        <v>113704000</v>
      </c>
      <c r="P525">
        <v>28.792528699999995</v>
      </c>
      <c r="Q525">
        <v>21997.221395418455</v>
      </c>
      <c r="R525">
        <v>264899274.45905852</v>
      </c>
      <c r="S525">
        <v>2327.4458474735179</v>
      </c>
      <c r="T525">
        <v>22026.013924118455</v>
      </c>
      <c r="U525">
        <f>Pro_Economic_Table[[#This Row],[Total Energy(MJ)]]*AHP!$P$3/TOPSIS!$B$4</f>
        <v>8.962615853190711E-3</v>
      </c>
      <c r="V525">
        <f>Pro_Economic_Table[[#This Row],[Total Cost(LKR Million)]]*AHP!$P$4/TOPSIS!$C$4</f>
        <v>3.4742589253423141E-2</v>
      </c>
      <c r="W525">
        <f>Pro_Economic_Table[[#This Row],[Total Carbon (Metric T)]]*AHP!$P$5/TOPSIS!$D$4</f>
        <v>3.8488389113961242E-3</v>
      </c>
      <c r="X525">
        <f>((Pro_Economic_Table[[#This Row],[Weighted Energy]]-TOPSIS!$B$5)^2+(Pro_Economic_Table[[#This Row],[Weighted Cost]]-TOPSIS!$C$5)^2+(Pro_Economic_Table[[#This Row],[Weighted Co2]]-TOPSIS!$D$5)^2)^0.5</f>
        <v>7.1715815883958553E-3</v>
      </c>
      <c r="Y525">
        <f>((Pro_Economic_Table[[#This Row],[Weighted Energy]]-TOPSIS!$B$6)^2+(Pro_Economic_Table[[#This Row],[Weighted Cost]]-TOPSIS!$C$6)^2+(Pro_Economic_Table[[#This Row],[Weighted Co2]]-TOPSIS!$D$6)^2)^0.5</f>
        <v>1.7057157963802251E-4</v>
      </c>
      <c r="Z525">
        <f>Pro_Economic_Table[[#This Row],[S- Worst-Euclidean Distance]]/(Pro_Economic_Table[[#This Row],[S+ Best-Euclidean Distance]]+Pro_Economic_Table[[#This Row],[S- Worst-Euclidean Distance]])</f>
        <v>2.3231819840078206E-2</v>
      </c>
      <c r="AA525">
        <v>524</v>
      </c>
    </row>
    <row r="526" spans="1:27" x14ac:dyDescent="0.3">
      <c r="A526">
        <v>378</v>
      </c>
      <c r="B526" t="s">
        <v>142</v>
      </c>
      <c r="C526" t="s">
        <v>148</v>
      </c>
      <c r="D526" t="s">
        <v>151</v>
      </c>
      <c r="E526" t="s">
        <v>280</v>
      </c>
      <c r="F526" t="s">
        <v>280</v>
      </c>
      <c r="G526" t="s">
        <v>218</v>
      </c>
      <c r="H526">
        <v>427.99005235955036</v>
      </c>
      <c r="I526">
        <v>31</v>
      </c>
      <c r="J526">
        <v>1470936.4469727033</v>
      </c>
      <c r="K526">
        <v>49786.08612727272</v>
      </c>
      <c r="L526">
        <v>264768560.45508662</v>
      </c>
      <c r="M526">
        <v>6658172.6240909081</v>
      </c>
      <c r="N526">
        <v>2206404670.4590549</v>
      </c>
      <c r="O526">
        <v>116132200</v>
      </c>
      <c r="P526">
        <v>28.80173885</v>
      </c>
      <c r="Q526">
        <v>21990.499882241911</v>
      </c>
      <c r="R526">
        <v>264818346.5412139</v>
      </c>
      <c r="S526">
        <v>2329.1950430831457</v>
      </c>
      <c r="T526">
        <v>22019.301621091912</v>
      </c>
      <c r="U526">
        <f>Pro_Economic_Table[[#This Row],[Total Energy(MJ)]]*AHP!$P$3/TOPSIS!$B$4</f>
        <v>8.9598777338020449E-3</v>
      </c>
      <c r="V526">
        <f>Pro_Economic_Table[[#This Row],[Total Cost(LKR Million)]]*AHP!$P$4/TOPSIS!$C$4</f>
        <v>3.4768700101353349E-2</v>
      </c>
      <c r="W526">
        <f>Pro_Economic_Table[[#This Row],[Total Carbon (Metric T)]]*AHP!$P$5/TOPSIS!$D$4</f>
        <v>3.8476659995309703E-3</v>
      </c>
      <c r="X526">
        <f>((Pro_Economic_Table[[#This Row],[Weighted Energy]]-TOPSIS!$B$5)^2+(Pro_Economic_Table[[#This Row],[Weighted Cost]]-TOPSIS!$C$5)^2+(Pro_Economic_Table[[#This Row],[Weighted Co2]]-TOPSIS!$D$5)^2)^0.5</f>
        <v>7.1959525905709075E-3</v>
      </c>
      <c r="Y526">
        <f>((Pro_Economic_Table[[#This Row],[Weighted Energy]]-TOPSIS!$B$6)^2+(Pro_Economic_Table[[#This Row],[Weighted Cost]]-TOPSIS!$C$6)^2+(Pro_Economic_Table[[#This Row],[Weighted Co2]]-TOPSIS!$D$6)^2)^0.5</f>
        <v>1.4504050734169037E-4</v>
      </c>
      <c r="Z526">
        <f>Pro_Economic_Table[[#This Row],[S- Worst-Euclidean Distance]]/(Pro_Economic_Table[[#This Row],[S+ Best-Euclidean Distance]]+Pro_Economic_Table[[#This Row],[S- Worst-Euclidean Distance]])</f>
        <v>1.9757613909612916E-2</v>
      </c>
      <c r="AA526">
        <v>525</v>
      </c>
    </row>
    <row r="527" spans="1:27" x14ac:dyDescent="0.3">
      <c r="A527">
        <v>370</v>
      </c>
      <c r="B527" t="s">
        <v>142</v>
      </c>
      <c r="C527" t="s">
        <v>148</v>
      </c>
      <c r="D527" t="s">
        <v>151</v>
      </c>
      <c r="E527" t="s">
        <v>280</v>
      </c>
      <c r="F527" t="s">
        <v>154</v>
      </c>
      <c r="G527" t="s">
        <v>219</v>
      </c>
      <c r="H527">
        <v>427.92668433038773</v>
      </c>
      <c r="I527">
        <v>61</v>
      </c>
      <c r="J527">
        <v>1472646.9560258985</v>
      </c>
      <c r="K527">
        <v>47602.6734</v>
      </c>
      <c r="L527">
        <v>265076452.08466172</v>
      </c>
      <c r="M527">
        <v>6669089.6877272716</v>
      </c>
      <c r="N527">
        <v>2208970434.0388479</v>
      </c>
      <c r="O527">
        <v>113704000</v>
      </c>
      <c r="P527">
        <v>28.80173885</v>
      </c>
      <c r="Q527">
        <v>22016.071992587182</v>
      </c>
      <c r="R527">
        <v>265124054.75806174</v>
      </c>
      <c r="S527">
        <v>2329.3435237265753</v>
      </c>
      <c r="T527">
        <v>22044.873731437183</v>
      </c>
      <c r="U527">
        <f>Pro_Economic_Table[[#This Row],[Total Energy(MJ)]]*AHP!$P$3/TOPSIS!$B$4</f>
        <v>8.9702210815381465E-3</v>
      </c>
      <c r="V527">
        <f>Pro_Economic_Table[[#This Row],[Total Cost(LKR Million)]]*AHP!$P$4/TOPSIS!$C$4</f>
        <v>3.477091652327885E-2</v>
      </c>
      <c r="W527">
        <f>Pro_Economic_Table[[#This Row],[Total Carbon (Metric T)]]*AHP!$P$5/TOPSIS!$D$4</f>
        <v>3.8521344854623094E-3</v>
      </c>
      <c r="X527">
        <f>((Pro_Economic_Table[[#This Row],[Weighted Energy]]-TOPSIS!$B$5)^2+(Pro_Economic_Table[[#This Row],[Weighted Cost]]-TOPSIS!$C$5)^2+(Pro_Economic_Table[[#This Row],[Weighted Co2]]-TOPSIS!$D$5)^2)^0.5</f>
        <v>7.2010936693769154E-3</v>
      </c>
      <c r="Y527">
        <f>((Pro_Economic_Table[[#This Row],[Weighted Energy]]-TOPSIS!$B$6)^2+(Pro_Economic_Table[[#This Row],[Weighted Cost]]-TOPSIS!$C$6)^2+(Pro_Economic_Table[[#This Row],[Weighted Co2]]-TOPSIS!$D$6)^2)^0.5</f>
        <v>1.4161881460677644E-4</v>
      </c>
      <c r="Z527">
        <f>Pro_Economic_Table[[#This Row],[S- Worst-Euclidean Distance]]/(Pro_Economic_Table[[#This Row],[S+ Best-Euclidean Distance]]+Pro_Economic_Table[[#This Row],[S- Worst-Euclidean Distance]])</f>
        <v>1.9286988958873548E-2</v>
      </c>
      <c r="AA527">
        <v>526</v>
      </c>
    </row>
    <row r="528" spans="1:27" x14ac:dyDescent="0.3">
      <c r="A528">
        <v>396</v>
      </c>
      <c r="B528" t="s">
        <v>142</v>
      </c>
      <c r="C528" t="s">
        <v>148</v>
      </c>
      <c r="D528" t="s">
        <v>280</v>
      </c>
      <c r="E528" t="s">
        <v>280</v>
      </c>
      <c r="F528" t="s">
        <v>280</v>
      </c>
      <c r="G528" t="s">
        <v>218</v>
      </c>
      <c r="H528">
        <v>428.45451469796035</v>
      </c>
      <c r="I528">
        <v>31</v>
      </c>
      <c r="J528">
        <v>1471386.0465162846</v>
      </c>
      <c r="K528">
        <v>49786.08612727272</v>
      </c>
      <c r="L528">
        <v>264849488.37293124</v>
      </c>
      <c r="M528">
        <v>6662777.6990909083</v>
      </c>
      <c r="N528">
        <v>2207079069.7744269</v>
      </c>
      <c r="O528">
        <v>116132200</v>
      </c>
      <c r="P528">
        <v>28.792528699999995</v>
      </c>
      <c r="Q528">
        <v>21997.221395418455</v>
      </c>
      <c r="R528">
        <v>264899274.45905852</v>
      </c>
      <c r="S528">
        <v>2329.8740474735177</v>
      </c>
      <c r="T528">
        <v>22026.013924118455</v>
      </c>
      <c r="U528">
        <f>Pro_Economic_Table[[#This Row],[Total Energy(MJ)]]*AHP!$P$3/TOPSIS!$B$4</f>
        <v>8.962615853190711E-3</v>
      </c>
      <c r="V528">
        <f>Pro_Economic_Table[[#This Row],[Total Cost(LKR Million)]]*AHP!$P$4/TOPSIS!$C$4</f>
        <v>3.4778835834763253E-2</v>
      </c>
      <c r="W528">
        <f>Pro_Economic_Table[[#This Row],[Total Carbon (Metric T)]]*AHP!$P$5/TOPSIS!$D$4</f>
        <v>3.8488389113961242E-3</v>
      </c>
      <c r="X528">
        <f>((Pro_Economic_Table[[#This Row],[Weighted Energy]]-TOPSIS!$B$5)^2+(Pro_Economic_Table[[#This Row],[Weighted Cost]]-TOPSIS!$C$5)^2+(Pro_Economic_Table[[#This Row],[Weighted Co2]]-TOPSIS!$D$5)^2)^0.5</f>
        <v>7.2065155180104888E-3</v>
      </c>
      <c r="Y528">
        <f>((Pro_Economic_Table[[#This Row],[Weighted Energy]]-TOPSIS!$B$6)^2+(Pro_Economic_Table[[#This Row],[Weighted Cost]]-TOPSIS!$C$6)^2+(Pro_Economic_Table[[#This Row],[Weighted Co2]]-TOPSIS!$D$6)^2)^0.5</f>
        <v>1.345867387145243E-4</v>
      </c>
      <c r="Z528">
        <f>Pro_Economic_Table[[#This Row],[S- Worst-Euclidean Distance]]/(Pro_Economic_Table[[#This Row],[S+ Best-Euclidean Distance]]+Pro_Economic_Table[[#This Row],[S- Worst-Euclidean Distance]])</f>
        <v>1.8333314808581028E-2</v>
      </c>
      <c r="AA528">
        <v>527</v>
      </c>
    </row>
    <row r="529" spans="1:27" x14ac:dyDescent="0.3">
      <c r="A529">
        <v>388</v>
      </c>
      <c r="B529" t="s">
        <v>142</v>
      </c>
      <c r="C529" t="s">
        <v>148</v>
      </c>
      <c r="D529" t="s">
        <v>280</v>
      </c>
      <c r="E529" t="s">
        <v>280</v>
      </c>
      <c r="F529" t="s">
        <v>154</v>
      </c>
      <c r="G529" t="s">
        <v>219</v>
      </c>
      <c r="H529">
        <v>428.39114666879772</v>
      </c>
      <c r="I529">
        <v>61</v>
      </c>
      <c r="J529">
        <v>1473096.5555694792</v>
      </c>
      <c r="K529">
        <v>47602.6734</v>
      </c>
      <c r="L529">
        <v>265157380.00250626</v>
      </c>
      <c r="M529">
        <v>6673694.7627272718</v>
      </c>
      <c r="N529">
        <v>2209644833.354219</v>
      </c>
      <c r="O529">
        <v>113704000</v>
      </c>
      <c r="P529">
        <v>28.792528699999995</v>
      </c>
      <c r="Q529">
        <v>22022.793505763715</v>
      </c>
      <c r="R529">
        <v>265204982.67590627</v>
      </c>
      <c r="S529">
        <v>2330.0225281169464</v>
      </c>
      <c r="T529">
        <v>22051.586034463715</v>
      </c>
      <c r="U529">
        <f>Pro_Economic_Table[[#This Row],[Total Energy(MJ)]]*AHP!$P$3/TOPSIS!$B$4</f>
        <v>8.972959200926809E-3</v>
      </c>
      <c r="V529">
        <f>Pro_Economic_Table[[#This Row],[Total Cost(LKR Million)]]*AHP!$P$4/TOPSIS!$C$4</f>
        <v>3.4781052256688733E-2</v>
      </c>
      <c r="W529">
        <f>Pro_Economic_Table[[#This Row],[Total Carbon (Metric T)]]*AHP!$P$5/TOPSIS!$D$4</f>
        <v>3.8533073973274607E-3</v>
      </c>
      <c r="X529">
        <f>((Pro_Economic_Table[[#This Row],[Weighted Energy]]-TOPSIS!$B$5)^2+(Pro_Economic_Table[[#This Row],[Weighted Cost]]-TOPSIS!$C$5)^2+(Pro_Economic_Table[[#This Row],[Weighted Co2]]-TOPSIS!$D$5)^2)^0.5</f>
        <v>7.2116568356909248E-3</v>
      </c>
      <c r="Y529">
        <f>((Pro_Economic_Table[[#This Row],[Weighted Energy]]-TOPSIS!$B$6)^2+(Pro_Economic_Table[[#This Row],[Weighted Cost]]-TOPSIS!$C$6)^2+(Pro_Economic_Table[[#This Row],[Weighted Co2]]-TOPSIS!$D$6)^2)^0.5</f>
        <v>1.3131940132489323E-4</v>
      </c>
      <c r="Z529">
        <f>Pro_Economic_Table[[#This Row],[S- Worst-Euclidean Distance]]/(Pro_Economic_Table[[#This Row],[S+ Best-Euclidean Distance]]+Pro_Economic_Table[[#This Row],[S- Worst-Euclidean Distance]])</f>
        <v>1.7883675104777595E-2</v>
      </c>
      <c r="AA529">
        <v>528</v>
      </c>
    </row>
    <row r="530" spans="1:27" x14ac:dyDescent="0.3">
      <c r="A530">
        <v>373</v>
      </c>
      <c r="B530" t="s">
        <v>142</v>
      </c>
      <c r="C530" t="s">
        <v>148</v>
      </c>
      <c r="D530" t="s">
        <v>151</v>
      </c>
      <c r="E530" t="s">
        <v>280</v>
      </c>
      <c r="F530" t="s">
        <v>155</v>
      </c>
      <c r="G530" t="s">
        <v>219</v>
      </c>
      <c r="H530">
        <v>427.88811248654952</v>
      </c>
      <c r="I530">
        <v>61</v>
      </c>
      <c r="J530">
        <v>1473688.1354495825</v>
      </c>
      <c r="K530">
        <v>48421.45317272727</v>
      </c>
      <c r="L530">
        <v>265263864.38092482</v>
      </c>
      <c r="M530">
        <v>6696382.3468181808</v>
      </c>
      <c r="N530">
        <v>2210532203.1743736</v>
      </c>
      <c r="O530">
        <v>113704000</v>
      </c>
      <c r="P530">
        <v>28.528812259090909</v>
      </c>
      <c r="Q530">
        <v>22031.637624971256</v>
      </c>
      <c r="R530">
        <v>265312285.83409753</v>
      </c>
      <c r="S530">
        <v>2330.9325855211914</v>
      </c>
      <c r="T530">
        <v>22060.166437230346</v>
      </c>
      <c r="U530">
        <f>Pro_Economic_Table[[#This Row],[Total Energy(MJ)]]*AHP!$P$3/TOPSIS!$B$4</f>
        <v>8.9765897015715024E-3</v>
      </c>
      <c r="V530">
        <f>Pro_Economic_Table[[#This Row],[Total Cost(LKR Million)]]*AHP!$P$4/TOPSIS!$C$4</f>
        <v>3.4794636998360405E-2</v>
      </c>
      <c r="W530">
        <f>Pro_Economic_Table[[#This Row],[Total Carbon (Metric T)]]*AHP!$P$5/TOPSIS!$D$4</f>
        <v>3.8548067420639816E-3</v>
      </c>
      <c r="X530">
        <f>((Pro_Economic_Table[[#This Row],[Weighted Energy]]-TOPSIS!$B$5)^2+(Pro_Economic_Table[[#This Row],[Weighted Cost]]-TOPSIS!$C$5)^2+(Pro_Economic_Table[[#This Row],[Weighted Co2]]-TOPSIS!$D$5)^2)^0.5</f>
        <v>7.2257971232043382E-3</v>
      </c>
      <c r="Y530">
        <f>((Pro_Economic_Table[[#This Row],[Weighted Energy]]-TOPSIS!$B$6)^2+(Pro_Economic_Table[[#This Row],[Weighted Cost]]-TOPSIS!$C$6)^2+(Pro_Economic_Table[[#This Row],[Weighted Co2]]-TOPSIS!$D$6)^2)^0.5</f>
        <v>1.1759064906226691E-4</v>
      </c>
      <c r="Z530">
        <f>Pro_Economic_Table[[#This Row],[S- Worst-Euclidean Distance]]/(Pro_Economic_Table[[#This Row],[S+ Best-Euclidean Distance]]+Pro_Economic_Table[[#This Row],[S- Worst-Euclidean Distance]])</f>
        <v>1.60131335439435E-2</v>
      </c>
      <c r="AA530">
        <v>529</v>
      </c>
    </row>
    <row r="531" spans="1:27" x14ac:dyDescent="0.3">
      <c r="A531">
        <v>391</v>
      </c>
      <c r="B531" t="s">
        <v>142</v>
      </c>
      <c r="C531" t="s">
        <v>148</v>
      </c>
      <c r="D531" t="s">
        <v>280</v>
      </c>
      <c r="E531" t="s">
        <v>280</v>
      </c>
      <c r="F531" t="s">
        <v>155</v>
      </c>
      <c r="G531" t="s">
        <v>219</v>
      </c>
      <c r="H531">
        <v>428.35257482495962</v>
      </c>
      <c r="I531">
        <v>61</v>
      </c>
      <c r="J531">
        <v>1474137.7349931635</v>
      </c>
      <c r="K531">
        <v>48421.45317272727</v>
      </c>
      <c r="L531">
        <v>265344792.29876941</v>
      </c>
      <c r="M531">
        <v>6700987.4218181809</v>
      </c>
      <c r="N531">
        <v>2211206602.4897451</v>
      </c>
      <c r="O531">
        <v>113704000</v>
      </c>
      <c r="P531">
        <v>28.519602109090904</v>
      </c>
      <c r="Q531">
        <v>22038.359138147789</v>
      </c>
      <c r="R531">
        <v>265393213.75194213</v>
      </c>
      <c r="S531">
        <v>2331.6115899115634</v>
      </c>
      <c r="T531">
        <v>22066.878740256881</v>
      </c>
      <c r="U531">
        <f>Pro_Economic_Table[[#This Row],[Total Energy(MJ)]]*AHP!$P$3/TOPSIS!$B$4</f>
        <v>8.9793278209601684E-3</v>
      </c>
      <c r="V531">
        <f>Pro_Economic_Table[[#This Row],[Total Cost(LKR Million)]]*AHP!$P$4/TOPSIS!$C$4</f>
        <v>3.4804772731770302E-2</v>
      </c>
      <c r="W531">
        <f>Pro_Economic_Table[[#This Row],[Total Carbon (Metric T)]]*AHP!$P$5/TOPSIS!$D$4</f>
        <v>3.8559796539291342E-3</v>
      </c>
      <c r="X531">
        <f>((Pro_Economic_Table[[#This Row],[Weighted Energy]]-TOPSIS!$B$5)^2+(Pro_Economic_Table[[#This Row],[Weighted Cost]]-TOPSIS!$C$5)^2+(Pro_Economic_Table[[#This Row],[Weighted Co2]]-TOPSIS!$D$5)^2)^0.5</f>
        <v>7.2363602964395125E-3</v>
      </c>
      <c r="Y531">
        <f>((Pro_Economic_Table[[#This Row],[Weighted Energy]]-TOPSIS!$B$6)^2+(Pro_Economic_Table[[#This Row],[Weighted Cost]]-TOPSIS!$C$6)^2+(Pro_Economic_Table[[#This Row],[Weighted Co2]]-TOPSIS!$D$6)^2)^0.5</f>
        <v>1.0741718117266569E-4</v>
      </c>
      <c r="Z531">
        <f>Pro_Economic_Table[[#This Row],[S- Worst-Euclidean Distance]]/(Pro_Economic_Table[[#This Row],[S+ Best-Euclidean Distance]]+Pro_Economic_Table[[#This Row],[S- Worst-Euclidean Distance]])</f>
        <v>1.4626965686274073E-2</v>
      </c>
      <c r="AA531">
        <v>530</v>
      </c>
    </row>
    <row r="532" spans="1:27" x14ac:dyDescent="0.3">
      <c r="A532">
        <v>372</v>
      </c>
      <c r="B532" t="s">
        <v>142</v>
      </c>
      <c r="C532" t="s">
        <v>148</v>
      </c>
      <c r="D532" t="s">
        <v>151</v>
      </c>
      <c r="E532" t="s">
        <v>280</v>
      </c>
      <c r="F532" t="s">
        <v>154</v>
      </c>
      <c r="G532" t="s">
        <v>218</v>
      </c>
      <c r="H532">
        <v>427.92668433038773</v>
      </c>
      <c r="I532">
        <v>31</v>
      </c>
      <c r="J532">
        <v>1472646.9560258985</v>
      </c>
      <c r="K532">
        <v>47602.6734</v>
      </c>
      <c r="L532">
        <v>265076452.08466172</v>
      </c>
      <c r="M532">
        <v>6669089.6877272716</v>
      </c>
      <c r="N532">
        <v>2208970434.0388479</v>
      </c>
      <c r="O532">
        <v>116132200</v>
      </c>
      <c r="P532">
        <v>28.80173885</v>
      </c>
      <c r="Q532">
        <v>22016.071992587182</v>
      </c>
      <c r="R532">
        <v>265124054.75806174</v>
      </c>
      <c r="S532">
        <v>2331.7717237265756</v>
      </c>
      <c r="T532">
        <v>22044.873731437183</v>
      </c>
      <c r="U532">
        <f>Pro_Economic_Table[[#This Row],[Total Energy(MJ)]]*AHP!$P$3/TOPSIS!$B$4</f>
        <v>8.9702210815381465E-3</v>
      </c>
      <c r="V532">
        <f>Pro_Economic_Table[[#This Row],[Total Cost(LKR Million)]]*AHP!$P$4/TOPSIS!$C$4</f>
        <v>3.4807163104618975E-2</v>
      </c>
      <c r="W532">
        <f>Pro_Economic_Table[[#This Row],[Total Carbon (Metric T)]]*AHP!$P$5/TOPSIS!$D$4</f>
        <v>3.8521344854623094E-3</v>
      </c>
      <c r="X532">
        <f>((Pro_Economic_Table[[#This Row],[Weighted Energy]]-TOPSIS!$B$5)^2+(Pro_Economic_Table[[#This Row],[Weighted Cost]]-TOPSIS!$C$5)^2+(Pro_Economic_Table[[#This Row],[Weighted Co2]]-TOPSIS!$D$5)^2)^0.5</f>
        <v>7.2360270176962428E-3</v>
      </c>
      <c r="Y532">
        <f>((Pro_Economic_Table[[#This Row],[Weighted Energy]]-TOPSIS!$B$6)^2+(Pro_Economic_Table[[#This Row],[Weighted Cost]]-TOPSIS!$C$6)^2+(Pro_Economic_Table[[#This Row],[Weighted Co2]]-TOPSIS!$D$6)^2)^0.5</f>
        <v>1.0549098772010558E-4</v>
      </c>
      <c r="Z532">
        <f>Pro_Economic_Table[[#This Row],[S- Worst-Euclidean Distance]]/(Pro_Economic_Table[[#This Row],[S+ Best-Euclidean Distance]]+Pro_Economic_Table[[#This Row],[S- Worst-Euclidean Distance]])</f>
        <v>1.4369097459446062E-2</v>
      </c>
      <c r="AA532">
        <v>531</v>
      </c>
    </row>
    <row r="533" spans="1:27" x14ac:dyDescent="0.3">
      <c r="A533">
        <v>390</v>
      </c>
      <c r="B533" t="s">
        <v>142</v>
      </c>
      <c r="C533" t="s">
        <v>148</v>
      </c>
      <c r="D533" t="s">
        <v>280</v>
      </c>
      <c r="E533" t="s">
        <v>280</v>
      </c>
      <c r="F533" t="s">
        <v>154</v>
      </c>
      <c r="G533" t="s">
        <v>218</v>
      </c>
      <c r="H533">
        <v>428.39114666879772</v>
      </c>
      <c r="I533">
        <v>31</v>
      </c>
      <c r="J533">
        <v>1473096.5555694792</v>
      </c>
      <c r="K533">
        <v>47602.6734</v>
      </c>
      <c r="L533">
        <v>265157380.00250626</v>
      </c>
      <c r="M533">
        <v>6673694.7627272718</v>
      </c>
      <c r="N533">
        <v>2209644833.354219</v>
      </c>
      <c r="O533">
        <v>116132200</v>
      </c>
      <c r="P533">
        <v>28.792528699999995</v>
      </c>
      <c r="Q533">
        <v>22022.793505763715</v>
      </c>
      <c r="R533">
        <v>265204982.67590627</v>
      </c>
      <c r="S533">
        <v>2332.4507281169463</v>
      </c>
      <c r="T533">
        <v>22051.586034463715</v>
      </c>
      <c r="U533">
        <f>Pro_Economic_Table[[#This Row],[Total Energy(MJ)]]*AHP!$P$3/TOPSIS!$B$4</f>
        <v>8.972959200926809E-3</v>
      </c>
      <c r="V533">
        <f>Pro_Economic_Table[[#This Row],[Total Cost(LKR Million)]]*AHP!$P$4/TOPSIS!$C$4</f>
        <v>3.4817298838028851E-2</v>
      </c>
      <c r="W533">
        <f>Pro_Economic_Table[[#This Row],[Total Carbon (Metric T)]]*AHP!$P$5/TOPSIS!$D$4</f>
        <v>3.8533073973274607E-3</v>
      </c>
      <c r="X533">
        <f>((Pro_Economic_Table[[#This Row],[Weighted Energy]]-TOPSIS!$B$5)^2+(Pro_Economic_Table[[#This Row],[Weighted Cost]]-TOPSIS!$C$5)^2+(Pro_Economic_Table[[#This Row],[Weighted Co2]]-TOPSIS!$D$5)^2)^0.5</f>
        <v>7.2465899603074138E-3</v>
      </c>
      <c r="Y533">
        <f>((Pro_Economic_Table[[#This Row],[Weighted Energy]]-TOPSIS!$B$6)^2+(Pro_Economic_Table[[#This Row],[Weighted Cost]]-TOPSIS!$C$6)^2+(Pro_Economic_Table[[#This Row],[Weighted Co2]]-TOPSIS!$D$6)^2)^0.5</f>
        <v>9.5142085192783781E-5</v>
      </c>
      <c r="Z533">
        <f>Pro_Economic_Table[[#This Row],[S- Worst-Euclidean Distance]]/(Pro_Economic_Table[[#This Row],[S+ Best-Euclidean Distance]]+Pro_Economic_Table[[#This Row],[S- Worst-Euclidean Distance]])</f>
        <v>1.2959078948011604E-2</v>
      </c>
      <c r="AA533">
        <v>532</v>
      </c>
    </row>
    <row r="534" spans="1:27" x14ac:dyDescent="0.3">
      <c r="A534">
        <v>375</v>
      </c>
      <c r="B534" t="s">
        <v>142</v>
      </c>
      <c r="C534" t="s">
        <v>148</v>
      </c>
      <c r="D534" t="s">
        <v>151</v>
      </c>
      <c r="E534" t="s">
        <v>280</v>
      </c>
      <c r="F534" t="s">
        <v>155</v>
      </c>
      <c r="G534" t="s">
        <v>218</v>
      </c>
      <c r="H534">
        <v>427.88811248654952</v>
      </c>
      <c r="I534">
        <v>31</v>
      </c>
      <c r="J534">
        <v>1473688.1354495825</v>
      </c>
      <c r="K534">
        <v>48421.45317272727</v>
      </c>
      <c r="L534">
        <v>265263864.38092482</v>
      </c>
      <c r="M534">
        <v>6696382.3468181808</v>
      </c>
      <c r="N534">
        <v>2210532203.1743736</v>
      </c>
      <c r="O534">
        <v>116132200</v>
      </c>
      <c r="P534">
        <v>28.528812259090909</v>
      </c>
      <c r="Q534">
        <v>22031.637624971256</v>
      </c>
      <c r="R534">
        <v>265312285.83409753</v>
      </c>
      <c r="S534">
        <v>2333.3607855211917</v>
      </c>
      <c r="T534">
        <v>22060.166437230346</v>
      </c>
      <c r="U534">
        <f>Pro_Economic_Table[[#This Row],[Total Energy(MJ)]]*AHP!$P$3/TOPSIS!$B$4</f>
        <v>8.9765897015715024E-3</v>
      </c>
      <c r="V534">
        <f>Pro_Economic_Table[[#This Row],[Total Cost(LKR Million)]]*AHP!$P$4/TOPSIS!$C$4</f>
        <v>3.4830883579700524E-2</v>
      </c>
      <c r="W534">
        <f>Pro_Economic_Table[[#This Row],[Total Carbon (Metric T)]]*AHP!$P$5/TOPSIS!$D$4</f>
        <v>3.8548067420639816E-3</v>
      </c>
      <c r="X534">
        <f>((Pro_Economic_Table[[#This Row],[Weighted Energy]]-TOPSIS!$B$5)^2+(Pro_Economic_Table[[#This Row],[Weighted Cost]]-TOPSIS!$C$5)^2+(Pro_Economic_Table[[#This Row],[Weighted Co2]]-TOPSIS!$D$5)^2)^0.5</f>
        <v>7.2607300324179962E-3</v>
      </c>
      <c r="Y534">
        <f>((Pro_Economic_Table[[#This Row],[Weighted Energy]]-TOPSIS!$B$6)^2+(Pro_Economic_Table[[#This Row],[Weighted Cost]]-TOPSIS!$C$6)^2+(Pro_Economic_Table[[#This Row],[Weighted Co2]]-TOPSIS!$D$6)^2)^0.5</f>
        <v>8.1360880313338088E-5</v>
      </c>
      <c r="Z534">
        <f>Pro_Economic_Table[[#This Row],[S- Worst-Euclidean Distance]]/(Pro_Economic_Table[[#This Row],[S+ Best-Euclidean Distance]]+Pro_Economic_Table[[#This Row],[S- Worst-Euclidean Distance]])</f>
        <v>1.108143188097231E-2</v>
      </c>
      <c r="AA534">
        <v>533</v>
      </c>
    </row>
    <row r="535" spans="1:27" x14ac:dyDescent="0.3">
      <c r="A535">
        <v>377</v>
      </c>
      <c r="B535" t="s">
        <v>142</v>
      </c>
      <c r="C535" t="s">
        <v>148</v>
      </c>
      <c r="D535" t="s">
        <v>151</v>
      </c>
      <c r="E535" t="s">
        <v>280</v>
      </c>
      <c r="F535" t="s">
        <v>280</v>
      </c>
      <c r="G535" t="s">
        <v>220</v>
      </c>
      <c r="H535">
        <v>427.99005235955036</v>
      </c>
      <c r="I535">
        <v>31</v>
      </c>
      <c r="J535">
        <v>1470936.4469727033</v>
      </c>
      <c r="K535">
        <v>49786.08612727272</v>
      </c>
      <c r="L535">
        <v>264768560.45508662</v>
      </c>
      <c r="M535">
        <v>6658172.6240909081</v>
      </c>
      <c r="N535">
        <v>2206404670.4590549</v>
      </c>
      <c r="O535">
        <v>120900000</v>
      </c>
      <c r="P535">
        <v>28.80173885</v>
      </c>
      <c r="Q535">
        <v>21990.499882241911</v>
      </c>
      <c r="R535">
        <v>264818346.5412139</v>
      </c>
      <c r="S535">
        <v>2333.9628430831458</v>
      </c>
      <c r="T535">
        <v>22019.301621091912</v>
      </c>
      <c r="U535">
        <f>Pro_Economic_Table[[#This Row],[Total Energy(MJ)]]*AHP!$P$3/TOPSIS!$B$4</f>
        <v>8.9598777338020449E-3</v>
      </c>
      <c r="V535">
        <f>Pro_Economic_Table[[#This Row],[Total Cost(LKR Million)]]*AHP!$P$4/TOPSIS!$C$4</f>
        <v>3.4839870701185903E-2</v>
      </c>
      <c r="W535">
        <f>Pro_Economic_Table[[#This Row],[Total Carbon (Metric T)]]*AHP!$P$5/TOPSIS!$D$4</f>
        <v>3.8476659995309703E-3</v>
      </c>
      <c r="X535">
        <f>((Pro_Economic_Table[[#This Row],[Weighted Energy]]-TOPSIS!$B$5)^2+(Pro_Economic_Table[[#This Row],[Weighted Cost]]-TOPSIS!$C$5)^2+(Pro_Economic_Table[[#This Row],[Weighted Co2]]-TOPSIS!$D$5)^2)^0.5</f>
        <v>7.2645836411092653E-3</v>
      </c>
      <c r="Y535">
        <f>((Pro_Economic_Table[[#This Row],[Weighted Energy]]-TOPSIS!$B$6)^2+(Pro_Economic_Table[[#This Row],[Weighted Cost]]-TOPSIS!$C$6)^2+(Pro_Economic_Table[[#This Row],[Weighted Co2]]-TOPSIS!$D$6)^2)^0.5</f>
        <v>7.5349128256893915E-5</v>
      </c>
      <c r="Z535">
        <f>Pro_Economic_Table[[#This Row],[S- Worst-Euclidean Distance]]/(Pro_Economic_Table[[#This Row],[S+ Best-Euclidean Distance]]+Pro_Economic_Table[[#This Row],[S- Worst-Euclidean Distance]])</f>
        <v>1.026564283686221E-2</v>
      </c>
      <c r="AA535">
        <v>534</v>
      </c>
    </row>
    <row r="536" spans="1:27" x14ac:dyDescent="0.3">
      <c r="A536">
        <v>393</v>
      </c>
      <c r="B536" t="s">
        <v>142</v>
      </c>
      <c r="C536" t="s">
        <v>148</v>
      </c>
      <c r="D536" t="s">
        <v>280</v>
      </c>
      <c r="E536" t="s">
        <v>280</v>
      </c>
      <c r="F536" t="s">
        <v>155</v>
      </c>
      <c r="G536" t="s">
        <v>218</v>
      </c>
      <c r="H536">
        <v>428.35257482495962</v>
      </c>
      <c r="I536">
        <v>31</v>
      </c>
      <c r="J536">
        <v>1474137.7349931635</v>
      </c>
      <c r="K536">
        <v>48421.45317272727</v>
      </c>
      <c r="L536">
        <v>265344792.29876941</v>
      </c>
      <c r="M536">
        <v>6700987.4218181809</v>
      </c>
      <c r="N536">
        <v>2211206602.4897451</v>
      </c>
      <c r="O536">
        <v>116132200</v>
      </c>
      <c r="P536">
        <v>28.519602109090904</v>
      </c>
      <c r="Q536">
        <v>22038.359138147789</v>
      </c>
      <c r="R536">
        <v>265393213.75194213</v>
      </c>
      <c r="S536">
        <v>2334.0397899115633</v>
      </c>
      <c r="T536">
        <v>22066.878740256881</v>
      </c>
      <c r="U536">
        <f>Pro_Economic_Table[[#This Row],[Total Energy(MJ)]]*AHP!$P$3/TOPSIS!$B$4</f>
        <v>8.9793278209601684E-3</v>
      </c>
      <c r="V536">
        <f>Pro_Economic_Table[[#This Row],[Total Cost(LKR Million)]]*AHP!$P$4/TOPSIS!$C$4</f>
        <v>3.4841019313110413E-2</v>
      </c>
      <c r="W536">
        <f>Pro_Economic_Table[[#This Row],[Total Carbon (Metric T)]]*AHP!$P$5/TOPSIS!$D$4</f>
        <v>3.8559796539291342E-3</v>
      </c>
      <c r="X536">
        <f>((Pro_Economic_Table[[#This Row],[Weighted Energy]]-TOPSIS!$B$5)^2+(Pro_Economic_Table[[#This Row],[Weighted Cost]]-TOPSIS!$C$5)^2+(Pro_Economic_Table[[#This Row],[Weighted Co2]]-TOPSIS!$D$5)^2)^0.5</f>
        <v>7.2712929833149724E-3</v>
      </c>
      <c r="Y536">
        <f>((Pro_Economic_Table[[#This Row],[Weighted Energy]]-TOPSIS!$B$6)^2+(Pro_Economic_Table[[#This Row],[Weighted Cost]]-TOPSIS!$C$6)^2+(Pro_Economic_Table[[#This Row],[Weighted Co2]]-TOPSIS!$D$6)^2)^0.5</f>
        <v>7.1170599832554027E-5</v>
      </c>
      <c r="Z536">
        <f>Pro_Economic_Table[[#This Row],[S- Worst-Euclidean Distance]]/(Pro_Economic_Table[[#This Row],[S+ Best-Euclidean Distance]]+Pro_Economic_Table[[#This Row],[S- Worst-Euclidean Distance]])</f>
        <v>9.6930136631396147E-3</v>
      </c>
      <c r="AA536">
        <v>535</v>
      </c>
    </row>
    <row r="537" spans="1:27" x14ac:dyDescent="0.3">
      <c r="A537">
        <v>395</v>
      </c>
      <c r="B537" t="s">
        <v>142</v>
      </c>
      <c r="C537" t="s">
        <v>148</v>
      </c>
      <c r="D537" t="s">
        <v>280</v>
      </c>
      <c r="E537" t="s">
        <v>280</v>
      </c>
      <c r="F537" t="s">
        <v>280</v>
      </c>
      <c r="G537" t="s">
        <v>220</v>
      </c>
      <c r="H537">
        <v>428.45451469796035</v>
      </c>
      <c r="I537">
        <v>31</v>
      </c>
      <c r="J537">
        <v>1471386.0465162846</v>
      </c>
      <c r="K537">
        <v>49786.08612727272</v>
      </c>
      <c r="L537">
        <v>264849488.37293124</v>
      </c>
      <c r="M537">
        <v>6662777.6990909083</v>
      </c>
      <c r="N537">
        <v>2207079069.7744269</v>
      </c>
      <c r="O537">
        <v>120900000</v>
      </c>
      <c r="P537">
        <v>28.792528699999995</v>
      </c>
      <c r="Q537">
        <v>21997.221395418455</v>
      </c>
      <c r="R537">
        <v>264899274.45905852</v>
      </c>
      <c r="S537">
        <v>2334.6418474735178</v>
      </c>
      <c r="T537">
        <v>22026.013924118455</v>
      </c>
      <c r="U537">
        <f>Pro_Economic_Table[[#This Row],[Total Energy(MJ)]]*AHP!$P$3/TOPSIS!$B$4</f>
        <v>8.962615853190711E-3</v>
      </c>
      <c r="V537">
        <f>Pro_Economic_Table[[#This Row],[Total Cost(LKR Million)]]*AHP!$P$4/TOPSIS!$C$4</f>
        <v>3.48500064345958E-2</v>
      </c>
      <c r="W537">
        <f>Pro_Economic_Table[[#This Row],[Total Carbon (Metric T)]]*AHP!$P$5/TOPSIS!$D$4</f>
        <v>3.8488389113961242E-3</v>
      </c>
      <c r="X537">
        <f>((Pro_Economic_Table[[#This Row],[Weighted Energy]]-TOPSIS!$B$5)^2+(Pro_Economic_Table[[#This Row],[Weighted Cost]]-TOPSIS!$C$5)^2+(Pro_Economic_Table[[#This Row],[Weighted Co2]]-TOPSIS!$D$5)^2)^0.5</f>
        <v>7.2751460766576461E-3</v>
      </c>
      <c r="Y537">
        <f>((Pro_Economic_Table[[#This Row],[Weighted Energy]]-TOPSIS!$B$6)^2+(Pro_Economic_Table[[#This Row],[Weighted Cost]]-TOPSIS!$C$6)^2+(Pro_Economic_Table[[#This Row],[Weighted Co2]]-TOPSIS!$D$6)^2)^0.5</f>
        <v>6.4784759396040132E-5</v>
      </c>
      <c r="Z537">
        <f>Pro_Economic_Table[[#This Row],[S- Worst-Euclidean Distance]]/(Pro_Economic_Table[[#This Row],[S+ Best-Euclidean Distance]]+Pro_Economic_Table[[#This Row],[S- Worst-Euclidean Distance]])</f>
        <v>8.8263446676933068E-3</v>
      </c>
      <c r="AA537">
        <v>536</v>
      </c>
    </row>
    <row r="538" spans="1:27" x14ac:dyDescent="0.3">
      <c r="A538">
        <v>371</v>
      </c>
      <c r="B538" t="s">
        <v>142</v>
      </c>
      <c r="C538" t="s">
        <v>148</v>
      </c>
      <c r="D538" t="s">
        <v>151</v>
      </c>
      <c r="E538" t="s">
        <v>280</v>
      </c>
      <c r="F538" t="s">
        <v>154</v>
      </c>
      <c r="G538" t="s">
        <v>220</v>
      </c>
      <c r="H538">
        <v>427.92668433038773</v>
      </c>
      <c r="I538">
        <v>31</v>
      </c>
      <c r="J538">
        <v>1472646.9560258985</v>
      </c>
      <c r="K538">
        <v>47602.6734</v>
      </c>
      <c r="L538">
        <v>265076452.08466172</v>
      </c>
      <c r="M538">
        <v>6669089.6877272716</v>
      </c>
      <c r="N538">
        <v>2208970434.0388479</v>
      </c>
      <c r="O538">
        <v>120900000</v>
      </c>
      <c r="P538">
        <v>28.80173885</v>
      </c>
      <c r="Q538">
        <v>22016.071992587182</v>
      </c>
      <c r="R538">
        <v>265124054.75806174</v>
      </c>
      <c r="S538">
        <v>2336.5395237265752</v>
      </c>
      <c r="T538">
        <v>22044.873731437183</v>
      </c>
      <c r="U538">
        <f>Pro_Economic_Table[[#This Row],[Total Energy(MJ)]]*AHP!$P$3/TOPSIS!$B$4</f>
        <v>8.9702210815381465E-3</v>
      </c>
      <c r="V538">
        <f>Pro_Economic_Table[[#This Row],[Total Cost(LKR Million)]]*AHP!$P$4/TOPSIS!$C$4</f>
        <v>3.4878333704451515E-2</v>
      </c>
      <c r="W538">
        <f>Pro_Economic_Table[[#This Row],[Total Carbon (Metric T)]]*AHP!$P$5/TOPSIS!$D$4</f>
        <v>3.8521344854623094E-3</v>
      </c>
      <c r="X538">
        <f>((Pro_Economic_Table[[#This Row],[Weighted Energy]]-TOPSIS!$B$5)^2+(Pro_Economic_Table[[#This Row],[Weighted Cost]]-TOPSIS!$C$5)^2+(Pro_Economic_Table[[#This Row],[Weighted Co2]]-TOPSIS!$D$5)^2)^0.5</f>
        <v>7.3046563001817914E-3</v>
      </c>
      <c r="Y538">
        <f>((Pro_Economic_Table[[#This Row],[Weighted Energy]]-TOPSIS!$B$6)^2+(Pro_Economic_Table[[#This Row],[Weighted Cost]]-TOPSIS!$C$6)^2+(Pro_Economic_Table[[#This Row],[Weighted Co2]]-TOPSIS!$D$6)^2)^0.5</f>
        <v>3.526982955523803E-5</v>
      </c>
      <c r="Z538">
        <f>Pro_Economic_Table[[#This Row],[S- Worst-Euclidean Distance]]/(Pro_Economic_Table[[#This Row],[S+ Best-Euclidean Distance]]+Pro_Economic_Table[[#This Row],[S- Worst-Euclidean Distance]])</f>
        <v>4.8052022502441255E-3</v>
      </c>
      <c r="AA538">
        <v>537</v>
      </c>
    </row>
    <row r="539" spans="1:27" x14ac:dyDescent="0.3">
      <c r="A539">
        <v>389</v>
      </c>
      <c r="B539" t="s">
        <v>142</v>
      </c>
      <c r="C539" t="s">
        <v>148</v>
      </c>
      <c r="D539" t="s">
        <v>280</v>
      </c>
      <c r="E539" t="s">
        <v>280</v>
      </c>
      <c r="F539" t="s">
        <v>154</v>
      </c>
      <c r="G539" t="s">
        <v>220</v>
      </c>
      <c r="H539">
        <v>428.39114666879772</v>
      </c>
      <c r="I539">
        <v>31</v>
      </c>
      <c r="J539">
        <v>1473096.5555694792</v>
      </c>
      <c r="K539">
        <v>47602.6734</v>
      </c>
      <c r="L539">
        <v>265157380.00250626</v>
      </c>
      <c r="M539">
        <v>6673694.7627272718</v>
      </c>
      <c r="N539">
        <v>2209644833.354219</v>
      </c>
      <c r="O539">
        <v>120900000</v>
      </c>
      <c r="P539">
        <v>28.792528699999995</v>
      </c>
      <c r="Q539">
        <v>22022.793505763715</v>
      </c>
      <c r="R539">
        <v>265204982.67590627</v>
      </c>
      <c r="S539">
        <v>2337.2185281169463</v>
      </c>
      <c r="T539">
        <v>22051.586034463715</v>
      </c>
      <c r="U539">
        <f>Pro_Economic_Table[[#This Row],[Total Energy(MJ)]]*AHP!$P$3/TOPSIS!$B$4</f>
        <v>8.972959200926809E-3</v>
      </c>
      <c r="V539">
        <f>Pro_Economic_Table[[#This Row],[Total Cost(LKR Million)]]*AHP!$P$4/TOPSIS!$C$4</f>
        <v>3.4888469437861405E-2</v>
      </c>
      <c r="W539">
        <f>Pro_Economic_Table[[#This Row],[Total Carbon (Metric T)]]*AHP!$P$5/TOPSIS!$D$4</f>
        <v>3.8533073973274607E-3</v>
      </c>
      <c r="X539">
        <f>((Pro_Economic_Table[[#This Row],[Weighted Energy]]-TOPSIS!$B$5)^2+(Pro_Economic_Table[[#This Row],[Weighted Cost]]-TOPSIS!$C$5)^2+(Pro_Economic_Table[[#This Row],[Weighted Co2]]-TOPSIS!$D$5)^2)^0.5</f>
        <v>7.315218756007027E-3</v>
      </c>
      <c r="Y539">
        <f>((Pro_Economic_Table[[#This Row],[Weighted Energy]]-TOPSIS!$B$6)^2+(Pro_Economic_Table[[#This Row],[Weighted Cost]]-TOPSIS!$C$6)^2+(Pro_Economic_Table[[#This Row],[Weighted Co2]]-TOPSIS!$D$6)^2)^0.5</f>
        <v>2.4705489563445428E-5</v>
      </c>
      <c r="Z539">
        <f>Pro_Economic_Table[[#This Row],[S- Worst-Euclidean Distance]]/(Pro_Economic_Table[[#This Row],[S+ Best-Euclidean Distance]]+Pro_Economic_Table[[#This Row],[S- Worst-Euclidean Distance]])</f>
        <v>3.3659052514547136E-3</v>
      </c>
      <c r="AA539">
        <v>538</v>
      </c>
    </row>
    <row r="540" spans="1:27" x14ac:dyDescent="0.3">
      <c r="A540">
        <v>374</v>
      </c>
      <c r="B540" t="s">
        <v>142</v>
      </c>
      <c r="C540" t="s">
        <v>148</v>
      </c>
      <c r="D540" t="s">
        <v>151</v>
      </c>
      <c r="E540" t="s">
        <v>280</v>
      </c>
      <c r="F540" t="s">
        <v>155</v>
      </c>
      <c r="G540" t="s">
        <v>220</v>
      </c>
      <c r="H540">
        <v>427.88811248654952</v>
      </c>
      <c r="I540">
        <v>31</v>
      </c>
      <c r="J540">
        <v>1473688.1354495825</v>
      </c>
      <c r="K540">
        <v>48421.45317272727</v>
      </c>
      <c r="L540">
        <v>265263864.38092482</v>
      </c>
      <c r="M540">
        <v>6696382.3468181808</v>
      </c>
      <c r="N540">
        <v>2210532203.1743736</v>
      </c>
      <c r="O540">
        <v>120900000</v>
      </c>
      <c r="P540">
        <v>28.528812259090909</v>
      </c>
      <c r="Q540">
        <v>22031.637624971256</v>
      </c>
      <c r="R540">
        <v>265312285.83409753</v>
      </c>
      <c r="S540">
        <v>2338.1285855211918</v>
      </c>
      <c r="T540">
        <v>22060.166437230346</v>
      </c>
      <c r="U540">
        <f>Pro_Economic_Table[[#This Row],[Total Energy(MJ)]]*AHP!$P$3/TOPSIS!$B$4</f>
        <v>8.9765897015715024E-3</v>
      </c>
      <c r="V540">
        <f>Pro_Economic_Table[[#This Row],[Total Cost(LKR Million)]]*AHP!$P$4/TOPSIS!$C$4</f>
        <v>3.4902054179533078E-2</v>
      </c>
      <c r="W540">
        <f>Pro_Economic_Table[[#This Row],[Total Carbon (Metric T)]]*AHP!$P$5/TOPSIS!$D$4</f>
        <v>3.8548067420639816E-3</v>
      </c>
      <c r="X540">
        <f>((Pro_Economic_Table[[#This Row],[Weighted Energy]]-TOPSIS!$B$5)^2+(Pro_Economic_Table[[#This Row],[Weighted Cost]]-TOPSIS!$C$5)^2+(Pro_Economic_Table[[#This Row],[Weighted Co2]]-TOPSIS!$D$5)^2)^0.5</f>
        <v>7.3293583394109007E-3</v>
      </c>
      <c r="Y540">
        <f>((Pro_Economic_Table[[#This Row],[Weighted Energy]]-TOPSIS!$B$6)^2+(Pro_Economic_Table[[#This Row],[Weighted Cost]]-TOPSIS!$C$6)^2+(Pro_Economic_Table[[#This Row],[Weighted Co2]]-TOPSIS!$D$6)^2)^0.5</f>
        <v>1.0564379384817655E-5</v>
      </c>
      <c r="Z540">
        <f>Pro_Economic_Table[[#This Row],[S- Worst-Euclidean Distance]]/(Pro_Economic_Table[[#This Row],[S+ Best-Euclidean Distance]]+Pro_Economic_Table[[#This Row],[S- Worst-Euclidean Distance]])</f>
        <v>1.4393038986316442E-3</v>
      </c>
      <c r="AA540">
        <v>539</v>
      </c>
    </row>
    <row r="541" spans="1:27" x14ac:dyDescent="0.3">
      <c r="A541">
        <v>392</v>
      </c>
      <c r="B541" t="s">
        <v>142</v>
      </c>
      <c r="C541" t="s">
        <v>148</v>
      </c>
      <c r="D541" t="s">
        <v>280</v>
      </c>
      <c r="E541" t="s">
        <v>280</v>
      </c>
      <c r="F541" t="s">
        <v>155</v>
      </c>
      <c r="G541" t="s">
        <v>220</v>
      </c>
      <c r="H541">
        <v>428.35257482495962</v>
      </c>
      <c r="I541">
        <v>31</v>
      </c>
      <c r="J541">
        <v>1474137.7349931635</v>
      </c>
      <c r="K541">
        <v>48421.45317272727</v>
      </c>
      <c r="L541">
        <v>265344792.29876941</v>
      </c>
      <c r="M541">
        <v>6700987.4218181809</v>
      </c>
      <c r="N541">
        <v>2211206602.4897451</v>
      </c>
      <c r="O541">
        <v>120900000</v>
      </c>
      <c r="P541">
        <v>28.519602109090904</v>
      </c>
      <c r="Q541">
        <v>22038.359138147789</v>
      </c>
      <c r="R541">
        <v>265393213.75194213</v>
      </c>
      <c r="S541">
        <v>2338.8075899115634</v>
      </c>
      <c r="T541">
        <v>22066.878740256881</v>
      </c>
      <c r="U541">
        <f>Pro_Economic_Table[[#This Row],[Total Energy(MJ)]]*AHP!$P$3/TOPSIS!$B$4</f>
        <v>8.9793278209601684E-3</v>
      </c>
      <c r="V541">
        <f>Pro_Economic_Table[[#This Row],[Total Cost(LKR Million)]]*AHP!$P$4/TOPSIS!$C$4</f>
        <v>3.4912189912942967E-2</v>
      </c>
      <c r="W541">
        <f>Pro_Economic_Table[[#This Row],[Total Carbon (Metric T)]]*AHP!$P$5/TOPSIS!$D$4</f>
        <v>3.8559796539291342E-3</v>
      </c>
      <c r="X541">
        <f>((Pro_Economic_Table[[#This Row],[Weighted Energy]]-TOPSIS!$B$5)^2+(Pro_Economic_Table[[#This Row],[Weighted Cost]]-TOPSIS!$C$5)^2+(Pro_Economic_Table[[#This Row],[Weighted Co2]]-TOPSIS!$D$5)^2)^0.5</f>
        <v>7.3399208064865449E-3</v>
      </c>
      <c r="Y541">
        <f>((Pro_Economic_Table[[#This Row],[Weighted Energy]]-TOPSIS!$B$6)^2+(Pro_Economic_Table[[#This Row],[Weighted Cost]]-TOPSIS!$C$6)^2+(Pro_Economic_Table[[#This Row],[Weighted Co2]]-TOPSIS!$D$6)^2)^0.5</f>
        <v>0</v>
      </c>
      <c r="Z541">
        <f>Pro_Economic_Table[[#This Row],[S- Worst-Euclidean Distance]]/(Pro_Economic_Table[[#This Row],[S+ Best-Euclidean Distance]]+Pro_Economic_Table[[#This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2F0F-91C2-46DF-A246-90ED421D32B8}">
  <sheetPr codeName="Sheet17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7</v>
      </c>
      <c r="B2" t="s">
        <v>139</v>
      </c>
      <c r="C2" t="s">
        <v>147</v>
      </c>
      <c r="D2" t="s">
        <v>151</v>
      </c>
      <c r="E2" t="s">
        <v>152</v>
      </c>
      <c r="F2" t="s">
        <v>280</v>
      </c>
      <c r="G2" t="s">
        <v>219</v>
      </c>
      <c r="H2">
        <v>323.43017913138891</v>
      </c>
      <c r="I2">
        <v>46</v>
      </c>
      <c r="J2">
        <v>1182126.9384433487</v>
      </c>
      <c r="K2">
        <v>50982.763290909075</v>
      </c>
      <c r="L2">
        <v>212782848.91980278</v>
      </c>
      <c r="M2">
        <v>5563939.0386363622</v>
      </c>
      <c r="N2">
        <v>1773190407.6650231</v>
      </c>
      <c r="O2">
        <v>85744000</v>
      </c>
      <c r="P2">
        <v>23.837023468181812</v>
      </c>
      <c r="Q2">
        <v>17672.797729728063</v>
      </c>
      <c r="R2">
        <v>212833831.6830937</v>
      </c>
      <c r="S2">
        <v>1864.4983467036595</v>
      </c>
      <c r="T2">
        <v>17696.634753196246</v>
      </c>
      <c r="U2">
        <f>Sustainable_Friendly_Table[[#This Row],[Total Energy(MJ)]]*AHP!$P$13/TOPSIS!$B$12</f>
        <v>2.0624608813531047E-2</v>
      </c>
      <c r="V2">
        <f>Sustainable_Friendly_Table[[#This Row],[Total Cost(LKR Million)]]*AHP!$P$14/TOPSIS!$C$12</f>
        <v>6.2238274577512721E-3</v>
      </c>
      <c r="W2">
        <f>Sustainable_Friendly_Table[[#This Row],[Total Carbon (Metric T)]]*AHP!$P$15/TOPSIS!$D$12</f>
        <v>1.135252430303766E-2</v>
      </c>
      <c r="X2">
        <f>((Sustainable_Friendly_Table[[#This Row],[Weighted Energy]]-TOPSIS!$B$13)^2+(Sustainable_Friendly_Table[[#This Row],[Weighted Cost]]-TOPSIS!$C$13)^2+(Sustainable_Friendly_Table[[#This Row],[Weighted Co2]]-TOPSIS!$D$13)^2)^0.5</f>
        <v>0</v>
      </c>
      <c r="Y2">
        <f>((Sustainable_Friendly_Table[[#This Row],[Weighted Energy]]-TOPSIS!$B$14)^2+(Sustainable_Friendly_Table[[#This Row],[Weighted Cost]]-TOPSIS!$C$14)^2+(Sustainable_Friendly_Table[[#This Row],[Weighted Co2]]-TOPSIS!$D$14)^2)^0.5</f>
        <v>6.0256006160730171E-3</v>
      </c>
      <c r="Z2">
        <f>Sustainable_Friendly_Table[[#This Row],[S- Worst-Euclidean Distance]]/(Sustainable_Friendly_Table[[#This Row],[S+ Best-Euclidean Distance]]+Sustainable_Friendly_Table[[#This Row],[S- Worst-Euclidean Distance]])</f>
        <v>1</v>
      </c>
      <c r="AA2">
        <v>1</v>
      </c>
    </row>
    <row r="3" spans="1:27" x14ac:dyDescent="0.3">
      <c r="A3">
        <v>9</v>
      </c>
      <c r="B3" t="s">
        <v>139</v>
      </c>
      <c r="C3" t="s">
        <v>147</v>
      </c>
      <c r="D3" t="s">
        <v>151</v>
      </c>
      <c r="E3" t="s">
        <v>152</v>
      </c>
      <c r="F3" t="s">
        <v>280</v>
      </c>
      <c r="G3" t="s">
        <v>218</v>
      </c>
      <c r="H3">
        <v>323.43017913138891</v>
      </c>
      <c r="I3">
        <v>23</v>
      </c>
      <c r="J3">
        <v>1182126.9384433487</v>
      </c>
      <c r="K3">
        <v>50982.763290909075</v>
      </c>
      <c r="L3">
        <v>212782848.91980278</v>
      </c>
      <c r="M3">
        <v>5563939.0386363622</v>
      </c>
      <c r="N3">
        <v>1773190407.6650231</v>
      </c>
      <c r="O3">
        <v>86162600</v>
      </c>
      <c r="P3">
        <v>23.837023468181812</v>
      </c>
      <c r="Q3">
        <v>17672.797729728063</v>
      </c>
      <c r="R3">
        <v>212833831.6830937</v>
      </c>
      <c r="S3">
        <v>1864.9169467036595</v>
      </c>
      <c r="T3">
        <v>17696.634753196246</v>
      </c>
      <c r="U3">
        <f>Sustainable_Friendly_Table[[#This Row],[Total Energy(MJ)]]*AHP!$P$13/TOPSIS!$B$12</f>
        <v>2.0624608813531047E-2</v>
      </c>
      <c r="V3">
        <f>Sustainable_Friendly_Table[[#This Row],[Total Cost(LKR Million)]]*AHP!$P$14/TOPSIS!$C$12</f>
        <v>6.2252247741814096E-3</v>
      </c>
      <c r="W3">
        <f>Sustainable_Friendly_Table[[#This Row],[Total Carbon (Metric T)]]*AHP!$P$15/TOPSIS!$D$12</f>
        <v>1.135252430303766E-2</v>
      </c>
      <c r="X3">
        <f>((Sustainable_Friendly_Table[[#This Row],[Weighted Energy]]-TOPSIS!$B$13)^2+(Sustainable_Friendly_Table[[#This Row],[Weighted Cost]]-TOPSIS!$C$13)^2+(Sustainable_Friendly_Table[[#This Row],[Weighted Co2]]-TOPSIS!$D$13)^2)^0.5</f>
        <v>1.3973164301375046E-6</v>
      </c>
      <c r="Y3">
        <f>((Sustainable_Friendly_Table[[#This Row],[Weighted Energy]]-TOPSIS!$B$14)^2+(Sustainable_Friendly_Table[[#This Row],[Weighted Cost]]-TOPSIS!$C$14)^2+(Sustainable_Friendly_Table[[#This Row],[Weighted Co2]]-TOPSIS!$D$14)^2)^0.5</f>
        <v>6.0252336101324451E-3</v>
      </c>
      <c r="Z3">
        <f>Sustainable_Friendly_Table[[#This Row],[S- Worst-Euclidean Distance]]/(Sustainable_Friendly_Table[[#This Row],[S+ Best-Euclidean Distance]]+Sustainable_Friendly_Table[[#This Row],[S- Worst-Euclidean Distance]])</f>
        <v>0.99976814302266648</v>
      </c>
      <c r="AA3">
        <v>2</v>
      </c>
    </row>
    <row r="4" spans="1:27" x14ac:dyDescent="0.3">
      <c r="A4">
        <v>25</v>
      </c>
      <c r="B4" t="s">
        <v>139</v>
      </c>
      <c r="C4" t="s">
        <v>147</v>
      </c>
      <c r="D4" t="s">
        <v>280</v>
      </c>
      <c r="E4" t="s">
        <v>152</v>
      </c>
      <c r="F4" t="s">
        <v>280</v>
      </c>
      <c r="G4" t="s">
        <v>219</v>
      </c>
      <c r="H4">
        <v>323.8946414697989</v>
      </c>
      <c r="I4">
        <v>47</v>
      </c>
      <c r="J4">
        <v>1182576.5379869298</v>
      </c>
      <c r="K4">
        <v>50982.763290909075</v>
      </c>
      <c r="L4">
        <v>212863776.83764735</v>
      </c>
      <c r="M4">
        <v>5568544.1136363624</v>
      </c>
      <c r="N4">
        <v>1773864806.9803946</v>
      </c>
      <c r="O4">
        <v>87608000</v>
      </c>
      <c r="P4">
        <v>23.827813318181811</v>
      </c>
      <c r="Q4">
        <v>17679.5192429046</v>
      </c>
      <c r="R4">
        <v>212914759.60093826</v>
      </c>
      <c r="S4">
        <v>1867.0413510940309</v>
      </c>
      <c r="T4">
        <v>17703.347056222781</v>
      </c>
      <c r="U4">
        <f>Sustainable_Friendly_Table[[#This Row],[Total Energy(MJ)]]*AHP!$P$13/TOPSIS!$B$12</f>
        <v>2.063245111301153E-2</v>
      </c>
      <c r="V4">
        <f>Sustainable_Friendly_Table[[#This Row],[Total Cost(LKR Million)]]*AHP!$P$14/TOPSIS!$C$12</f>
        <v>6.232316186410086E-3</v>
      </c>
      <c r="W4">
        <f>Sustainable_Friendly_Table[[#This Row],[Total Carbon (Metric T)]]*AHP!$P$15/TOPSIS!$D$12</f>
        <v>1.1356830295917145E-2</v>
      </c>
      <c r="X4">
        <f>((Sustainable_Friendly_Table[[#This Row],[Weighted Energy]]-TOPSIS!$B$13)^2+(Sustainable_Friendly_Table[[#This Row],[Weighted Cost]]-TOPSIS!$C$13)^2+(Sustainable_Friendly_Table[[#This Row],[Weighted Co2]]-TOPSIS!$D$13)^2)^0.5</f>
        <v>1.2332953825532922E-5</v>
      </c>
      <c r="Y4">
        <f>((Sustainable_Friendly_Table[[#This Row],[Weighted Energy]]-TOPSIS!$B$14)^2+(Sustainable_Friendly_Table[[#This Row],[Weighted Cost]]-TOPSIS!$C$14)^2+(Sustainable_Friendly_Table[[#This Row],[Weighted Co2]]-TOPSIS!$D$14)^2)^0.5</f>
        <v>6.0147406534973823E-3</v>
      </c>
      <c r="Z4">
        <f>Sustainable_Friendly_Table[[#This Row],[S- Worst-Euclidean Distance]]/(Sustainable_Friendly_Table[[#This Row],[S+ Best-Euclidean Distance]]+Sustainable_Friendly_Table[[#This Row],[S- Worst-Euclidean Distance]])</f>
        <v>0.99795374096467837</v>
      </c>
      <c r="AA4">
        <v>3</v>
      </c>
    </row>
    <row r="5" spans="1:27" x14ac:dyDescent="0.3">
      <c r="A5">
        <v>8</v>
      </c>
      <c r="B5" t="s">
        <v>139</v>
      </c>
      <c r="C5" t="s">
        <v>147</v>
      </c>
      <c r="D5" t="s">
        <v>151</v>
      </c>
      <c r="E5" t="s">
        <v>152</v>
      </c>
      <c r="F5" t="s">
        <v>280</v>
      </c>
      <c r="G5" t="s">
        <v>220</v>
      </c>
      <c r="H5">
        <v>323.43017913138891</v>
      </c>
      <c r="I5">
        <v>23</v>
      </c>
      <c r="J5">
        <v>1182126.9384433487</v>
      </c>
      <c r="K5">
        <v>50982.763290909075</v>
      </c>
      <c r="L5">
        <v>212782848.91980278</v>
      </c>
      <c r="M5">
        <v>5563939.0386363622</v>
      </c>
      <c r="N5">
        <v>1773190407.6650231</v>
      </c>
      <c r="O5">
        <v>89700000</v>
      </c>
      <c r="P5">
        <v>23.837023468181812</v>
      </c>
      <c r="Q5">
        <v>17672.797729728063</v>
      </c>
      <c r="R5">
        <v>212833831.6830937</v>
      </c>
      <c r="S5">
        <v>1868.4543467036594</v>
      </c>
      <c r="T5">
        <v>17696.634753196246</v>
      </c>
      <c r="U5">
        <f>Sustainable_Friendly_Table[[#This Row],[Total Energy(MJ)]]*AHP!$P$13/TOPSIS!$B$12</f>
        <v>2.0624608813531047E-2</v>
      </c>
      <c r="V5">
        <f>Sustainable_Friendly_Table[[#This Row],[Total Cost(LKR Million)]]*AHP!$P$14/TOPSIS!$C$12</f>
        <v>6.2370328657723592E-3</v>
      </c>
      <c r="W5">
        <f>Sustainable_Friendly_Table[[#This Row],[Total Carbon (Metric T)]]*AHP!$P$15/TOPSIS!$D$12</f>
        <v>1.135252430303766E-2</v>
      </c>
      <c r="X5">
        <f>((Sustainable_Friendly_Table[[#This Row],[Weighted Energy]]-TOPSIS!$B$13)^2+(Sustainable_Friendly_Table[[#This Row],[Weighted Cost]]-TOPSIS!$C$13)^2+(Sustainable_Friendly_Table[[#This Row],[Weighted Co2]]-TOPSIS!$D$13)^2)^0.5</f>
        <v>1.3205408021087044E-5</v>
      </c>
      <c r="Y5">
        <f>((Sustainable_Friendly_Table[[#This Row],[Weighted Energy]]-TOPSIS!$B$14)^2+(Sustainable_Friendly_Table[[#This Row],[Weighted Cost]]-TOPSIS!$C$14)^2+(Sustainable_Friendly_Table[[#This Row],[Weighted Co2]]-TOPSIS!$D$14)^2)^0.5</f>
        <v>6.0221442616214781E-3</v>
      </c>
      <c r="Z5">
        <f>Sustainable_Friendly_Table[[#This Row],[S- Worst-Euclidean Distance]]/(Sustainable_Friendly_Table[[#This Row],[S+ Best-Euclidean Distance]]+Sustainable_Friendly_Table[[#This Row],[S- Worst-Euclidean Distance]])</f>
        <v>0.99781198957079331</v>
      </c>
      <c r="AA5">
        <v>4</v>
      </c>
    </row>
    <row r="6" spans="1:27" x14ac:dyDescent="0.3">
      <c r="A6">
        <v>27</v>
      </c>
      <c r="B6" t="s">
        <v>139</v>
      </c>
      <c r="C6" t="s">
        <v>147</v>
      </c>
      <c r="D6" t="s">
        <v>280</v>
      </c>
      <c r="E6" t="s">
        <v>152</v>
      </c>
      <c r="F6" t="s">
        <v>280</v>
      </c>
      <c r="G6" t="s">
        <v>218</v>
      </c>
      <c r="H6">
        <v>323.8946414697989</v>
      </c>
      <c r="I6">
        <v>24</v>
      </c>
      <c r="J6">
        <v>1182576.5379869298</v>
      </c>
      <c r="K6">
        <v>50982.763290909075</v>
      </c>
      <c r="L6">
        <v>212863776.83764735</v>
      </c>
      <c r="M6">
        <v>5568544.1136363624</v>
      </c>
      <c r="N6">
        <v>1773864806.9803946</v>
      </c>
      <c r="O6">
        <v>89908800</v>
      </c>
      <c r="P6">
        <v>23.827813318181811</v>
      </c>
      <c r="Q6">
        <v>17679.5192429046</v>
      </c>
      <c r="R6">
        <v>212914759.60093826</v>
      </c>
      <c r="S6">
        <v>1869.3421510940309</v>
      </c>
      <c r="T6">
        <v>17703.347056222781</v>
      </c>
      <c r="U6">
        <f>Sustainable_Friendly_Table[[#This Row],[Total Energy(MJ)]]*AHP!$P$13/TOPSIS!$B$12</f>
        <v>2.063245111301153E-2</v>
      </c>
      <c r="V6">
        <f>Sustainable_Friendly_Table[[#This Row],[Total Cost(LKR Million)]]*AHP!$P$14/TOPSIS!$C$12</f>
        <v>6.2399964196696708E-3</v>
      </c>
      <c r="W6">
        <f>Sustainable_Friendly_Table[[#This Row],[Total Carbon (Metric T)]]*AHP!$P$15/TOPSIS!$D$12</f>
        <v>1.1356830295917145E-2</v>
      </c>
      <c r="X6">
        <f>((Sustainable_Friendly_Table[[#This Row],[Weighted Energy]]-TOPSIS!$B$13)^2+(Sustainable_Friendly_Table[[#This Row],[Weighted Cost]]-TOPSIS!$C$13)^2+(Sustainable_Friendly_Table[[#This Row],[Weighted Co2]]-TOPSIS!$D$13)^2)^0.5</f>
        <v>1.8479138652501763E-5</v>
      </c>
      <c r="Y6">
        <f>((Sustainable_Friendly_Table[[#This Row],[Weighted Energy]]-TOPSIS!$B$14)^2+(Sustainable_Friendly_Table[[#This Row],[Weighted Cost]]-TOPSIS!$C$14)^2+(Sustainable_Friendly_Table[[#This Row],[Weighted Co2]]-TOPSIS!$D$14)^2)^0.5</f>
        <v>6.0127343712817437E-3</v>
      </c>
      <c r="Z6">
        <f>Sustainable_Friendly_Table[[#This Row],[S- Worst-Euclidean Distance]]/(Sustainable_Friendly_Table[[#This Row],[S+ Best-Euclidean Distance]]+Sustainable_Friendly_Table[[#This Row],[S- Worst-Euclidean Distance]])</f>
        <v>0.99693608282610724</v>
      </c>
      <c r="AA6">
        <v>5</v>
      </c>
    </row>
    <row r="7" spans="1:27" x14ac:dyDescent="0.3">
      <c r="A7">
        <v>26</v>
      </c>
      <c r="B7" t="s">
        <v>139</v>
      </c>
      <c r="C7" t="s">
        <v>147</v>
      </c>
      <c r="D7" t="s">
        <v>280</v>
      </c>
      <c r="E7" t="s">
        <v>152</v>
      </c>
      <c r="F7" t="s">
        <v>280</v>
      </c>
      <c r="G7" t="s">
        <v>220</v>
      </c>
      <c r="H7">
        <v>323.8946414697989</v>
      </c>
      <c r="I7">
        <v>24</v>
      </c>
      <c r="J7">
        <v>1182576.5379869298</v>
      </c>
      <c r="K7">
        <v>50982.763290909075</v>
      </c>
      <c r="L7">
        <v>212863776.83764735</v>
      </c>
      <c r="M7">
        <v>5568544.1136363624</v>
      </c>
      <c r="N7">
        <v>1773864806.9803946</v>
      </c>
      <c r="O7">
        <v>93600000</v>
      </c>
      <c r="P7">
        <v>23.827813318181811</v>
      </c>
      <c r="Q7">
        <v>17679.5192429046</v>
      </c>
      <c r="R7">
        <v>212914759.60093826</v>
      </c>
      <c r="S7">
        <v>1873.0333510940309</v>
      </c>
      <c r="T7">
        <v>17703.347056222781</v>
      </c>
      <c r="U7">
        <f>Sustainable_Friendly_Table[[#This Row],[Total Energy(MJ)]]*AHP!$P$13/TOPSIS!$B$12</f>
        <v>2.063245111301153E-2</v>
      </c>
      <c r="V7">
        <f>Sustainable_Friendly_Table[[#This Row],[Total Cost(LKR Million)]]*AHP!$P$14/TOPSIS!$C$12</f>
        <v>6.2523179065471831E-3</v>
      </c>
      <c r="W7">
        <f>Sustainable_Friendly_Table[[#This Row],[Total Carbon (Metric T)]]*AHP!$P$15/TOPSIS!$D$12</f>
        <v>1.1356830295917145E-2</v>
      </c>
      <c r="X7">
        <f>((Sustainable_Friendly_Table[[#This Row],[Weighted Energy]]-TOPSIS!$B$13)^2+(Sustainable_Friendly_Table[[#This Row],[Weighted Cost]]-TOPSIS!$C$13)^2+(Sustainable_Friendly_Table[[#This Row],[Weighted Co2]]-TOPSIS!$D$13)^2)^0.5</f>
        <v>2.9862165166179476E-5</v>
      </c>
      <c r="Y7">
        <f>((Sustainable_Friendly_Table[[#This Row],[Weighted Energy]]-TOPSIS!$B$14)^2+(Sustainable_Friendly_Table[[#This Row],[Weighted Cost]]-TOPSIS!$C$14)^2+(Sustainable_Friendly_Table[[#This Row],[Weighted Co2]]-TOPSIS!$D$14)^2)^0.5</f>
        <v>6.0095347753375454E-3</v>
      </c>
      <c r="Z7">
        <f>Sustainable_Friendly_Table[[#This Row],[S- Worst-Euclidean Distance]]/(Sustainable_Friendly_Table[[#This Row],[S+ Best-Euclidean Distance]]+Sustainable_Friendly_Table[[#This Row],[S- Worst-Euclidean Distance]])</f>
        <v>0.99505543923336015</v>
      </c>
      <c r="AA7">
        <v>6</v>
      </c>
    </row>
    <row r="8" spans="1:27" x14ac:dyDescent="0.3">
      <c r="A8">
        <v>1</v>
      </c>
      <c r="B8" t="s">
        <v>139</v>
      </c>
      <c r="C8" t="s">
        <v>147</v>
      </c>
      <c r="D8" t="s">
        <v>151</v>
      </c>
      <c r="E8" t="s">
        <v>152</v>
      </c>
      <c r="F8" t="s">
        <v>154</v>
      </c>
      <c r="G8" t="s">
        <v>219</v>
      </c>
      <c r="H8">
        <v>323.36681110222628</v>
      </c>
      <c r="I8">
        <v>46</v>
      </c>
      <c r="J8">
        <v>1183837.4474965436</v>
      </c>
      <c r="K8">
        <v>48799.350563636355</v>
      </c>
      <c r="L8">
        <v>213090740.54937786</v>
      </c>
      <c r="M8">
        <v>5574856.1022727257</v>
      </c>
      <c r="N8">
        <v>1775756171.2448156</v>
      </c>
      <c r="O8">
        <v>85744000</v>
      </c>
      <c r="P8">
        <v>23.837023468181812</v>
      </c>
      <c r="Q8">
        <v>17698.36984007333</v>
      </c>
      <c r="R8">
        <v>213139539.8999415</v>
      </c>
      <c r="S8">
        <v>1867.0750273470883</v>
      </c>
      <c r="T8">
        <v>17722.206863541513</v>
      </c>
      <c r="U8">
        <f>Sustainable_Friendly_Table[[#This Row],[Total Energy(MJ)]]*AHP!$P$13/TOPSIS!$B$12</f>
        <v>2.065423339122956E-2</v>
      </c>
      <c r="V8">
        <f>Sustainable_Friendly_Table[[#This Row],[Total Cost(LKR Million)]]*AHP!$P$14/TOPSIS!$C$12</f>
        <v>6.2324286001265283E-3</v>
      </c>
      <c r="W8">
        <f>Sustainable_Friendly_Table[[#This Row],[Total Carbon (Metric T)]]*AHP!$P$15/TOPSIS!$D$12</f>
        <v>1.1368929004170015E-2</v>
      </c>
      <c r="X8">
        <f>((Sustainable_Friendly_Table[[#This Row],[Weighted Energy]]-TOPSIS!$B$13)^2+(Sustainable_Friendly_Table[[#This Row],[Weighted Cost]]-TOPSIS!$C$13)^2+(Sustainable_Friendly_Table[[#This Row],[Weighted Co2]]-TOPSIS!$D$13)^2)^0.5</f>
        <v>3.4938652996595852E-5</v>
      </c>
      <c r="Y8">
        <f>((Sustainable_Friendly_Table[[#This Row],[Weighted Energy]]-TOPSIS!$B$14)^2+(Sustainable_Friendly_Table[[#This Row],[Weighted Cost]]-TOPSIS!$C$14)^2+(Sustainable_Friendly_Table[[#This Row],[Weighted Co2]]-TOPSIS!$D$14)^2)^0.5</f>
        <v>5.9906672336199705E-3</v>
      </c>
      <c r="Z8">
        <f>Sustainable_Friendly_Table[[#This Row],[S- Worst-Euclidean Distance]]/(Sustainable_Friendly_Table[[#This Row],[S+ Best-Euclidean Distance]]+Sustainable_Friendly_Table[[#This Row],[S- Worst-Euclidean Distance]])</f>
        <v>0.99420163654011984</v>
      </c>
      <c r="AA8">
        <v>7</v>
      </c>
    </row>
    <row r="9" spans="1:27" x14ac:dyDescent="0.3">
      <c r="A9">
        <v>3</v>
      </c>
      <c r="B9" t="s">
        <v>139</v>
      </c>
      <c r="C9" t="s">
        <v>147</v>
      </c>
      <c r="D9" t="s">
        <v>151</v>
      </c>
      <c r="E9" t="s">
        <v>152</v>
      </c>
      <c r="F9" t="s">
        <v>154</v>
      </c>
      <c r="G9" t="s">
        <v>218</v>
      </c>
      <c r="H9">
        <v>323.36681110222628</v>
      </c>
      <c r="I9">
        <v>23</v>
      </c>
      <c r="J9">
        <v>1183837.4474965436</v>
      </c>
      <c r="K9">
        <v>48799.350563636355</v>
      </c>
      <c r="L9">
        <v>213090740.54937786</v>
      </c>
      <c r="M9">
        <v>5574856.1022727257</v>
      </c>
      <c r="N9">
        <v>1775756171.2448156</v>
      </c>
      <c r="O9">
        <v>86162600</v>
      </c>
      <c r="P9">
        <v>23.837023468181812</v>
      </c>
      <c r="Q9">
        <v>17698.36984007333</v>
      </c>
      <c r="R9">
        <v>213139539.8999415</v>
      </c>
      <c r="S9">
        <v>1867.4936273470882</v>
      </c>
      <c r="T9">
        <v>17722.206863541513</v>
      </c>
      <c r="U9">
        <f>Sustainable_Friendly_Table[[#This Row],[Total Energy(MJ)]]*AHP!$P$13/TOPSIS!$B$12</f>
        <v>2.065423339122956E-2</v>
      </c>
      <c r="V9">
        <f>Sustainable_Friendly_Table[[#This Row],[Total Cost(LKR Million)]]*AHP!$P$14/TOPSIS!$C$12</f>
        <v>6.2338259165566666E-3</v>
      </c>
      <c r="W9">
        <f>Sustainable_Friendly_Table[[#This Row],[Total Carbon (Metric T)]]*AHP!$P$15/TOPSIS!$D$12</f>
        <v>1.1368929004170015E-2</v>
      </c>
      <c r="X9">
        <f>((Sustainable_Friendly_Table[[#This Row],[Weighted Energy]]-TOPSIS!$B$13)^2+(Sustainable_Friendly_Table[[#This Row],[Weighted Cost]]-TOPSIS!$C$13)^2+(Sustainable_Friendly_Table[[#This Row],[Weighted Co2]]-TOPSIS!$D$13)^2)^0.5</f>
        <v>3.5308625030440939E-5</v>
      </c>
      <c r="Y9">
        <f>((Sustainable_Friendly_Table[[#This Row],[Weighted Energy]]-TOPSIS!$B$14)^2+(Sustainable_Friendly_Table[[#This Row],[Weighted Cost]]-TOPSIS!$C$14)^2+(Sustainable_Friendly_Table[[#This Row],[Weighted Co2]]-TOPSIS!$D$14)^2)^0.5</f>
        <v>5.9903000937560043E-3</v>
      </c>
      <c r="Z9">
        <f>Sustainable_Friendly_Table[[#This Row],[S- Worst-Euclidean Distance]]/(Sustainable_Friendly_Table[[#This Row],[S+ Best-Euclidean Distance]]+Sustainable_Friendly_Table[[#This Row],[S- Worst-Euclidean Distance]])</f>
        <v>0.99414023932215234</v>
      </c>
      <c r="AA9">
        <v>8</v>
      </c>
    </row>
    <row r="10" spans="1:27" x14ac:dyDescent="0.3">
      <c r="A10">
        <v>2</v>
      </c>
      <c r="B10" t="s">
        <v>139</v>
      </c>
      <c r="C10" t="s">
        <v>147</v>
      </c>
      <c r="D10" t="s">
        <v>151</v>
      </c>
      <c r="E10" t="s">
        <v>152</v>
      </c>
      <c r="F10" t="s">
        <v>154</v>
      </c>
      <c r="G10" t="s">
        <v>220</v>
      </c>
      <c r="H10">
        <v>323.36681110222628</v>
      </c>
      <c r="I10">
        <v>23</v>
      </c>
      <c r="J10">
        <v>1183837.4474965436</v>
      </c>
      <c r="K10">
        <v>48799.350563636355</v>
      </c>
      <c r="L10">
        <v>213090740.54937786</v>
      </c>
      <c r="M10">
        <v>5574856.1022727257</v>
      </c>
      <c r="N10">
        <v>1775756171.2448156</v>
      </c>
      <c r="O10">
        <v>89700000</v>
      </c>
      <c r="P10">
        <v>23.837023468181812</v>
      </c>
      <c r="Q10">
        <v>17698.36984007333</v>
      </c>
      <c r="R10">
        <v>213139539.8999415</v>
      </c>
      <c r="S10">
        <v>1871.0310273470884</v>
      </c>
      <c r="T10">
        <v>17722.206863541513</v>
      </c>
      <c r="U10">
        <f>Sustainable_Friendly_Table[[#This Row],[Total Energy(MJ)]]*AHP!$P$13/TOPSIS!$B$12</f>
        <v>2.065423339122956E-2</v>
      </c>
      <c r="V10">
        <f>Sustainable_Friendly_Table[[#This Row],[Total Cost(LKR Million)]]*AHP!$P$14/TOPSIS!$C$12</f>
        <v>6.2456340081476162E-3</v>
      </c>
      <c r="W10">
        <f>Sustainable_Friendly_Table[[#This Row],[Total Carbon (Metric T)]]*AHP!$P$15/TOPSIS!$D$12</f>
        <v>1.1368929004170015E-2</v>
      </c>
      <c r="X10">
        <f>((Sustainable_Friendly_Table[[#This Row],[Weighted Energy]]-TOPSIS!$B$13)^2+(Sustainable_Friendly_Table[[#This Row],[Weighted Cost]]-TOPSIS!$C$13)^2+(Sustainable_Friendly_Table[[#This Row],[Weighted Co2]]-TOPSIS!$D$13)^2)^0.5</f>
        <v>4.0277232566865892E-5</v>
      </c>
      <c r="Y10">
        <f>((Sustainable_Friendly_Table[[#This Row],[Weighted Energy]]-TOPSIS!$B$14)^2+(Sustainable_Friendly_Table[[#This Row],[Weighted Cost]]-TOPSIS!$C$14)^2+(Sustainable_Friendly_Table[[#This Row],[Weighted Co2]]-TOPSIS!$D$14)^2)^0.5</f>
        <v>5.9872096831928264E-3</v>
      </c>
      <c r="Z10">
        <f>Sustainable_Friendly_Table[[#This Row],[S- Worst-Euclidean Distance]]/(Sustainable_Friendly_Table[[#This Row],[S+ Best-Euclidean Distance]]+Sustainable_Friendly_Table[[#This Row],[S- Worst-Euclidean Distance]])</f>
        <v>0.99331774035683829</v>
      </c>
      <c r="AA10">
        <v>9</v>
      </c>
    </row>
    <row r="11" spans="1:27" x14ac:dyDescent="0.3">
      <c r="A11">
        <v>19</v>
      </c>
      <c r="B11" t="s">
        <v>139</v>
      </c>
      <c r="C11" t="s">
        <v>147</v>
      </c>
      <c r="D11" t="s">
        <v>280</v>
      </c>
      <c r="E11" t="s">
        <v>152</v>
      </c>
      <c r="F11" t="s">
        <v>154</v>
      </c>
      <c r="G11" t="s">
        <v>219</v>
      </c>
      <c r="H11">
        <v>323.83127344063621</v>
      </c>
      <c r="I11">
        <v>47</v>
      </c>
      <c r="J11">
        <v>1184287.0470401244</v>
      </c>
      <c r="K11">
        <v>48799.350563636355</v>
      </c>
      <c r="L11">
        <v>213171668.46722239</v>
      </c>
      <c r="M11">
        <v>5579461.1772727259</v>
      </c>
      <c r="N11">
        <v>1776430570.5601866</v>
      </c>
      <c r="O11">
        <v>87608000</v>
      </c>
      <c r="P11">
        <v>23.827813318181811</v>
      </c>
      <c r="Q11">
        <v>17705.09135324986</v>
      </c>
      <c r="R11">
        <v>213220467.81778604</v>
      </c>
      <c r="S11">
        <v>1869.6180317374594</v>
      </c>
      <c r="T11">
        <v>17728.919166568041</v>
      </c>
      <c r="U11">
        <f>Sustainable_Friendly_Table[[#This Row],[Total Energy(MJ)]]*AHP!$P$13/TOPSIS!$B$12</f>
        <v>2.0662075690710043E-2</v>
      </c>
      <c r="V11">
        <f>Sustainable_Friendly_Table[[#This Row],[Total Cost(LKR Million)]]*AHP!$P$14/TOPSIS!$C$12</f>
        <v>6.2409173287853422E-3</v>
      </c>
      <c r="W11">
        <f>Sustainable_Friendly_Table[[#This Row],[Total Carbon (Metric T)]]*AHP!$P$15/TOPSIS!$D$12</f>
        <v>1.1373234997049494E-2</v>
      </c>
      <c r="X11">
        <f>((Sustainable_Friendly_Table[[#This Row],[Weighted Energy]]-TOPSIS!$B$13)^2+(Sustainable_Friendly_Table[[#This Row],[Weighted Cost]]-TOPSIS!$C$13)^2+(Sustainable_Friendly_Table[[#This Row],[Weighted Co2]]-TOPSIS!$D$13)^2)^0.5</f>
        <v>4.6095156187596824E-5</v>
      </c>
      <c r="Y11">
        <f>((Sustainable_Friendly_Table[[#This Row],[Weighted Energy]]-TOPSIS!$B$14)^2+(Sustainable_Friendly_Table[[#This Row],[Weighted Cost]]-TOPSIS!$C$14)^2+(Sustainable_Friendly_Table[[#This Row],[Weighted Co2]]-TOPSIS!$D$14)^2)^0.5</f>
        <v>5.9798067026103153E-3</v>
      </c>
      <c r="Z11">
        <f>Sustainable_Friendly_Table[[#This Row],[S- Worst-Euclidean Distance]]/(Sustainable_Friendly_Table[[#This Row],[S+ Best-Euclidean Distance]]+Sustainable_Friendly_Table[[#This Row],[S- Worst-Euclidean Distance]])</f>
        <v>0.99235049669448272</v>
      </c>
      <c r="AA11">
        <v>10</v>
      </c>
    </row>
    <row r="12" spans="1:27" x14ac:dyDescent="0.3">
      <c r="A12">
        <v>21</v>
      </c>
      <c r="B12" t="s">
        <v>139</v>
      </c>
      <c r="C12" t="s">
        <v>147</v>
      </c>
      <c r="D12" t="s">
        <v>280</v>
      </c>
      <c r="E12" t="s">
        <v>152</v>
      </c>
      <c r="F12" t="s">
        <v>154</v>
      </c>
      <c r="G12" t="s">
        <v>218</v>
      </c>
      <c r="H12">
        <v>323.83127344063621</v>
      </c>
      <c r="I12">
        <v>24</v>
      </c>
      <c r="J12">
        <v>1184287.0470401244</v>
      </c>
      <c r="K12">
        <v>48799.350563636355</v>
      </c>
      <c r="L12">
        <v>213171668.46722239</v>
      </c>
      <c r="M12">
        <v>5579461.1772727259</v>
      </c>
      <c r="N12">
        <v>1776430570.5601866</v>
      </c>
      <c r="O12">
        <v>89908800</v>
      </c>
      <c r="P12">
        <v>23.827813318181811</v>
      </c>
      <c r="Q12">
        <v>17705.09135324986</v>
      </c>
      <c r="R12">
        <v>213220467.81778604</v>
      </c>
      <c r="S12">
        <v>1871.9188317374594</v>
      </c>
      <c r="T12">
        <v>17728.919166568041</v>
      </c>
      <c r="U12">
        <f>Sustainable_Friendly_Table[[#This Row],[Total Energy(MJ)]]*AHP!$P$13/TOPSIS!$B$12</f>
        <v>2.0662075690710043E-2</v>
      </c>
      <c r="V12">
        <f>Sustainable_Friendly_Table[[#This Row],[Total Cost(LKR Million)]]*AHP!$P$14/TOPSIS!$C$12</f>
        <v>6.2485975620449269E-3</v>
      </c>
      <c r="W12">
        <f>Sustainable_Friendly_Table[[#This Row],[Total Carbon (Metric T)]]*AHP!$P$15/TOPSIS!$D$12</f>
        <v>1.1373234997049494E-2</v>
      </c>
      <c r="X12">
        <f>((Sustainable_Friendly_Table[[#This Row],[Weighted Energy]]-TOPSIS!$B$13)^2+(Sustainable_Friendly_Table[[#This Row],[Weighted Cost]]-TOPSIS!$C$13)^2+(Sustainable_Friendly_Table[[#This Row],[Weighted Co2]]-TOPSIS!$D$13)^2)^0.5</f>
        <v>4.945965829558808E-5</v>
      </c>
      <c r="Y12">
        <f>((Sustainable_Friendly_Table[[#This Row],[Weighted Energy]]-TOPSIS!$B$14)^2+(Sustainable_Friendly_Table[[#This Row],[Weighted Cost]]-TOPSIS!$C$14)^2+(Sustainable_Friendly_Table[[#This Row],[Weighted Co2]]-TOPSIS!$D$14)^2)^0.5</f>
        <v>5.9777997464703922E-3</v>
      </c>
      <c r="Z12">
        <f>Sustainable_Friendly_Table[[#This Row],[S- Worst-Euclidean Distance]]/(Sustainable_Friendly_Table[[#This Row],[S+ Best-Euclidean Distance]]+Sustainable_Friendly_Table[[#This Row],[S- Worst-Euclidean Distance]])</f>
        <v>0.99179400537224616</v>
      </c>
      <c r="AA12">
        <v>11</v>
      </c>
    </row>
    <row r="13" spans="1:27" x14ac:dyDescent="0.3">
      <c r="A13">
        <v>4</v>
      </c>
      <c r="B13" t="s">
        <v>139</v>
      </c>
      <c r="C13" t="s">
        <v>147</v>
      </c>
      <c r="D13" t="s">
        <v>151</v>
      </c>
      <c r="E13" t="s">
        <v>152</v>
      </c>
      <c r="F13" t="s">
        <v>155</v>
      </c>
      <c r="G13" t="s">
        <v>219</v>
      </c>
      <c r="H13">
        <v>323.32823925838818</v>
      </c>
      <c r="I13">
        <v>46</v>
      </c>
      <c r="J13">
        <v>1184878.6269202274</v>
      </c>
      <c r="K13">
        <v>49618.130336363625</v>
      </c>
      <c r="L13">
        <v>213278152.84564093</v>
      </c>
      <c r="M13">
        <v>5602148.7613636348</v>
      </c>
      <c r="N13">
        <v>1777317940.3803411</v>
      </c>
      <c r="O13">
        <v>85744000</v>
      </c>
      <c r="P13">
        <v>23.564096877272721</v>
      </c>
      <c r="Q13">
        <v>17713.935472457397</v>
      </c>
      <c r="R13">
        <v>213327770.9759773</v>
      </c>
      <c r="S13">
        <v>1868.6640891417048</v>
      </c>
      <c r="T13">
        <v>17737.499569334668</v>
      </c>
      <c r="U13">
        <f>Sustainable_Friendly_Table[[#This Row],[Total Energy(MJ)]]*AHP!$P$13/TOPSIS!$B$12</f>
        <v>2.0672473876208325E-2</v>
      </c>
      <c r="V13">
        <f>Sustainable_Friendly_Table[[#This Row],[Total Cost(LKR Million)]]*AHP!$P$14/TOPSIS!$C$12</f>
        <v>6.2377330008769414E-3</v>
      </c>
      <c r="W13">
        <f>Sustainable_Friendly_Table[[#This Row],[Total Carbon (Metric T)]]*AHP!$P$15/TOPSIS!$D$12</f>
        <v>1.1378739389963543E-2</v>
      </c>
      <c r="X13">
        <f>((Sustainable_Friendly_Table[[#This Row],[Weighted Energy]]-TOPSIS!$B$13)^2+(Sustainable_Friendly_Table[[#This Row],[Weighted Cost]]-TOPSIS!$C$13)^2+(Sustainable_Friendly_Table[[#This Row],[Weighted Co2]]-TOPSIS!$D$13)^2)^0.5</f>
        <v>5.6317485182234073E-5</v>
      </c>
      <c r="Y13">
        <f>((Sustainable_Friendly_Table[[#This Row],[Weighted Energy]]-TOPSIS!$B$14)^2+(Sustainable_Friendly_Table[[#This Row],[Weighted Cost]]-TOPSIS!$C$14)^2+(Sustainable_Friendly_Table[[#This Row],[Weighted Co2]]-TOPSIS!$D$14)^2)^0.5</f>
        <v>5.9692908821036136E-3</v>
      </c>
      <c r="Z13">
        <f>Sustainable_Friendly_Table[[#This Row],[S- Worst-Euclidean Distance]]/(Sustainable_Friendly_Table[[#This Row],[S+ Best-Euclidean Distance]]+Sustainable_Friendly_Table[[#This Row],[S- Worst-Euclidean Distance]])</f>
        <v>0.99065364329218741</v>
      </c>
      <c r="AA13">
        <v>12</v>
      </c>
    </row>
    <row r="14" spans="1:27" x14ac:dyDescent="0.3">
      <c r="A14">
        <v>20</v>
      </c>
      <c r="B14" t="s">
        <v>139</v>
      </c>
      <c r="C14" t="s">
        <v>147</v>
      </c>
      <c r="D14" t="s">
        <v>280</v>
      </c>
      <c r="E14" t="s">
        <v>152</v>
      </c>
      <c r="F14" t="s">
        <v>154</v>
      </c>
      <c r="G14" t="s">
        <v>220</v>
      </c>
      <c r="H14">
        <v>323.83127344063621</v>
      </c>
      <c r="I14">
        <v>24</v>
      </c>
      <c r="J14">
        <v>1184287.0470401244</v>
      </c>
      <c r="K14">
        <v>48799.350563636355</v>
      </c>
      <c r="L14">
        <v>213171668.46722239</v>
      </c>
      <c r="M14">
        <v>5579461.1772727259</v>
      </c>
      <c r="N14">
        <v>1776430570.5601866</v>
      </c>
      <c r="O14">
        <v>93600000</v>
      </c>
      <c r="P14">
        <v>23.827813318181811</v>
      </c>
      <c r="Q14">
        <v>17705.09135324986</v>
      </c>
      <c r="R14">
        <v>213220467.81778604</v>
      </c>
      <c r="S14">
        <v>1875.6100317374594</v>
      </c>
      <c r="T14">
        <v>17728.919166568041</v>
      </c>
      <c r="U14">
        <f>Sustainable_Friendly_Table[[#This Row],[Total Energy(MJ)]]*AHP!$P$13/TOPSIS!$B$12</f>
        <v>2.0662075690710043E-2</v>
      </c>
      <c r="V14">
        <f>Sustainable_Friendly_Table[[#This Row],[Total Cost(LKR Million)]]*AHP!$P$14/TOPSIS!$C$12</f>
        <v>6.2609190489224384E-3</v>
      </c>
      <c r="W14">
        <f>Sustainable_Friendly_Table[[#This Row],[Total Carbon (Metric T)]]*AHP!$P$15/TOPSIS!$D$12</f>
        <v>1.1373234997049494E-2</v>
      </c>
      <c r="X14">
        <f>((Sustainable_Friendly_Table[[#This Row],[Weighted Energy]]-TOPSIS!$B$13)^2+(Sustainable_Friendly_Table[[#This Row],[Weighted Cost]]-TOPSIS!$C$13)^2+(Sustainable_Friendly_Table[[#This Row],[Weighted Co2]]-TOPSIS!$D$13)^2)^0.5</f>
        <v>5.6643498017042833E-5</v>
      </c>
      <c r="Y14">
        <f>((Sustainable_Friendly_Table[[#This Row],[Weighted Energy]]-TOPSIS!$B$14)^2+(Sustainable_Friendly_Table[[#This Row],[Weighted Cost]]-TOPSIS!$C$14)^2+(Sustainable_Friendly_Table[[#This Row],[Weighted Co2]]-TOPSIS!$D$14)^2)^0.5</f>
        <v>5.9745991801145723E-3</v>
      </c>
      <c r="Z14">
        <f>Sustainable_Friendly_Table[[#This Row],[S- Worst-Euclidean Distance]]/(Sustainable_Friendly_Table[[#This Row],[S+ Best-Euclidean Distance]]+Sustainable_Friendly_Table[[#This Row],[S- Worst-Euclidean Distance]])</f>
        <v>0.99060832053360681</v>
      </c>
      <c r="AA14">
        <v>13</v>
      </c>
    </row>
    <row r="15" spans="1:27" x14ac:dyDescent="0.3">
      <c r="A15">
        <v>6</v>
      </c>
      <c r="B15" t="s">
        <v>139</v>
      </c>
      <c r="C15" t="s">
        <v>147</v>
      </c>
      <c r="D15" t="s">
        <v>151</v>
      </c>
      <c r="E15" t="s">
        <v>152</v>
      </c>
      <c r="F15" t="s">
        <v>155</v>
      </c>
      <c r="G15" t="s">
        <v>218</v>
      </c>
      <c r="H15">
        <v>323.32823925838818</v>
      </c>
      <c r="I15">
        <v>23</v>
      </c>
      <c r="J15">
        <v>1184878.6269202274</v>
      </c>
      <c r="K15">
        <v>49618.130336363625</v>
      </c>
      <c r="L15">
        <v>213278152.84564093</v>
      </c>
      <c r="M15">
        <v>5602148.7613636348</v>
      </c>
      <c r="N15">
        <v>1777317940.3803411</v>
      </c>
      <c r="O15">
        <v>86162600</v>
      </c>
      <c r="P15">
        <v>23.564096877272721</v>
      </c>
      <c r="Q15">
        <v>17713.935472457397</v>
      </c>
      <c r="R15">
        <v>213327770.9759773</v>
      </c>
      <c r="S15">
        <v>1869.0826891417048</v>
      </c>
      <c r="T15">
        <v>17737.499569334668</v>
      </c>
      <c r="U15">
        <f>Sustainable_Friendly_Table[[#This Row],[Total Energy(MJ)]]*AHP!$P$13/TOPSIS!$B$12</f>
        <v>2.0672473876208325E-2</v>
      </c>
      <c r="V15">
        <f>Sustainable_Friendly_Table[[#This Row],[Total Cost(LKR Million)]]*AHP!$P$14/TOPSIS!$C$12</f>
        <v>6.2391303173070789E-3</v>
      </c>
      <c r="W15">
        <f>Sustainable_Friendly_Table[[#This Row],[Total Carbon (Metric T)]]*AHP!$P$15/TOPSIS!$D$12</f>
        <v>1.1378739389963543E-2</v>
      </c>
      <c r="X15">
        <f>((Sustainable_Friendly_Table[[#This Row],[Weighted Energy]]-TOPSIS!$B$13)^2+(Sustainable_Friendly_Table[[#This Row],[Weighted Cost]]-TOPSIS!$C$13)^2+(Sustainable_Friendly_Table[[#This Row],[Weighted Co2]]-TOPSIS!$D$13)^2)^0.5</f>
        <v>5.667867780934955E-5</v>
      </c>
      <c r="Y15">
        <f>((Sustainable_Friendly_Table[[#This Row],[Weighted Energy]]-TOPSIS!$B$14)^2+(Sustainable_Friendly_Table[[#This Row],[Weighted Cost]]-TOPSIS!$C$14)^2+(Sustainable_Friendly_Table[[#This Row],[Weighted Co2]]-TOPSIS!$D$14)^2)^0.5</f>
        <v>5.9689236691637488E-3</v>
      </c>
      <c r="Z15">
        <f>Sustainable_Friendly_Table[[#This Row],[S- Worst-Euclidean Distance]]/(Sustainable_Friendly_Table[[#This Row],[S+ Best-Euclidean Distance]]+Sustainable_Friendly_Table[[#This Row],[S- Worst-Euclidean Distance]])</f>
        <v>0.99059369096305838</v>
      </c>
      <c r="AA15">
        <v>14</v>
      </c>
    </row>
    <row r="16" spans="1:27" x14ac:dyDescent="0.3">
      <c r="A16">
        <v>5</v>
      </c>
      <c r="B16" t="s">
        <v>139</v>
      </c>
      <c r="C16" t="s">
        <v>147</v>
      </c>
      <c r="D16" t="s">
        <v>151</v>
      </c>
      <c r="E16" t="s">
        <v>152</v>
      </c>
      <c r="F16" t="s">
        <v>155</v>
      </c>
      <c r="G16" t="s">
        <v>220</v>
      </c>
      <c r="H16">
        <v>323.32823925838818</v>
      </c>
      <c r="I16">
        <v>23</v>
      </c>
      <c r="J16">
        <v>1184878.6269202274</v>
      </c>
      <c r="K16">
        <v>49618.130336363625</v>
      </c>
      <c r="L16">
        <v>213278152.84564093</v>
      </c>
      <c r="M16">
        <v>5602148.7613636348</v>
      </c>
      <c r="N16">
        <v>1777317940.3803411</v>
      </c>
      <c r="O16">
        <v>89700000</v>
      </c>
      <c r="P16">
        <v>23.564096877272721</v>
      </c>
      <c r="Q16">
        <v>17713.935472457397</v>
      </c>
      <c r="R16">
        <v>213327770.9759773</v>
      </c>
      <c r="S16">
        <v>1872.6200891417047</v>
      </c>
      <c r="T16">
        <v>17737.499569334668</v>
      </c>
      <c r="U16">
        <f>Sustainable_Friendly_Table[[#This Row],[Total Energy(MJ)]]*AHP!$P$13/TOPSIS!$B$12</f>
        <v>2.0672473876208325E-2</v>
      </c>
      <c r="V16">
        <f>Sustainable_Friendly_Table[[#This Row],[Total Cost(LKR Million)]]*AHP!$P$14/TOPSIS!$C$12</f>
        <v>6.2509384088980276E-3</v>
      </c>
      <c r="W16">
        <f>Sustainable_Friendly_Table[[#This Row],[Total Carbon (Metric T)]]*AHP!$P$15/TOPSIS!$D$12</f>
        <v>1.1378739389963543E-2</v>
      </c>
      <c r="X16">
        <f>((Sustainable_Friendly_Table[[#This Row],[Weighted Energy]]-TOPSIS!$B$13)^2+(Sustainable_Friendly_Table[[#This Row],[Weighted Cost]]-TOPSIS!$C$13)^2+(Sustainable_Friendly_Table[[#This Row],[Weighted Co2]]-TOPSIS!$D$13)^2)^0.5</f>
        <v>6.0936841727423541E-5</v>
      </c>
      <c r="Y16">
        <f>((Sustainable_Friendly_Table[[#This Row],[Weighted Energy]]-TOPSIS!$B$14)^2+(Sustainable_Friendly_Table[[#This Row],[Weighted Cost]]-TOPSIS!$C$14)^2+(Sustainable_Friendly_Table[[#This Row],[Weighted Co2]]-TOPSIS!$D$14)^2)^0.5</f>
        <v>5.9658326841496127E-3</v>
      </c>
      <c r="Z16">
        <f>Sustainable_Friendly_Table[[#This Row],[S- Worst-Euclidean Distance]]/(Sustainable_Friendly_Table[[#This Row],[S+ Best-Euclidean Distance]]+Sustainable_Friendly_Table[[#This Row],[S- Worst-Euclidean Distance]])</f>
        <v>0.98988897095437622</v>
      </c>
      <c r="AA16">
        <v>15</v>
      </c>
    </row>
    <row r="17" spans="1:27" x14ac:dyDescent="0.3">
      <c r="A17">
        <v>22</v>
      </c>
      <c r="B17" t="s">
        <v>139</v>
      </c>
      <c r="C17" t="s">
        <v>147</v>
      </c>
      <c r="D17" t="s">
        <v>280</v>
      </c>
      <c r="E17" t="s">
        <v>152</v>
      </c>
      <c r="F17" t="s">
        <v>155</v>
      </c>
      <c r="G17" t="s">
        <v>219</v>
      </c>
      <c r="H17">
        <v>323.79270159679817</v>
      </c>
      <c r="I17">
        <v>47</v>
      </c>
      <c r="J17">
        <v>1185328.2264638087</v>
      </c>
      <c r="K17">
        <v>49618.130336363625</v>
      </c>
      <c r="L17">
        <v>213359080.76348558</v>
      </c>
      <c r="M17">
        <v>5606753.836363635</v>
      </c>
      <c r="N17">
        <v>1777992339.695713</v>
      </c>
      <c r="O17">
        <v>87608000</v>
      </c>
      <c r="P17">
        <v>23.554886727272724</v>
      </c>
      <c r="Q17">
        <v>17720.656985633941</v>
      </c>
      <c r="R17">
        <v>213408698.89382195</v>
      </c>
      <c r="S17">
        <v>1871.2070935320767</v>
      </c>
      <c r="T17">
        <v>17744.211872361215</v>
      </c>
      <c r="U17">
        <f>Sustainable_Friendly_Table[[#This Row],[Total Energy(MJ)]]*AHP!$P$13/TOPSIS!$B$12</f>
        <v>2.0680316175688815E-2</v>
      </c>
      <c r="V17">
        <f>Sustainable_Friendly_Table[[#This Row],[Total Cost(LKR Million)]]*AHP!$P$14/TOPSIS!$C$12</f>
        <v>6.246221729535757E-3</v>
      </c>
      <c r="W17">
        <f>Sustainable_Friendly_Table[[#This Row],[Total Carbon (Metric T)]]*AHP!$P$15/TOPSIS!$D$12</f>
        <v>1.1383045382843035E-2</v>
      </c>
      <c r="X17">
        <f>((Sustainable_Friendly_Table[[#This Row],[Weighted Energy]]-TOPSIS!$B$13)^2+(Sustainable_Friendly_Table[[#This Row],[Weighted Cost]]-TOPSIS!$C$13)^2+(Sustainable_Friendly_Table[[#This Row],[Weighted Co2]]-TOPSIS!$D$13)^2)^0.5</f>
        <v>6.7352430689768708E-5</v>
      </c>
      <c r="Y17">
        <f>((Sustainable_Friendly_Table[[#This Row],[Weighted Energy]]-TOPSIS!$B$14)^2+(Sustainable_Friendly_Table[[#This Row],[Weighted Cost]]-TOPSIS!$C$14)^2+(Sustainable_Friendly_Table[[#This Row],[Weighted Co2]]-TOPSIS!$D$14)^2)^0.5</f>
        <v>5.9584300422688792E-3</v>
      </c>
      <c r="Z17">
        <f>Sustainable_Friendly_Table[[#This Row],[S- Worst-Euclidean Distance]]/(Sustainable_Friendly_Table[[#This Row],[S+ Best-Euclidean Distance]]+Sustainable_Friendly_Table[[#This Row],[S- Worst-Euclidean Distance]])</f>
        <v>0.98882262494671513</v>
      </c>
      <c r="AA17">
        <v>16</v>
      </c>
    </row>
    <row r="18" spans="1:27" x14ac:dyDescent="0.3">
      <c r="A18">
        <v>24</v>
      </c>
      <c r="B18" t="s">
        <v>139</v>
      </c>
      <c r="C18" t="s">
        <v>147</v>
      </c>
      <c r="D18" t="s">
        <v>280</v>
      </c>
      <c r="E18" t="s">
        <v>152</v>
      </c>
      <c r="F18" t="s">
        <v>155</v>
      </c>
      <c r="G18" t="s">
        <v>218</v>
      </c>
      <c r="H18">
        <v>323.79270159679817</v>
      </c>
      <c r="I18">
        <v>24</v>
      </c>
      <c r="J18">
        <v>1185328.2264638087</v>
      </c>
      <c r="K18">
        <v>49618.130336363625</v>
      </c>
      <c r="L18">
        <v>213359080.76348558</v>
      </c>
      <c r="M18">
        <v>5606753.836363635</v>
      </c>
      <c r="N18">
        <v>1777992339.695713</v>
      </c>
      <c r="O18">
        <v>89908800</v>
      </c>
      <c r="P18">
        <v>23.554886727272724</v>
      </c>
      <c r="Q18">
        <v>17720.656985633941</v>
      </c>
      <c r="R18">
        <v>213408698.89382195</v>
      </c>
      <c r="S18">
        <v>1873.5078935320767</v>
      </c>
      <c r="T18">
        <v>17744.211872361215</v>
      </c>
      <c r="U18">
        <f>Sustainable_Friendly_Table[[#This Row],[Total Energy(MJ)]]*AHP!$P$13/TOPSIS!$B$12</f>
        <v>2.0680316175688815E-2</v>
      </c>
      <c r="V18">
        <f>Sustainable_Friendly_Table[[#This Row],[Total Cost(LKR Million)]]*AHP!$P$14/TOPSIS!$C$12</f>
        <v>6.2539019627953409E-3</v>
      </c>
      <c r="W18">
        <f>Sustainable_Friendly_Table[[#This Row],[Total Carbon (Metric T)]]*AHP!$P$15/TOPSIS!$D$12</f>
        <v>1.1383045382843035E-2</v>
      </c>
      <c r="X18">
        <f>((Sustainable_Friendly_Table[[#This Row],[Weighted Energy]]-TOPSIS!$B$13)^2+(Sustainable_Friendly_Table[[#This Row],[Weighted Cost]]-TOPSIS!$C$13)^2+(Sustainable_Friendly_Table[[#This Row],[Weighted Co2]]-TOPSIS!$D$13)^2)^0.5</f>
        <v>7.0280312781805689E-5</v>
      </c>
      <c r="Y18">
        <f>((Sustainable_Friendly_Table[[#This Row],[Weighted Energy]]-TOPSIS!$B$14)^2+(Sustainable_Friendly_Table[[#This Row],[Weighted Cost]]-TOPSIS!$C$14)^2+(Sustainable_Friendly_Table[[#This Row],[Weighted Co2]]-TOPSIS!$D$14)^2)^0.5</f>
        <v>5.9564227229941197E-3</v>
      </c>
      <c r="Z18">
        <f>Sustainable_Friendly_Table[[#This Row],[S- Worst-Euclidean Distance]]/(Sustainable_Friendly_Table[[#This Row],[S+ Best-Euclidean Distance]]+Sustainable_Friendly_Table[[#This Row],[S- Worst-Euclidean Distance]])</f>
        <v>0.98833851404912354</v>
      </c>
      <c r="AA18">
        <v>17</v>
      </c>
    </row>
    <row r="19" spans="1:27" x14ac:dyDescent="0.3">
      <c r="A19">
        <v>23</v>
      </c>
      <c r="B19" t="s">
        <v>139</v>
      </c>
      <c r="C19" t="s">
        <v>147</v>
      </c>
      <c r="D19" t="s">
        <v>280</v>
      </c>
      <c r="E19" t="s">
        <v>152</v>
      </c>
      <c r="F19" t="s">
        <v>155</v>
      </c>
      <c r="G19" t="s">
        <v>220</v>
      </c>
      <c r="H19">
        <v>323.79270159679817</v>
      </c>
      <c r="I19">
        <v>24</v>
      </c>
      <c r="J19">
        <v>1185328.2264638087</v>
      </c>
      <c r="K19">
        <v>49618.130336363625</v>
      </c>
      <c r="L19">
        <v>213359080.76348558</v>
      </c>
      <c r="M19">
        <v>5606753.836363635</v>
      </c>
      <c r="N19">
        <v>1777992339.695713</v>
      </c>
      <c r="O19">
        <v>93600000</v>
      </c>
      <c r="P19">
        <v>23.554886727272724</v>
      </c>
      <c r="Q19">
        <v>17720.656985633941</v>
      </c>
      <c r="R19">
        <v>213408698.89382195</v>
      </c>
      <c r="S19">
        <v>1877.1990935320766</v>
      </c>
      <c r="T19">
        <v>17744.211872361215</v>
      </c>
      <c r="U19">
        <f>Sustainable_Friendly_Table[[#This Row],[Total Energy(MJ)]]*AHP!$P$13/TOPSIS!$B$12</f>
        <v>2.0680316175688815E-2</v>
      </c>
      <c r="V19">
        <f>Sustainable_Friendly_Table[[#This Row],[Total Cost(LKR Million)]]*AHP!$P$14/TOPSIS!$C$12</f>
        <v>6.2662234496728532E-3</v>
      </c>
      <c r="W19">
        <f>Sustainable_Friendly_Table[[#This Row],[Total Carbon (Metric T)]]*AHP!$P$15/TOPSIS!$D$12</f>
        <v>1.1383045382843035E-2</v>
      </c>
      <c r="X19">
        <f>((Sustainable_Friendly_Table[[#This Row],[Weighted Energy]]-TOPSIS!$B$13)^2+(Sustainable_Friendly_Table[[#This Row],[Weighted Cost]]-TOPSIS!$C$13)^2+(Sustainable_Friendly_Table[[#This Row],[Weighted Co2]]-TOPSIS!$D$13)^2)^0.5</f>
        <v>7.6369278129870318E-5</v>
      </c>
      <c r="Y19">
        <f>((Sustainable_Friendly_Table[[#This Row],[Weighted Energy]]-TOPSIS!$B$14)^2+(Sustainable_Friendly_Table[[#This Row],[Weighted Cost]]-TOPSIS!$C$14)^2+(Sustainable_Friendly_Table[[#This Row],[Weighted Co2]]-TOPSIS!$D$14)^2)^0.5</f>
        <v>5.9532216425506445E-3</v>
      </c>
      <c r="Z19">
        <f>Sustainable_Friendly_Table[[#This Row],[S- Worst-Euclidean Distance]]/(Sustainable_Friendly_Table[[#This Row],[S+ Best-Euclidean Distance]]+Sustainable_Friendly_Table[[#This Row],[S- Worst-Euclidean Distance]])</f>
        <v>0.98733425216826298</v>
      </c>
      <c r="AA19">
        <v>18</v>
      </c>
    </row>
    <row r="20" spans="1:27" x14ac:dyDescent="0.3">
      <c r="A20">
        <v>115</v>
      </c>
      <c r="B20" t="s">
        <v>140</v>
      </c>
      <c r="C20" t="s">
        <v>147</v>
      </c>
      <c r="D20" t="s">
        <v>151</v>
      </c>
      <c r="E20" t="s">
        <v>152</v>
      </c>
      <c r="F20" t="s">
        <v>280</v>
      </c>
      <c r="G20" t="s">
        <v>219</v>
      </c>
      <c r="H20">
        <v>329.45273132556804</v>
      </c>
      <c r="I20">
        <v>47</v>
      </c>
      <c r="J20">
        <v>1199908.5109554185</v>
      </c>
      <c r="K20">
        <v>47352.343290909077</v>
      </c>
      <c r="L20">
        <v>215983531.97197533</v>
      </c>
      <c r="M20">
        <v>5926981.0386363622</v>
      </c>
      <c r="N20">
        <v>1799862766.4331276</v>
      </c>
      <c r="O20">
        <v>87608000</v>
      </c>
      <c r="P20">
        <v>24.200065468181812</v>
      </c>
      <c r="Q20">
        <v>17938.632238783506</v>
      </c>
      <c r="R20">
        <v>216030884.31526622</v>
      </c>
      <c r="S20">
        <v>1893.397747471764</v>
      </c>
      <c r="T20">
        <v>17962.832304251689</v>
      </c>
      <c r="U20">
        <f>Sustainable_Friendly_Table[[#This Row],[Total Energy(MJ)]]*AHP!$P$13/TOPSIS!$B$12</f>
        <v>2.0934418393020311E-2</v>
      </c>
      <c r="V20">
        <f>Sustainable_Friendly_Table[[#This Row],[Total Cost(LKR Million)]]*AHP!$P$14/TOPSIS!$C$12</f>
        <v>6.3202957031273429E-3</v>
      </c>
      <c r="W20">
        <f>Sustainable_Friendly_Table[[#This Row],[Total Carbon (Metric T)]]*AHP!$P$15/TOPSIS!$D$12</f>
        <v>1.1523292034299122E-2</v>
      </c>
      <c r="X20">
        <f>((Sustainable_Friendly_Table[[#This Row],[Weighted Energy]]-TOPSIS!$B$13)^2+(Sustainable_Friendly_Table[[#This Row],[Weighted Cost]]-TOPSIS!$C$13)^2+(Sustainable_Friendly_Table[[#This Row],[Weighted Co2]]-TOPSIS!$D$13)^2)^0.5</f>
        <v>3.6667385501210569E-4</v>
      </c>
      <c r="Y20">
        <f>((Sustainable_Friendly_Table[[#This Row],[Weighted Energy]]-TOPSIS!$B$14)^2+(Sustainable_Friendly_Table[[#This Row],[Weighted Cost]]-TOPSIS!$C$14)^2+(Sustainable_Friendly_Table[[#This Row],[Weighted Co2]]-TOPSIS!$D$14)^2)^0.5</f>
        <v>5.6589268458182409E-3</v>
      </c>
      <c r="Z20">
        <f>Sustainable_Friendly_Table[[#This Row],[S- Worst-Euclidean Distance]]/(Sustainable_Friendly_Table[[#This Row],[S+ Best-Euclidean Distance]]+Sustainable_Friendly_Table[[#This Row],[S- Worst-Euclidean Distance]])</f>
        <v>0.93914733597239908</v>
      </c>
      <c r="AA20">
        <v>19</v>
      </c>
    </row>
    <row r="21" spans="1:27" x14ac:dyDescent="0.3">
      <c r="A21">
        <v>117</v>
      </c>
      <c r="B21" t="s">
        <v>140</v>
      </c>
      <c r="C21" t="s">
        <v>147</v>
      </c>
      <c r="D21" t="s">
        <v>151</v>
      </c>
      <c r="E21" t="s">
        <v>152</v>
      </c>
      <c r="F21" t="s">
        <v>280</v>
      </c>
      <c r="G21" t="s">
        <v>218</v>
      </c>
      <c r="H21">
        <v>329.45273132556804</v>
      </c>
      <c r="I21">
        <v>24</v>
      </c>
      <c r="J21">
        <v>1199908.5109554185</v>
      </c>
      <c r="K21">
        <v>47352.343290909077</v>
      </c>
      <c r="L21">
        <v>215983531.97197533</v>
      </c>
      <c r="M21">
        <v>5926981.0386363622</v>
      </c>
      <c r="N21">
        <v>1799862766.4331276</v>
      </c>
      <c r="O21">
        <v>89908800</v>
      </c>
      <c r="P21">
        <v>24.200065468181812</v>
      </c>
      <c r="Q21">
        <v>17938.632238783506</v>
      </c>
      <c r="R21">
        <v>216030884.31526622</v>
      </c>
      <c r="S21">
        <v>1895.6985474717642</v>
      </c>
      <c r="T21">
        <v>17962.832304251689</v>
      </c>
      <c r="U21">
        <f>Sustainable_Friendly_Table[[#This Row],[Total Energy(MJ)]]*AHP!$P$13/TOPSIS!$B$12</f>
        <v>2.0934418393020311E-2</v>
      </c>
      <c r="V21">
        <f>Sustainable_Friendly_Table[[#This Row],[Total Cost(LKR Million)]]*AHP!$P$14/TOPSIS!$C$12</f>
        <v>6.3279759363869276E-3</v>
      </c>
      <c r="W21">
        <f>Sustainable_Friendly_Table[[#This Row],[Total Carbon (Metric T)]]*AHP!$P$15/TOPSIS!$D$12</f>
        <v>1.1523292034299122E-2</v>
      </c>
      <c r="X21">
        <f>((Sustainable_Friendly_Table[[#This Row],[Weighted Energy]]-TOPSIS!$B$13)^2+(Sustainable_Friendly_Table[[#This Row],[Weighted Cost]]-TOPSIS!$C$13)^2+(Sustainable_Friendly_Table[[#This Row],[Weighted Co2]]-TOPSIS!$D$13)^2)^0.5</f>
        <v>3.6876889671665981E-4</v>
      </c>
      <c r="Y21">
        <f>((Sustainable_Friendly_Table[[#This Row],[Weighted Energy]]-TOPSIS!$B$14)^2+(Sustainable_Friendly_Table[[#This Row],[Weighted Cost]]-TOPSIS!$C$14)^2+(Sustainable_Friendly_Table[[#This Row],[Weighted Co2]]-TOPSIS!$D$14)^2)^0.5</f>
        <v>5.6569138179312969E-3</v>
      </c>
      <c r="Z21">
        <f>Sustainable_Friendly_Table[[#This Row],[S- Worst-Euclidean Distance]]/(Sustainable_Friendly_Table[[#This Row],[S+ Best-Euclidean Distance]]+Sustainable_Friendly_Table[[#This Row],[S- Worst-Euclidean Distance]])</f>
        <v>0.93880047885358919</v>
      </c>
      <c r="AA21">
        <v>20</v>
      </c>
    </row>
    <row r="22" spans="1:27" x14ac:dyDescent="0.3">
      <c r="A22">
        <v>116</v>
      </c>
      <c r="B22" t="s">
        <v>140</v>
      </c>
      <c r="C22" t="s">
        <v>147</v>
      </c>
      <c r="D22" t="s">
        <v>151</v>
      </c>
      <c r="E22" t="s">
        <v>152</v>
      </c>
      <c r="F22" t="s">
        <v>280</v>
      </c>
      <c r="G22" t="s">
        <v>220</v>
      </c>
      <c r="H22">
        <v>329.45273132556804</v>
      </c>
      <c r="I22">
        <v>24</v>
      </c>
      <c r="J22">
        <v>1199908.5109554185</v>
      </c>
      <c r="K22">
        <v>47352.343290909077</v>
      </c>
      <c r="L22">
        <v>215983531.97197533</v>
      </c>
      <c r="M22">
        <v>5926981.0386363622</v>
      </c>
      <c r="N22">
        <v>1799862766.4331276</v>
      </c>
      <c r="O22">
        <v>93600000</v>
      </c>
      <c r="P22">
        <v>24.200065468181812</v>
      </c>
      <c r="Q22">
        <v>17938.632238783506</v>
      </c>
      <c r="R22">
        <v>216030884.31526622</v>
      </c>
      <c r="S22">
        <v>1899.3897474717642</v>
      </c>
      <c r="T22">
        <v>17962.832304251689</v>
      </c>
      <c r="U22">
        <f>Sustainable_Friendly_Table[[#This Row],[Total Energy(MJ)]]*AHP!$P$13/TOPSIS!$B$12</f>
        <v>2.0934418393020311E-2</v>
      </c>
      <c r="V22">
        <f>Sustainable_Friendly_Table[[#This Row],[Total Cost(LKR Million)]]*AHP!$P$14/TOPSIS!$C$12</f>
        <v>6.3402974232644391E-3</v>
      </c>
      <c r="W22">
        <f>Sustainable_Friendly_Table[[#This Row],[Total Carbon (Metric T)]]*AHP!$P$15/TOPSIS!$D$12</f>
        <v>1.1523292034299122E-2</v>
      </c>
      <c r="X22">
        <f>((Sustainable_Friendly_Table[[#This Row],[Weighted Energy]]-TOPSIS!$B$13)^2+(Sustainable_Friendly_Table[[#This Row],[Weighted Cost]]-TOPSIS!$C$13)^2+(Sustainable_Friendly_Table[[#This Row],[Weighted Co2]]-TOPSIS!$D$13)^2)^0.5</f>
        <v>3.7243636563866748E-4</v>
      </c>
      <c r="Y22">
        <f>((Sustainable_Friendly_Table[[#This Row],[Weighted Energy]]-TOPSIS!$B$14)^2+(Sustainable_Friendly_Table[[#This Row],[Weighted Cost]]-TOPSIS!$C$14)^2+(Sustainable_Friendly_Table[[#This Row],[Weighted Co2]]-TOPSIS!$D$14)^2)^0.5</f>
        <v>5.6537045922847706E-3</v>
      </c>
      <c r="Z22">
        <f>Sustainable_Friendly_Table[[#This Row],[S- Worst-Euclidean Distance]]/(Sustainable_Friendly_Table[[#This Row],[S+ Best-Euclidean Distance]]+Sustainable_Friendly_Table[[#This Row],[S- Worst-Euclidean Distance]])</f>
        <v>0.93819653933767155</v>
      </c>
      <c r="AA22">
        <v>21</v>
      </c>
    </row>
    <row r="23" spans="1:27" x14ac:dyDescent="0.3">
      <c r="A23">
        <v>133</v>
      </c>
      <c r="B23" t="s">
        <v>140</v>
      </c>
      <c r="C23" t="s">
        <v>147</v>
      </c>
      <c r="D23" t="s">
        <v>280</v>
      </c>
      <c r="E23" t="s">
        <v>152</v>
      </c>
      <c r="F23" t="s">
        <v>280</v>
      </c>
      <c r="G23" t="s">
        <v>219</v>
      </c>
      <c r="H23">
        <v>329.91719366397803</v>
      </c>
      <c r="I23">
        <v>47</v>
      </c>
      <c r="J23">
        <v>1200358.1104989992</v>
      </c>
      <c r="K23">
        <v>47352.343290909077</v>
      </c>
      <c r="L23">
        <v>216064459.88981986</v>
      </c>
      <c r="M23">
        <v>5931586.1136363624</v>
      </c>
      <c r="N23">
        <v>1800537165.7484989</v>
      </c>
      <c r="O23">
        <v>87608000</v>
      </c>
      <c r="P23">
        <v>24.190855318181814</v>
      </c>
      <c r="Q23">
        <v>17945.35375196004</v>
      </c>
      <c r="R23">
        <v>216111812.23311076</v>
      </c>
      <c r="S23">
        <v>1894.0767518621351</v>
      </c>
      <c r="T23">
        <v>17969.544607278222</v>
      </c>
      <c r="U23">
        <f>Sustainable_Friendly_Table[[#This Row],[Total Energy(MJ)]]*AHP!$P$13/TOPSIS!$B$12</f>
        <v>2.0942260692500794E-2</v>
      </c>
      <c r="V23">
        <f>Sustainable_Friendly_Table[[#This Row],[Total Cost(LKR Million)]]*AHP!$P$14/TOPSIS!$C$12</f>
        <v>6.3225622678449766E-3</v>
      </c>
      <c r="W23">
        <f>Sustainable_Friendly_Table[[#This Row],[Total Carbon (Metric T)]]*AHP!$P$15/TOPSIS!$D$12</f>
        <v>1.1527598027178603E-2</v>
      </c>
      <c r="X23">
        <f>((Sustainable_Friendly_Table[[#This Row],[Weighted Energy]]-TOPSIS!$B$13)^2+(Sustainable_Friendly_Table[[#This Row],[Weighted Cost]]-TOPSIS!$C$13)^2+(Sustainable_Friendly_Table[[#This Row],[Weighted Co2]]-TOPSIS!$D$13)^2)^0.5</f>
        <v>3.7590169967935665E-4</v>
      </c>
      <c r="Y23">
        <f>((Sustainable_Friendly_Table[[#This Row],[Weighted Energy]]-TOPSIS!$B$14)^2+(Sustainable_Friendly_Table[[#This Row],[Weighted Cost]]-TOPSIS!$C$14)^2+(Sustainable_Friendly_Table[[#This Row],[Weighted Co2]]-TOPSIS!$D$14)^2)^0.5</f>
        <v>5.6496989733321994E-3</v>
      </c>
      <c r="Z23">
        <f>Sustainable_Friendly_Table[[#This Row],[S- Worst-Euclidean Distance]]/(Sustainable_Friendly_Table[[#This Row],[S+ Best-Euclidean Distance]]+Sustainable_Friendly_Table[[#This Row],[S- Worst-Euclidean Distance]])</f>
        <v>0.93761589589515837</v>
      </c>
      <c r="AA23">
        <v>22</v>
      </c>
    </row>
    <row r="24" spans="1:27" x14ac:dyDescent="0.3">
      <c r="A24">
        <v>135</v>
      </c>
      <c r="B24" t="s">
        <v>140</v>
      </c>
      <c r="C24" t="s">
        <v>147</v>
      </c>
      <c r="D24" t="s">
        <v>280</v>
      </c>
      <c r="E24" t="s">
        <v>152</v>
      </c>
      <c r="F24" t="s">
        <v>280</v>
      </c>
      <c r="G24" t="s">
        <v>218</v>
      </c>
      <c r="H24">
        <v>329.91719366397803</v>
      </c>
      <c r="I24">
        <v>24</v>
      </c>
      <c r="J24">
        <v>1200358.1104989992</v>
      </c>
      <c r="K24">
        <v>47352.343290909077</v>
      </c>
      <c r="L24">
        <v>216064459.88981986</v>
      </c>
      <c r="M24">
        <v>5931586.1136363624</v>
      </c>
      <c r="N24">
        <v>1800537165.7484989</v>
      </c>
      <c r="O24">
        <v>89908800</v>
      </c>
      <c r="P24">
        <v>24.190855318181814</v>
      </c>
      <c r="Q24">
        <v>17945.35375196004</v>
      </c>
      <c r="R24">
        <v>216111812.23311076</v>
      </c>
      <c r="S24">
        <v>1896.3775518621351</v>
      </c>
      <c r="T24">
        <v>17969.544607278222</v>
      </c>
      <c r="U24">
        <f>Sustainable_Friendly_Table[[#This Row],[Total Energy(MJ)]]*AHP!$P$13/TOPSIS!$B$12</f>
        <v>2.0942260692500794E-2</v>
      </c>
      <c r="V24">
        <f>Sustainable_Friendly_Table[[#This Row],[Total Cost(LKR Million)]]*AHP!$P$14/TOPSIS!$C$12</f>
        <v>6.3302425011045604E-3</v>
      </c>
      <c r="W24">
        <f>Sustainable_Friendly_Table[[#This Row],[Total Carbon (Metric T)]]*AHP!$P$15/TOPSIS!$D$12</f>
        <v>1.1527598027178603E-2</v>
      </c>
      <c r="X24">
        <f>((Sustainable_Friendly_Table[[#This Row],[Weighted Energy]]-TOPSIS!$B$13)^2+(Sustainable_Friendly_Table[[#This Row],[Weighted Cost]]-TOPSIS!$C$13)^2+(Sustainable_Friendly_Table[[#This Row],[Weighted Co2]]-TOPSIS!$D$13)^2)^0.5</f>
        <v>3.7799164878271E-4</v>
      </c>
      <c r="Y24">
        <f>((Sustainable_Friendly_Table[[#This Row],[Weighted Energy]]-TOPSIS!$B$14)^2+(Sustainable_Friendly_Table[[#This Row],[Weighted Cost]]-TOPSIS!$C$14)^2+(Sustainable_Friendly_Table[[#This Row],[Weighted Co2]]-TOPSIS!$D$14)^2)^0.5</f>
        <v>5.6476857385961221E-3</v>
      </c>
      <c r="Z24">
        <f>Sustainable_Friendly_Table[[#This Row],[S- Worst-Euclidean Distance]]/(Sustainable_Friendly_Table[[#This Row],[S+ Best-Euclidean Distance]]+Sustainable_Friendly_Table[[#This Row],[S- Worst-Euclidean Distance]])</f>
        <v>0.93726984959824799</v>
      </c>
      <c r="AA24">
        <v>23</v>
      </c>
    </row>
    <row r="25" spans="1:27" x14ac:dyDescent="0.3">
      <c r="A25">
        <v>134</v>
      </c>
      <c r="B25" t="s">
        <v>140</v>
      </c>
      <c r="C25" t="s">
        <v>147</v>
      </c>
      <c r="D25" t="s">
        <v>280</v>
      </c>
      <c r="E25" t="s">
        <v>152</v>
      </c>
      <c r="F25" t="s">
        <v>280</v>
      </c>
      <c r="G25" t="s">
        <v>220</v>
      </c>
      <c r="H25">
        <v>329.91719366397803</v>
      </c>
      <c r="I25">
        <v>24</v>
      </c>
      <c r="J25">
        <v>1200358.1104989992</v>
      </c>
      <c r="K25">
        <v>47352.343290909077</v>
      </c>
      <c r="L25">
        <v>216064459.88981986</v>
      </c>
      <c r="M25">
        <v>5931586.1136363624</v>
      </c>
      <c r="N25">
        <v>1800537165.7484989</v>
      </c>
      <c r="O25">
        <v>93600000</v>
      </c>
      <c r="P25">
        <v>24.190855318181814</v>
      </c>
      <c r="Q25">
        <v>17945.35375196004</v>
      </c>
      <c r="R25">
        <v>216111812.23311076</v>
      </c>
      <c r="S25">
        <v>1900.0687518621351</v>
      </c>
      <c r="T25">
        <v>17969.544607278222</v>
      </c>
      <c r="U25">
        <f>Sustainable_Friendly_Table[[#This Row],[Total Energy(MJ)]]*AHP!$P$13/TOPSIS!$B$12</f>
        <v>2.0942260692500794E-2</v>
      </c>
      <c r="V25">
        <f>Sustainable_Friendly_Table[[#This Row],[Total Cost(LKR Million)]]*AHP!$P$14/TOPSIS!$C$12</f>
        <v>6.3425639879820727E-3</v>
      </c>
      <c r="W25">
        <f>Sustainable_Friendly_Table[[#This Row],[Total Carbon (Metric T)]]*AHP!$P$15/TOPSIS!$D$12</f>
        <v>1.1527598027178603E-2</v>
      </c>
      <c r="X25">
        <f>((Sustainable_Friendly_Table[[#This Row],[Weighted Energy]]-TOPSIS!$B$13)^2+(Sustainable_Friendly_Table[[#This Row],[Weighted Cost]]-TOPSIS!$C$13)^2+(Sustainable_Friendly_Table[[#This Row],[Weighted Co2]]-TOPSIS!$D$13)^2)^0.5</f>
        <v>3.8164366719341643E-4</v>
      </c>
      <c r="Y25">
        <f>((Sustainable_Friendly_Table[[#This Row],[Weighted Energy]]-TOPSIS!$B$14)^2+(Sustainable_Friendly_Table[[#This Row],[Weighted Cost]]-TOPSIS!$C$14)^2+(Sustainable_Friendly_Table[[#This Row],[Weighted Co2]]-TOPSIS!$D$14)^2)^0.5</f>
        <v>5.6444762139774077E-3</v>
      </c>
      <c r="Z25">
        <f>Sustainable_Friendly_Table[[#This Row],[S- Worst-Euclidean Distance]]/(Sustainable_Friendly_Table[[#This Row],[S+ Best-Euclidean Distance]]+Sustainable_Friendly_Table[[#This Row],[S- Worst-Euclidean Distance]])</f>
        <v>0.93666842433953268</v>
      </c>
      <c r="AA25">
        <v>24</v>
      </c>
    </row>
    <row r="26" spans="1:27" x14ac:dyDescent="0.3">
      <c r="A26">
        <v>109</v>
      </c>
      <c r="B26" t="s">
        <v>140</v>
      </c>
      <c r="C26" t="s">
        <v>147</v>
      </c>
      <c r="D26" t="s">
        <v>151</v>
      </c>
      <c r="E26" t="s">
        <v>152</v>
      </c>
      <c r="F26" t="s">
        <v>154</v>
      </c>
      <c r="G26" t="s">
        <v>219</v>
      </c>
      <c r="H26">
        <v>329.38936329640541</v>
      </c>
      <c r="I26">
        <v>47</v>
      </c>
      <c r="J26">
        <v>1201619.0200086134</v>
      </c>
      <c r="K26">
        <v>45168.930563636357</v>
      </c>
      <c r="L26">
        <v>216291423.6015504</v>
      </c>
      <c r="M26">
        <v>5937898.1022727257</v>
      </c>
      <c r="N26">
        <v>1802428530.0129199</v>
      </c>
      <c r="O26">
        <v>87608000</v>
      </c>
      <c r="P26">
        <v>24.200065468181812</v>
      </c>
      <c r="Q26">
        <v>17964.20434912877</v>
      </c>
      <c r="R26">
        <v>216336592.53211403</v>
      </c>
      <c r="S26">
        <v>1895.9744281151927</v>
      </c>
      <c r="T26">
        <v>17988.404414596953</v>
      </c>
      <c r="U26">
        <f>Sustainable_Friendly_Table[[#This Row],[Total Energy(MJ)]]*AHP!$P$13/TOPSIS!$B$12</f>
        <v>2.0964042970718823E-2</v>
      </c>
      <c r="V26">
        <f>Sustainable_Friendly_Table[[#This Row],[Total Cost(LKR Million)]]*AHP!$P$14/TOPSIS!$C$12</f>
        <v>6.328896845502599E-3</v>
      </c>
      <c r="W26">
        <f>Sustainable_Friendly_Table[[#This Row],[Total Carbon (Metric T)]]*AHP!$P$15/TOPSIS!$D$12</f>
        <v>1.1539696735431473E-2</v>
      </c>
      <c r="X26">
        <f>((Sustainable_Friendly_Table[[#This Row],[Weighted Energy]]-TOPSIS!$B$13)^2+(Sustainable_Friendly_Table[[#This Row],[Weighted Cost]]-TOPSIS!$C$13)^2+(Sustainable_Friendly_Table[[#This Row],[Weighted Co2]]-TOPSIS!$D$13)^2)^0.5</f>
        <v>4.0160757308152332E-4</v>
      </c>
      <c r="Y26">
        <f>((Sustainable_Friendly_Table[[#This Row],[Weighted Energy]]-TOPSIS!$B$14)^2+(Sustainable_Friendly_Table[[#This Row],[Weighted Cost]]-TOPSIS!$C$14)^2+(Sustainable_Friendly_Table[[#This Row],[Weighted Co2]]-TOPSIS!$D$14)^2)^0.5</f>
        <v>5.6239934551175121E-3</v>
      </c>
      <c r="Z26">
        <f>Sustainable_Friendly_Table[[#This Row],[S- Worst-Euclidean Distance]]/(Sustainable_Friendly_Table[[#This Row],[S+ Best-Euclidean Distance]]+Sustainable_Friendly_Table[[#This Row],[S- Worst-Euclidean Distance]])</f>
        <v>0.9333497901367761</v>
      </c>
      <c r="AA26">
        <v>25</v>
      </c>
    </row>
    <row r="27" spans="1:27" x14ac:dyDescent="0.3">
      <c r="A27">
        <v>111</v>
      </c>
      <c r="B27" t="s">
        <v>140</v>
      </c>
      <c r="C27" t="s">
        <v>147</v>
      </c>
      <c r="D27" t="s">
        <v>151</v>
      </c>
      <c r="E27" t="s">
        <v>152</v>
      </c>
      <c r="F27" t="s">
        <v>154</v>
      </c>
      <c r="G27" t="s">
        <v>218</v>
      </c>
      <c r="H27">
        <v>329.38936329640541</v>
      </c>
      <c r="I27">
        <v>24</v>
      </c>
      <c r="J27">
        <v>1201619.0200086134</v>
      </c>
      <c r="K27">
        <v>45168.930563636357</v>
      </c>
      <c r="L27">
        <v>216291423.6015504</v>
      </c>
      <c r="M27">
        <v>5937898.1022727257</v>
      </c>
      <c r="N27">
        <v>1802428530.0129199</v>
      </c>
      <c r="O27">
        <v>89908800</v>
      </c>
      <c r="P27">
        <v>24.200065468181812</v>
      </c>
      <c r="Q27">
        <v>17964.20434912877</v>
      </c>
      <c r="R27">
        <v>216336592.53211403</v>
      </c>
      <c r="S27">
        <v>1898.2752281151927</v>
      </c>
      <c r="T27">
        <v>17988.404414596953</v>
      </c>
      <c r="U27">
        <f>Sustainable_Friendly_Table[[#This Row],[Total Energy(MJ)]]*AHP!$P$13/TOPSIS!$B$12</f>
        <v>2.0964042970718823E-2</v>
      </c>
      <c r="V27">
        <f>Sustainable_Friendly_Table[[#This Row],[Total Cost(LKR Million)]]*AHP!$P$14/TOPSIS!$C$12</f>
        <v>6.3365770787621838E-3</v>
      </c>
      <c r="W27">
        <f>Sustainable_Friendly_Table[[#This Row],[Total Carbon (Metric T)]]*AHP!$P$15/TOPSIS!$D$12</f>
        <v>1.1539696735431473E-2</v>
      </c>
      <c r="X27">
        <f>((Sustainable_Friendly_Table[[#This Row],[Weighted Energy]]-TOPSIS!$B$13)^2+(Sustainable_Friendly_Table[[#This Row],[Weighted Cost]]-TOPSIS!$C$13)^2+(Sustainable_Friendly_Table[[#This Row],[Weighted Co2]]-TOPSIS!$D$13)^2)^0.5</f>
        <v>4.0368495581591423E-4</v>
      </c>
      <c r="Y27">
        <f>((Sustainable_Friendly_Table[[#This Row],[Weighted Energy]]-TOPSIS!$B$14)^2+(Sustainable_Friendly_Table[[#This Row],[Weighted Cost]]-TOPSIS!$C$14)^2+(Sustainable_Friendly_Table[[#This Row],[Weighted Co2]]-TOPSIS!$D$14)^2)^0.5</f>
        <v>5.6219796689372459E-3</v>
      </c>
      <c r="Z27">
        <f>Sustainable_Friendly_Table[[#This Row],[S- Worst-Euclidean Distance]]/(Sustainable_Friendly_Table[[#This Row],[S+ Best-Euclidean Distance]]+Sustainable_Friendly_Table[[#This Row],[S- Worst-Euclidean Distance]])</f>
        <v>0.93300573779735529</v>
      </c>
      <c r="AA27">
        <v>26</v>
      </c>
    </row>
    <row r="28" spans="1:27" x14ac:dyDescent="0.3">
      <c r="A28">
        <v>110</v>
      </c>
      <c r="B28" t="s">
        <v>140</v>
      </c>
      <c r="C28" t="s">
        <v>147</v>
      </c>
      <c r="D28" t="s">
        <v>151</v>
      </c>
      <c r="E28" t="s">
        <v>152</v>
      </c>
      <c r="F28" t="s">
        <v>154</v>
      </c>
      <c r="G28" t="s">
        <v>220</v>
      </c>
      <c r="H28">
        <v>329.38936329640541</v>
      </c>
      <c r="I28">
        <v>24</v>
      </c>
      <c r="J28">
        <v>1201619.0200086134</v>
      </c>
      <c r="K28">
        <v>45168.930563636357</v>
      </c>
      <c r="L28">
        <v>216291423.6015504</v>
      </c>
      <c r="M28">
        <v>5937898.1022727257</v>
      </c>
      <c r="N28">
        <v>1802428530.0129199</v>
      </c>
      <c r="O28">
        <v>93600000</v>
      </c>
      <c r="P28">
        <v>24.200065468181812</v>
      </c>
      <c r="Q28">
        <v>17964.20434912877</v>
      </c>
      <c r="R28">
        <v>216336592.53211403</v>
      </c>
      <c r="S28">
        <v>1901.9664281151927</v>
      </c>
      <c r="T28">
        <v>17988.404414596953</v>
      </c>
      <c r="U28">
        <f>Sustainable_Friendly_Table[[#This Row],[Total Energy(MJ)]]*AHP!$P$13/TOPSIS!$B$12</f>
        <v>2.0964042970718823E-2</v>
      </c>
      <c r="V28">
        <f>Sustainable_Friendly_Table[[#This Row],[Total Cost(LKR Million)]]*AHP!$P$14/TOPSIS!$C$12</f>
        <v>6.3488985656396952E-3</v>
      </c>
      <c r="W28">
        <f>Sustainable_Friendly_Table[[#This Row],[Total Carbon (Metric T)]]*AHP!$P$15/TOPSIS!$D$12</f>
        <v>1.1539696735431473E-2</v>
      </c>
      <c r="X28">
        <f>((Sustainable_Friendly_Table[[#This Row],[Weighted Energy]]-TOPSIS!$B$13)^2+(Sustainable_Friendly_Table[[#This Row],[Weighted Cost]]-TOPSIS!$C$13)^2+(Sustainable_Friendly_Table[[#This Row],[Weighted Co2]]-TOPSIS!$D$13)^2)^0.5</f>
        <v>4.0729823046808098E-4</v>
      </c>
      <c r="Y28">
        <f>((Sustainable_Friendly_Table[[#This Row],[Weighted Energy]]-TOPSIS!$B$14)^2+(Sustainable_Friendly_Table[[#This Row],[Weighted Cost]]-TOPSIS!$C$14)^2+(Sustainable_Friendly_Table[[#This Row],[Weighted Co2]]-TOPSIS!$D$14)^2)^0.5</f>
        <v>5.6187693518233526E-3</v>
      </c>
      <c r="Z28">
        <f>Sustainable_Friendly_Table[[#This Row],[S- Worst-Euclidean Distance]]/(Sustainable_Friendly_Table[[#This Row],[S+ Best-Euclidean Distance]]+Sustainable_Friendly_Table[[#This Row],[S- Worst-Euclidean Distance]])</f>
        <v>0.93241061025186778</v>
      </c>
      <c r="AA28">
        <v>27</v>
      </c>
    </row>
    <row r="29" spans="1:27" x14ac:dyDescent="0.3">
      <c r="A29">
        <v>127</v>
      </c>
      <c r="B29" t="s">
        <v>140</v>
      </c>
      <c r="C29" t="s">
        <v>147</v>
      </c>
      <c r="D29" t="s">
        <v>280</v>
      </c>
      <c r="E29" t="s">
        <v>152</v>
      </c>
      <c r="F29" t="s">
        <v>154</v>
      </c>
      <c r="G29" t="s">
        <v>219</v>
      </c>
      <c r="H29">
        <v>329.85382563481539</v>
      </c>
      <c r="I29">
        <v>47</v>
      </c>
      <c r="J29">
        <v>1202068.6195521944</v>
      </c>
      <c r="K29">
        <v>45168.930563636357</v>
      </c>
      <c r="L29">
        <v>216372351.51939499</v>
      </c>
      <c r="M29">
        <v>5942503.1772727259</v>
      </c>
      <c r="N29">
        <v>1803102929.3282914</v>
      </c>
      <c r="O29">
        <v>87608000</v>
      </c>
      <c r="P29">
        <v>24.190855318181814</v>
      </c>
      <c r="Q29">
        <v>17970.925862305307</v>
      </c>
      <c r="R29">
        <v>216417520.44995862</v>
      </c>
      <c r="S29">
        <v>1896.6534325055643</v>
      </c>
      <c r="T29">
        <v>17995.116717623489</v>
      </c>
      <c r="U29">
        <f>Sustainable_Friendly_Table[[#This Row],[Total Energy(MJ)]]*AHP!$P$13/TOPSIS!$B$12</f>
        <v>2.097188527019931E-2</v>
      </c>
      <c r="V29">
        <f>Sustainable_Friendly_Table[[#This Row],[Total Cost(LKR Million)]]*AHP!$P$14/TOPSIS!$C$12</f>
        <v>6.3311634102202344E-3</v>
      </c>
      <c r="W29">
        <f>Sustainable_Friendly_Table[[#This Row],[Total Carbon (Metric T)]]*AHP!$P$15/TOPSIS!$D$12</f>
        <v>1.1544002728310956E-2</v>
      </c>
      <c r="X29">
        <f>((Sustainable_Friendly_Table[[#This Row],[Weighted Energy]]-TOPSIS!$B$13)^2+(Sustainable_Friendly_Table[[#This Row],[Weighted Cost]]-TOPSIS!$C$13)^2+(Sustainable_Friendly_Table[[#This Row],[Weighted Co2]]-TOPSIS!$D$13)^2)^0.5</f>
        <v>4.1083565010065069E-4</v>
      </c>
      <c r="Y29">
        <f>((Sustainable_Friendly_Table[[#This Row],[Weighted Energy]]-TOPSIS!$B$14)^2+(Sustainable_Friendly_Table[[#This Row],[Weighted Cost]]-TOPSIS!$C$14)^2+(Sustainable_Friendly_Table[[#This Row],[Weighted Co2]]-TOPSIS!$D$14)^2)^0.5</f>
        <v>5.6147655999977319E-3</v>
      </c>
      <c r="Z29">
        <f>Sustainable_Friendly_Table[[#This Row],[S- Worst-Euclidean Distance]]/(Sustainable_Friendly_Table[[#This Row],[S+ Best-Euclidean Distance]]+Sustainable_Friendly_Table[[#This Row],[S- Worst-Euclidean Distance]])</f>
        <v>0.93181831438083584</v>
      </c>
      <c r="AA29">
        <v>28</v>
      </c>
    </row>
    <row r="30" spans="1:27" x14ac:dyDescent="0.3">
      <c r="A30">
        <v>129</v>
      </c>
      <c r="B30" t="s">
        <v>140</v>
      </c>
      <c r="C30" t="s">
        <v>147</v>
      </c>
      <c r="D30" t="s">
        <v>280</v>
      </c>
      <c r="E30" t="s">
        <v>152</v>
      </c>
      <c r="F30" t="s">
        <v>154</v>
      </c>
      <c r="G30" t="s">
        <v>218</v>
      </c>
      <c r="H30">
        <v>329.85382563481539</v>
      </c>
      <c r="I30">
        <v>24</v>
      </c>
      <c r="J30">
        <v>1202068.6195521944</v>
      </c>
      <c r="K30">
        <v>45168.930563636357</v>
      </c>
      <c r="L30">
        <v>216372351.51939499</v>
      </c>
      <c r="M30">
        <v>5942503.1772727259</v>
      </c>
      <c r="N30">
        <v>1803102929.3282914</v>
      </c>
      <c r="O30">
        <v>89908800</v>
      </c>
      <c r="P30">
        <v>24.190855318181814</v>
      </c>
      <c r="Q30">
        <v>17970.925862305307</v>
      </c>
      <c r="R30">
        <v>216417520.44995862</v>
      </c>
      <c r="S30">
        <v>1898.9542325055643</v>
      </c>
      <c r="T30">
        <v>17995.116717623489</v>
      </c>
      <c r="U30">
        <f>Sustainable_Friendly_Table[[#This Row],[Total Energy(MJ)]]*AHP!$P$13/TOPSIS!$B$12</f>
        <v>2.097188527019931E-2</v>
      </c>
      <c r="V30">
        <f>Sustainable_Friendly_Table[[#This Row],[Total Cost(LKR Million)]]*AHP!$P$14/TOPSIS!$C$12</f>
        <v>6.3388436434798192E-3</v>
      </c>
      <c r="W30">
        <f>Sustainable_Friendly_Table[[#This Row],[Total Carbon (Metric T)]]*AHP!$P$15/TOPSIS!$D$12</f>
        <v>1.1544002728310956E-2</v>
      </c>
      <c r="X30">
        <f>((Sustainable_Friendly_Table[[#This Row],[Weighted Energy]]-TOPSIS!$B$13)^2+(Sustainable_Friendly_Table[[#This Row],[Weighted Cost]]-TOPSIS!$C$13)^2+(Sustainable_Friendly_Table[[#This Row],[Weighted Co2]]-TOPSIS!$D$13)^2)^0.5</f>
        <v>4.1290876435448614E-4</v>
      </c>
      <c r="Y30">
        <f>((Sustainable_Friendly_Table[[#This Row],[Weighted Energy]]-TOPSIS!$B$14)^2+(Sustainable_Friendly_Table[[#This Row],[Weighted Cost]]-TOPSIS!$C$14)^2+(Sustainable_Friendly_Table[[#This Row],[Weighted Co2]]-TOPSIS!$D$14)^2)^0.5</f>
        <v>5.6127516044404179E-3</v>
      </c>
      <c r="Z30">
        <f>Sustainable_Friendly_Table[[#This Row],[S- Worst-Euclidean Distance]]/(Sustainable_Friendly_Table[[#This Row],[S+ Best-Euclidean Distance]]+Sustainable_Friendly_Table[[#This Row],[S- Worst-Euclidean Distance]])</f>
        <v>0.93147493567795203</v>
      </c>
      <c r="AA30">
        <v>29</v>
      </c>
    </row>
    <row r="31" spans="1:27" x14ac:dyDescent="0.3">
      <c r="A31">
        <v>128</v>
      </c>
      <c r="B31" t="s">
        <v>140</v>
      </c>
      <c r="C31" t="s">
        <v>147</v>
      </c>
      <c r="D31" t="s">
        <v>280</v>
      </c>
      <c r="E31" t="s">
        <v>152</v>
      </c>
      <c r="F31" t="s">
        <v>154</v>
      </c>
      <c r="G31" t="s">
        <v>220</v>
      </c>
      <c r="H31">
        <v>329.85382563481539</v>
      </c>
      <c r="I31">
        <v>24</v>
      </c>
      <c r="J31">
        <v>1202068.6195521944</v>
      </c>
      <c r="K31">
        <v>45168.930563636357</v>
      </c>
      <c r="L31">
        <v>216372351.51939499</v>
      </c>
      <c r="M31">
        <v>5942503.1772727259</v>
      </c>
      <c r="N31">
        <v>1803102929.3282914</v>
      </c>
      <c r="O31">
        <v>93600000</v>
      </c>
      <c r="P31">
        <v>24.190855318181814</v>
      </c>
      <c r="Q31">
        <v>17970.925862305307</v>
      </c>
      <c r="R31">
        <v>216417520.44995862</v>
      </c>
      <c r="S31">
        <v>1902.6454325055643</v>
      </c>
      <c r="T31">
        <v>17995.116717623489</v>
      </c>
      <c r="U31">
        <f>Sustainable_Friendly_Table[[#This Row],[Total Energy(MJ)]]*AHP!$P$13/TOPSIS!$B$12</f>
        <v>2.097188527019931E-2</v>
      </c>
      <c r="V31">
        <f>Sustainable_Friendly_Table[[#This Row],[Total Cost(LKR Million)]]*AHP!$P$14/TOPSIS!$C$12</f>
        <v>6.3511651303573306E-3</v>
      </c>
      <c r="W31">
        <f>Sustainable_Friendly_Table[[#This Row],[Total Carbon (Metric T)]]*AHP!$P$15/TOPSIS!$D$12</f>
        <v>1.1544002728310956E-2</v>
      </c>
      <c r="X31">
        <f>((Sustainable_Friendly_Table[[#This Row],[Weighted Energy]]-TOPSIS!$B$13)^2+(Sustainable_Friendly_Table[[#This Row],[Weighted Cost]]-TOPSIS!$C$13)^2+(Sustainable_Friendly_Table[[#This Row],[Weighted Co2]]-TOPSIS!$D$13)^2)^0.5</f>
        <v>4.165090726093883E-4</v>
      </c>
      <c r="Y31">
        <f>((Sustainable_Friendly_Table[[#This Row],[Weighted Energy]]-TOPSIS!$B$14)^2+(Sustainable_Friendly_Table[[#This Row],[Weighted Cost]]-TOPSIS!$C$14)^2+(Sustainable_Friendly_Table[[#This Row],[Weighted Co2]]-TOPSIS!$D$14)^2)^0.5</f>
        <v>5.6095409847053447E-3</v>
      </c>
      <c r="Z31">
        <f>Sustainable_Friendly_Table[[#This Row],[S- Worst-Euclidean Distance]]/(Sustainable_Friendly_Table[[#This Row],[S+ Best-Euclidean Distance]]+Sustainable_Friendly_Table[[#This Row],[S- Worst-Euclidean Distance]])</f>
        <v>0.93088190960116446</v>
      </c>
      <c r="AA31">
        <v>30</v>
      </c>
    </row>
    <row r="32" spans="1:27" x14ac:dyDescent="0.3">
      <c r="A32">
        <v>112</v>
      </c>
      <c r="B32" t="s">
        <v>140</v>
      </c>
      <c r="C32" t="s">
        <v>147</v>
      </c>
      <c r="D32" t="s">
        <v>151</v>
      </c>
      <c r="E32" t="s">
        <v>152</v>
      </c>
      <c r="F32" t="s">
        <v>155</v>
      </c>
      <c r="G32" t="s">
        <v>219</v>
      </c>
      <c r="H32">
        <v>329.35079145256719</v>
      </c>
      <c r="I32">
        <v>47</v>
      </c>
      <c r="J32">
        <v>1202660.1994322974</v>
      </c>
      <c r="K32">
        <v>45987.710336363627</v>
      </c>
      <c r="L32">
        <v>216478835.89781353</v>
      </c>
      <c r="M32">
        <v>5965190.7613636348</v>
      </c>
      <c r="N32">
        <v>1803990299.1484461</v>
      </c>
      <c r="O32">
        <v>87608000</v>
      </c>
      <c r="P32">
        <v>23.927138877272721</v>
      </c>
      <c r="Q32">
        <v>17979.769981512844</v>
      </c>
      <c r="R32">
        <v>216524823.60814989</v>
      </c>
      <c r="S32">
        <v>1897.5634899098097</v>
      </c>
      <c r="T32">
        <v>18003.697120390116</v>
      </c>
      <c r="U32">
        <f>Sustainable_Friendly_Table[[#This Row],[Total Energy(MJ)]]*AHP!$P$13/TOPSIS!$B$12</f>
        <v>2.0982283455697595E-2</v>
      </c>
      <c r="V32">
        <f>Sustainable_Friendly_Table[[#This Row],[Total Cost(LKR Million)]]*AHP!$P$14/TOPSIS!$C$12</f>
        <v>6.334201246253013E-3</v>
      </c>
      <c r="W32">
        <f>Sustainable_Friendly_Table[[#This Row],[Total Carbon (Metric T)]]*AHP!$P$15/TOPSIS!$D$12</f>
        <v>1.1549507121225005E-2</v>
      </c>
      <c r="X32">
        <f>((Sustainable_Friendly_Table[[#This Row],[Weighted Energy]]-TOPSIS!$B$13)^2+(Sustainable_Friendly_Table[[#This Row],[Weighted Cost]]-TOPSIS!$C$13)^2+(Sustainable_Friendly_Table[[#This Row],[Weighted Co2]]-TOPSIS!$D$13)^2)^0.5</f>
        <v>4.2298434190667561E-4</v>
      </c>
      <c r="Y32">
        <f>((Sustainable_Friendly_Table[[#This Row],[Weighted Energy]]-TOPSIS!$B$14)^2+(Sustainable_Friendly_Table[[#This Row],[Weighted Cost]]-TOPSIS!$C$14)^2+(Sustainable_Friendly_Table[[#This Row],[Weighted Co2]]-TOPSIS!$D$14)^2)^0.5</f>
        <v>5.602617091634913E-3</v>
      </c>
      <c r="Z32">
        <f>Sustainable_Friendly_Table[[#This Row],[S- Worst-Euclidean Distance]]/(Sustainable_Friendly_Table[[#This Row],[S+ Best-Euclidean Distance]]+Sustainable_Friendly_Table[[#This Row],[S- Worst-Euclidean Distance]])</f>
        <v>0.9298021373348514</v>
      </c>
      <c r="AA32">
        <v>31</v>
      </c>
    </row>
    <row r="33" spans="1:27" x14ac:dyDescent="0.3">
      <c r="A33">
        <v>114</v>
      </c>
      <c r="B33" t="s">
        <v>140</v>
      </c>
      <c r="C33" t="s">
        <v>147</v>
      </c>
      <c r="D33" t="s">
        <v>151</v>
      </c>
      <c r="E33" t="s">
        <v>152</v>
      </c>
      <c r="F33" t="s">
        <v>155</v>
      </c>
      <c r="G33" t="s">
        <v>218</v>
      </c>
      <c r="H33">
        <v>329.35079145256719</v>
      </c>
      <c r="I33">
        <v>24</v>
      </c>
      <c r="J33">
        <v>1202660.1994322974</v>
      </c>
      <c r="K33">
        <v>45987.710336363627</v>
      </c>
      <c r="L33">
        <v>216478835.89781353</v>
      </c>
      <c r="M33">
        <v>5965190.7613636348</v>
      </c>
      <c r="N33">
        <v>1803990299.1484461</v>
      </c>
      <c r="O33">
        <v>89908800</v>
      </c>
      <c r="P33">
        <v>23.927138877272721</v>
      </c>
      <c r="Q33">
        <v>17979.769981512844</v>
      </c>
      <c r="R33">
        <v>216524823.60814989</v>
      </c>
      <c r="S33">
        <v>1899.8642899098099</v>
      </c>
      <c r="T33">
        <v>18003.697120390116</v>
      </c>
      <c r="U33">
        <f>Sustainable_Friendly_Table[[#This Row],[Total Energy(MJ)]]*AHP!$P$13/TOPSIS!$B$12</f>
        <v>2.0982283455697595E-2</v>
      </c>
      <c r="V33">
        <f>Sustainable_Friendly_Table[[#This Row],[Total Cost(LKR Million)]]*AHP!$P$14/TOPSIS!$C$12</f>
        <v>6.3418814795125978E-3</v>
      </c>
      <c r="W33">
        <f>Sustainable_Friendly_Table[[#This Row],[Total Carbon (Metric T)]]*AHP!$P$15/TOPSIS!$D$12</f>
        <v>1.1549507121225005E-2</v>
      </c>
      <c r="X33">
        <f>((Sustainable_Friendly_Table[[#This Row],[Weighted Energy]]-TOPSIS!$B$13)^2+(Sustainable_Friendly_Table[[#This Row],[Weighted Cost]]-TOPSIS!$C$13)^2+(Sustainable_Friendly_Table[[#This Row],[Weighted Co2]]-TOPSIS!$D$13)^2)^0.5</f>
        <v>4.2505309358246057E-4</v>
      </c>
      <c r="Y33">
        <f>((Sustainable_Friendly_Table[[#This Row],[Weighted Energy]]-TOPSIS!$B$14)^2+(Sustainable_Friendly_Table[[#This Row],[Weighted Cost]]-TOPSIS!$C$14)^2+(Sustainable_Friendly_Table[[#This Row],[Weighted Co2]]-TOPSIS!$D$14)^2)^0.5</f>
        <v>5.6006028932864826E-3</v>
      </c>
      <c r="Z33">
        <f>Sustainable_Friendly_Table[[#This Row],[S- Worst-Euclidean Distance]]/(Sustainable_Friendly_Table[[#This Row],[S+ Best-Euclidean Distance]]+Sustainable_Friendly_Table[[#This Row],[S- Worst-Euclidean Distance]])</f>
        <v>0.92945944897804778</v>
      </c>
      <c r="AA33">
        <v>32</v>
      </c>
    </row>
    <row r="34" spans="1:27" x14ac:dyDescent="0.3">
      <c r="A34">
        <v>113</v>
      </c>
      <c r="B34" t="s">
        <v>140</v>
      </c>
      <c r="C34" t="s">
        <v>147</v>
      </c>
      <c r="D34" t="s">
        <v>151</v>
      </c>
      <c r="E34" t="s">
        <v>152</v>
      </c>
      <c r="F34" t="s">
        <v>155</v>
      </c>
      <c r="G34" t="s">
        <v>220</v>
      </c>
      <c r="H34">
        <v>329.35079145256719</v>
      </c>
      <c r="I34">
        <v>24</v>
      </c>
      <c r="J34">
        <v>1202660.1994322974</v>
      </c>
      <c r="K34">
        <v>45987.710336363627</v>
      </c>
      <c r="L34">
        <v>216478835.89781353</v>
      </c>
      <c r="M34">
        <v>5965190.7613636348</v>
      </c>
      <c r="N34">
        <v>1803990299.1484461</v>
      </c>
      <c r="O34">
        <v>93600000</v>
      </c>
      <c r="P34">
        <v>23.927138877272721</v>
      </c>
      <c r="Q34">
        <v>17979.769981512844</v>
      </c>
      <c r="R34">
        <v>216524823.60814989</v>
      </c>
      <c r="S34">
        <v>1903.5554899098099</v>
      </c>
      <c r="T34">
        <v>18003.697120390116</v>
      </c>
      <c r="U34">
        <f>Sustainable_Friendly_Table[[#This Row],[Total Energy(MJ)]]*AHP!$P$13/TOPSIS!$B$12</f>
        <v>2.0982283455697595E-2</v>
      </c>
      <c r="V34">
        <f>Sustainable_Friendly_Table[[#This Row],[Total Cost(LKR Million)]]*AHP!$P$14/TOPSIS!$C$12</f>
        <v>6.3542029663901092E-3</v>
      </c>
      <c r="W34">
        <f>Sustainable_Friendly_Table[[#This Row],[Total Carbon (Metric T)]]*AHP!$P$15/TOPSIS!$D$12</f>
        <v>1.1549507121225005E-2</v>
      </c>
      <c r="X34">
        <f>((Sustainable_Friendly_Table[[#This Row],[Weighted Energy]]-TOPSIS!$B$13)^2+(Sustainable_Friendly_Table[[#This Row],[Weighted Cost]]-TOPSIS!$C$13)^2+(Sustainable_Friendly_Table[[#This Row],[Weighted Co2]]-TOPSIS!$D$13)^2)^0.5</f>
        <v>4.2863872149262472E-4</v>
      </c>
      <c r="Y34">
        <f>((Sustainable_Friendly_Table[[#This Row],[Weighted Energy]]-TOPSIS!$B$14)^2+(Sustainable_Friendly_Table[[#This Row],[Weighted Cost]]-TOPSIS!$C$14)^2+(Sustainable_Friendly_Table[[#This Row],[Weighted Co2]]-TOPSIS!$D$14)^2)^0.5</f>
        <v>5.5973919923070492E-3</v>
      </c>
      <c r="Z34">
        <f>Sustainable_Friendly_Table[[#This Row],[S- Worst-Euclidean Distance]]/(Sustainable_Friendly_Table[[#This Row],[S+ Best-Euclidean Distance]]+Sustainable_Friendly_Table[[#This Row],[S- Worst-Euclidean Distance]])</f>
        <v>0.92886881234922392</v>
      </c>
      <c r="AA34">
        <v>33</v>
      </c>
    </row>
    <row r="35" spans="1:27" x14ac:dyDescent="0.3">
      <c r="A35">
        <v>130</v>
      </c>
      <c r="B35" t="s">
        <v>140</v>
      </c>
      <c r="C35" t="s">
        <v>147</v>
      </c>
      <c r="D35" t="s">
        <v>280</v>
      </c>
      <c r="E35" t="s">
        <v>152</v>
      </c>
      <c r="F35" t="s">
        <v>155</v>
      </c>
      <c r="G35" t="s">
        <v>219</v>
      </c>
      <c r="H35">
        <v>329.81525379097724</v>
      </c>
      <c r="I35">
        <v>47</v>
      </c>
      <c r="J35">
        <v>1203109.7989758784</v>
      </c>
      <c r="K35">
        <v>45987.710336363627</v>
      </c>
      <c r="L35">
        <v>216559763.81565812</v>
      </c>
      <c r="M35">
        <v>5969795.836363635</v>
      </c>
      <c r="N35">
        <v>1804664698.4638176</v>
      </c>
      <c r="O35">
        <v>87608000</v>
      </c>
      <c r="P35">
        <v>23.917928727272724</v>
      </c>
      <c r="Q35">
        <v>17986.49149468938</v>
      </c>
      <c r="R35">
        <v>216605751.52599448</v>
      </c>
      <c r="S35">
        <v>1898.2424943001811</v>
      </c>
      <c r="T35">
        <v>18010.409423416651</v>
      </c>
      <c r="U35">
        <f>Sustainable_Friendly_Table[[#This Row],[Total Energy(MJ)]]*AHP!$P$13/TOPSIS!$B$12</f>
        <v>2.0990125755178082E-2</v>
      </c>
      <c r="V35">
        <f>Sustainable_Friendly_Table[[#This Row],[Total Cost(LKR Million)]]*AHP!$P$14/TOPSIS!$C$12</f>
        <v>6.3364678109706475E-3</v>
      </c>
      <c r="W35">
        <f>Sustainable_Friendly_Table[[#This Row],[Total Carbon (Metric T)]]*AHP!$P$15/TOPSIS!$D$12</f>
        <v>1.1553813114104489E-2</v>
      </c>
      <c r="X35">
        <f>((Sustainable_Friendly_Table[[#This Row],[Weighted Energy]]-TOPSIS!$B$13)^2+(Sustainable_Friendly_Table[[#This Row],[Weighted Cost]]-TOPSIS!$C$13)^2+(Sustainable_Friendly_Table[[#This Row],[Weighted Co2]]-TOPSIS!$D$13)^2)^0.5</f>
        <v>4.3221252789002413E-4</v>
      </c>
      <c r="Y35">
        <f>((Sustainable_Friendly_Table[[#This Row],[Weighted Energy]]-TOPSIS!$B$14)^2+(Sustainable_Friendly_Table[[#This Row],[Weighted Cost]]-TOPSIS!$C$14)^2+(Sustainable_Friendly_Table[[#This Row],[Weighted Co2]]-TOPSIS!$D$14)^2)^0.5</f>
        <v>5.5933892464517963E-3</v>
      </c>
      <c r="Z35">
        <f>Sustainable_Friendly_Table[[#This Row],[S- Worst-Euclidean Distance]]/(Sustainable_Friendly_Table[[#This Row],[S+ Best-Euclidean Distance]]+Sustainable_Friendly_Table[[#This Row],[S- Worst-Euclidean Distance]])</f>
        <v>0.92827064514444546</v>
      </c>
      <c r="AA35">
        <v>34</v>
      </c>
    </row>
    <row r="36" spans="1:27" x14ac:dyDescent="0.3">
      <c r="A36">
        <v>132</v>
      </c>
      <c r="B36" t="s">
        <v>140</v>
      </c>
      <c r="C36" t="s">
        <v>147</v>
      </c>
      <c r="D36" t="s">
        <v>280</v>
      </c>
      <c r="E36" t="s">
        <v>152</v>
      </c>
      <c r="F36" t="s">
        <v>155</v>
      </c>
      <c r="G36" t="s">
        <v>218</v>
      </c>
      <c r="H36">
        <v>329.81525379097724</v>
      </c>
      <c r="I36">
        <v>24</v>
      </c>
      <c r="J36">
        <v>1203109.7989758784</v>
      </c>
      <c r="K36">
        <v>45987.710336363627</v>
      </c>
      <c r="L36">
        <v>216559763.81565812</v>
      </c>
      <c r="M36">
        <v>5969795.836363635</v>
      </c>
      <c r="N36">
        <v>1804664698.4638176</v>
      </c>
      <c r="O36">
        <v>89908800</v>
      </c>
      <c r="P36">
        <v>23.917928727272724</v>
      </c>
      <c r="Q36">
        <v>17986.49149468938</v>
      </c>
      <c r="R36">
        <v>216605751.52599448</v>
      </c>
      <c r="S36">
        <v>1900.5432943001811</v>
      </c>
      <c r="T36">
        <v>18010.409423416651</v>
      </c>
      <c r="U36">
        <f>Sustainable_Friendly_Table[[#This Row],[Total Energy(MJ)]]*AHP!$P$13/TOPSIS!$B$12</f>
        <v>2.0990125755178082E-2</v>
      </c>
      <c r="V36">
        <f>Sustainable_Friendly_Table[[#This Row],[Total Cost(LKR Million)]]*AHP!$P$14/TOPSIS!$C$12</f>
        <v>6.3441480442302323E-3</v>
      </c>
      <c r="W36">
        <f>Sustainable_Friendly_Table[[#This Row],[Total Carbon (Metric T)]]*AHP!$P$15/TOPSIS!$D$12</f>
        <v>1.1553813114104489E-2</v>
      </c>
      <c r="X36">
        <f>((Sustainable_Friendly_Table[[#This Row],[Weighted Energy]]-TOPSIS!$B$13)^2+(Sustainable_Friendly_Table[[#This Row],[Weighted Cost]]-TOPSIS!$C$13)^2+(Sustainable_Friendly_Table[[#This Row],[Weighted Co2]]-TOPSIS!$D$13)^2)^0.5</f>
        <v>4.3427740399696154E-4</v>
      </c>
      <c r="Y36">
        <f>((Sustainable_Friendly_Table[[#This Row],[Weighted Energy]]-TOPSIS!$B$14)^2+(Sustainable_Friendly_Table[[#This Row],[Weighted Cost]]-TOPSIS!$C$14)^2+(Sustainable_Friendly_Table[[#This Row],[Weighted Co2]]-TOPSIS!$D$14)^2)^0.5</f>
        <v>5.5913748372491828E-3</v>
      </c>
      <c r="Z36">
        <f>Sustainable_Friendly_Table[[#This Row],[S- Worst-Euclidean Distance]]/(Sustainable_Friendly_Table[[#This Row],[S+ Best-Euclidean Distance]]+Sustainable_Friendly_Table[[#This Row],[S- Worst-Euclidean Distance]])</f>
        <v>0.92792856497354881</v>
      </c>
      <c r="AA36">
        <v>35</v>
      </c>
    </row>
    <row r="37" spans="1:27" x14ac:dyDescent="0.3">
      <c r="A37">
        <v>131</v>
      </c>
      <c r="B37" t="s">
        <v>140</v>
      </c>
      <c r="C37" t="s">
        <v>147</v>
      </c>
      <c r="D37" t="s">
        <v>280</v>
      </c>
      <c r="E37" t="s">
        <v>152</v>
      </c>
      <c r="F37" t="s">
        <v>155</v>
      </c>
      <c r="G37" t="s">
        <v>220</v>
      </c>
      <c r="H37">
        <v>329.81525379097724</v>
      </c>
      <c r="I37">
        <v>24</v>
      </c>
      <c r="J37">
        <v>1203109.7989758784</v>
      </c>
      <c r="K37">
        <v>45987.710336363627</v>
      </c>
      <c r="L37">
        <v>216559763.81565812</v>
      </c>
      <c r="M37">
        <v>5969795.836363635</v>
      </c>
      <c r="N37">
        <v>1804664698.4638176</v>
      </c>
      <c r="O37">
        <v>93600000</v>
      </c>
      <c r="P37">
        <v>23.917928727272724</v>
      </c>
      <c r="Q37">
        <v>17986.49149468938</v>
      </c>
      <c r="R37">
        <v>216605751.52599448</v>
      </c>
      <c r="S37">
        <v>1904.234494300181</v>
      </c>
      <c r="T37">
        <v>18010.409423416651</v>
      </c>
      <c r="U37">
        <f>Sustainable_Friendly_Table[[#This Row],[Total Energy(MJ)]]*AHP!$P$13/TOPSIS!$B$12</f>
        <v>2.0990125755178082E-2</v>
      </c>
      <c r="V37">
        <f>Sustainable_Friendly_Table[[#This Row],[Total Cost(LKR Million)]]*AHP!$P$14/TOPSIS!$C$12</f>
        <v>6.3564695311077437E-3</v>
      </c>
      <c r="W37">
        <f>Sustainable_Friendly_Table[[#This Row],[Total Carbon (Metric T)]]*AHP!$P$15/TOPSIS!$D$12</f>
        <v>1.1553813114104489E-2</v>
      </c>
      <c r="X37">
        <f>((Sustainable_Friendly_Table[[#This Row],[Weighted Energy]]-TOPSIS!$B$13)^2+(Sustainable_Friendly_Table[[#This Row],[Weighted Cost]]-TOPSIS!$C$13)^2+(Sustainable_Friendly_Table[[#This Row],[Weighted Co2]]-TOPSIS!$D$13)^2)^0.5</f>
        <v>4.3785127579579208E-4</v>
      </c>
      <c r="Y37">
        <f>((Sustainable_Friendly_Table[[#This Row],[Weighted Energy]]-TOPSIS!$B$14)^2+(Sustainable_Friendly_Table[[#This Row],[Weighted Cost]]-TOPSIS!$C$14)^2+(Sustainable_Friendly_Table[[#This Row],[Weighted Co2]]-TOPSIS!$D$14)^2)^0.5</f>
        <v>5.5881636315315893E-3</v>
      </c>
      <c r="Z37">
        <f>Sustainable_Friendly_Table[[#This Row],[S- Worst-Euclidean Distance]]/(Sustainable_Friendly_Table[[#This Row],[S+ Best-Euclidean Distance]]+Sustainable_Friendly_Table[[#This Row],[S- Worst-Euclidean Distance]])</f>
        <v>0.92733982863809661</v>
      </c>
      <c r="AA37">
        <v>36</v>
      </c>
    </row>
    <row r="38" spans="1:27" x14ac:dyDescent="0.3">
      <c r="A38">
        <v>16</v>
      </c>
      <c r="B38" t="s">
        <v>139</v>
      </c>
      <c r="C38" t="s">
        <v>147</v>
      </c>
      <c r="D38" t="s">
        <v>151</v>
      </c>
      <c r="E38" t="s">
        <v>280</v>
      </c>
      <c r="F38" t="s">
        <v>280</v>
      </c>
      <c r="G38" t="s">
        <v>219</v>
      </c>
      <c r="H38">
        <v>345.27238503120714</v>
      </c>
      <c r="I38">
        <v>50</v>
      </c>
      <c r="J38">
        <v>1203270.1937543727</v>
      </c>
      <c r="K38">
        <v>61899.826927272719</v>
      </c>
      <c r="L38">
        <v>216588634.87578708</v>
      </c>
      <c r="M38">
        <v>6721147.7840909082</v>
      </c>
      <c r="N38">
        <v>1804905290.6315589</v>
      </c>
      <c r="O38">
        <v>93200000</v>
      </c>
      <c r="P38">
        <v>30.387261649999996</v>
      </c>
      <c r="Q38">
        <v>17988.88939662787</v>
      </c>
      <c r="R38">
        <v>216650534.70271435</v>
      </c>
      <c r="S38">
        <v>1904.8264384156498</v>
      </c>
      <c r="T38">
        <v>18019.276658277871</v>
      </c>
      <c r="U38">
        <f>Sustainable_Friendly_Table[[#This Row],[Total Energy(MJ)]]*AHP!$P$13/TOPSIS!$B$12</f>
        <v>2.0994465457630319E-2</v>
      </c>
      <c r="V38">
        <f>Sustainable_Friendly_Table[[#This Row],[Total Cost(LKR Million)]]*AHP!$P$14/TOPSIS!$C$12</f>
        <v>6.358445482465289E-3</v>
      </c>
      <c r="W38">
        <f>Sustainable_Friendly_Table[[#This Row],[Total Carbon (Metric T)]]*AHP!$P$15/TOPSIS!$D$12</f>
        <v>1.1559501511964684E-2</v>
      </c>
      <c r="X38">
        <f>((Sustainable_Friendly_Table[[#This Row],[Weighted Energy]]-TOPSIS!$B$13)^2+(Sustainable_Friendly_Table[[#This Row],[Weighted Cost]]-TOPSIS!$C$13)^2+(Sustainable_Friendly_Table[[#This Row],[Weighted Co2]]-TOPSIS!$D$13)^2)^0.5</f>
        <v>4.4469710453015116E-4</v>
      </c>
      <c r="Y38">
        <f>((Sustainable_Friendly_Table[[#This Row],[Weighted Energy]]-TOPSIS!$B$14)^2+(Sustainable_Friendly_Table[[#This Row],[Weighted Cost]]-TOPSIS!$C$14)^2+(Sustainable_Friendly_Table[[#This Row],[Weighted Co2]]-TOPSIS!$D$14)^2)^0.5</f>
        <v>5.5813310083869553E-3</v>
      </c>
      <c r="Z38">
        <f>Sustainable_Friendly_Table[[#This Row],[S- Worst-Euclidean Distance]]/(Sustainable_Friendly_Table[[#This Row],[S+ Best-Euclidean Distance]]+Sustainable_Friendly_Table[[#This Row],[S- Worst-Euclidean Distance]])</f>
        <v>0.92620394458882138</v>
      </c>
      <c r="AA38">
        <v>37</v>
      </c>
    </row>
    <row r="39" spans="1:27" x14ac:dyDescent="0.3">
      <c r="A39">
        <v>18</v>
      </c>
      <c r="B39" t="s">
        <v>139</v>
      </c>
      <c r="C39" t="s">
        <v>147</v>
      </c>
      <c r="D39" t="s">
        <v>151</v>
      </c>
      <c r="E39" t="s">
        <v>280</v>
      </c>
      <c r="F39" t="s">
        <v>280</v>
      </c>
      <c r="G39" t="s">
        <v>218</v>
      </c>
      <c r="H39">
        <v>345.27238503120714</v>
      </c>
      <c r="I39">
        <v>25</v>
      </c>
      <c r="J39">
        <v>1203270.1937543727</v>
      </c>
      <c r="K39">
        <v>61899.826927272719</v>
      </c>
      <c r="L39">
        <v>216588634.87578708</v>
      </c>
      <c r="M39">
        <v>6721147.7840909082</v>
      </c>
      <c r="N39">
        <v>1804905290.6315589</v>
      </c>
      <c r="O39">
        <v>93655000</v>
      </c>
      <c r="P39">
        <v>30.387261649999996</v>
      </c>
      <c r="Q39">
        <v>17988.88939662787</v>
      </c>
      <c r="R39">
        <v>216650534.70271435</v>
      </c>
      <c r="S39">
        <v>1905.28143841565</v>
      </c>
      <c r="T39">
        <v>18019.276658277871</v>
      </c>
      <c r="U39">
        <f>Sustainable_Friendly_Table[[#This Row],[Total Energy(MJ)]]*AHP!$P$13/TOPSIS!$B$12</f>
        <v>2.0994465457630319E-2</v>
      </c>
      <c r="V39">
        <f>Sustainable_Friendly_Table[[#This Row],[Total Cost(LKR Million)]]*AHP!$P$14/TOPSIS!$C$12</f>
        <v>6.3599643046719613E-3</v>
      </c>
      <c r="W39">
        <f>Sustainable_Friendly_Table[[#This Row],[Total Carbon (Metric T)]]*AHP!$P$15/TOPSIS!$D$12</f>
        <v>1.1559501511964684E-2</v>
      </c>
      <c r="X39">
        <f>((Sustainable_Friendly_Table[[#This Row],[Weighted Energy]]-TOPSIS!$B$13)^2+(Sustainable_Friendly_Table[[#This Row],[Weighted Cost]]-TOPSIS!$C$13)^2+(Sustainable_Friendly_Table[[#This Row],[Weighted Co2]]-TOPSIS!$D$13)^2)^0.5</f>
        <v>4.4515923363343111E-4</v>
      </c>
      <c r="Y39">
        <f>((Sustainable_Friendly_Table[[#This Row],[Weighted Energy]]-TOPSIS!$B$14)^2+(Sustainable_Friendly_Table[[#This Row],[Weighted Cost]]-TOPSIS!$C$14)^2+(Sustainable_Friendly_Table[[#This Row],[Weighted Co2]]-TOPSIS!$D$14)^2)^0.5</f>
        <v>5.5809369839343757E-3</v>
      </c>
      <c r="Z39">
        <f>Sustainable_Friendly_Table[[#This Row],[S- Worst-Euclidean Distance]]/(Sustainable_Friendly_Table[[#This Row],[S+ Best-Euclidean Distance]]+Sustainable_Friendly_Table[[#This Row],[S- Worst-Euclidean Distance]])</f>
        <v>0.9261280906309356</v>
      </c>
      <c r="AA39">
        <v>38</v>
      </c>
    </row>
    <row r="40" spans="1:27" x14ac:dyDescent="0.3">
      <c r="A40">
        <v>17</v>
      </c>
      <c r="B40" t="s">
        <v>139</v>
      </c>
      <c r="C40" t="s">
        <v>147</v>
      </c>
      <c r="D40" t="s">
        <v>151</v>
      </c>
      <c r="E40" t="s">
        <v>280</v>
      </c>
      <c r="F40" t="s">
        <v>280</v>
      </c>
      <c r="G40" t="s">
        <v>220</v>
      </c>
      <c r="H40">
        <v>345.27238503120714</v>
      </c>
      <c r="I40">
        <v>25</v>
      </c>
      <c r="J40">
        <v>1203270.1937543727</v>
      </c>
      <c r="K40">
        <v>61899.826927272719</v>
      </c>
      <c r="L40">
        <v>216588634.87578708</v>
      </c>
      <c r="M40">
        <v>6721147.7840909082</v>
      </c>
      <c r="N40">
        <v>1804905290.6315589</v>
      </c>
      <c r="O40">
        <v>97500000</v>
      </c>
      <c r="P40">
        <v>30.387261649999996</v>
      </c>
      <c r="Q40">
        <v>17988.88939662787</v>
      </c>
      <c r="R40">
        <v>216650534.70271435</v>
      </c>
      <c r="S40">
        <v>1909.12643841565</v>
      </c>
      <c r="T40">
        <v>18019.276658277871</v>
      </c>
      <c r="U40">
        <f>Sustainable_Friendly_Table[[#This Row],[Total Energy(MJ)]]*AHP!$P$13/TOPSIS!$B$12</f>
        <v>2.0994465457630319E-2</v>
      </c>
      <c r="V40">
        <f>Sustainable_Friendly_Table[[#This Row],[Total Cost(LKR Million)]]*AHP!$P$14/TOPSIS!$C$12</f>
        <v>6.3727991868360364E-3</v>
      </c>
      <c r="W40">
        <f>Sustainable_Friendly_Table[[#This Row],[Total Carbon (Metric T)]]*AHP!$P$15/TOPSIS!$D$12</f>
        <v>1.1559501511964684E-2</v>
      </c>
      <c r="X40">
        <f>((Sustainable_Friendly_Table[[#This Row],[Weighted Energy]]-TOPSIS!$B$13)^2+(Sustainable_Friendly_Table[[#This Row],[Weighted Cost]]-TOPSIS!$C$13)^2+(Sustainable_Friendly_Table[[#This Row],[Weighted Co2]]-TOPSIS!$D$13)^2)^0.5</f>
        <v>4.492505740297957E-4</v>
      </c>
      <c r="Y40">
        <f>((Sustainable_Friendly_Table[[#This Row],[Weighted Energy]]-TOPSIS!$B$14)^2+(Sustainable_Friendly_Table[[#This Row],[Weighted Cost]]-TOPSIS!$C$14)^2+(Sustainable_Friendly_Table[[#This Row],[Weighted Co2]]-TOPSIS!$D$14)^2)^0.5</f>
        <v>5.5776226642657691E-3</v>
      </c>
      <c r="Z40">
        <f>Sustainable_Friendly_Table[[#This Row],[S- Worst-Euclidean Distance]]/(Sustainable_Friendly_Table[[#This Row],[S+ Best-Euclidean Distance]]+Sustainable_Friendly_Table[[#This Row],[S- Worst-Euclidean Distance]])</f>
        <v>0.92545876505661395</v>
      </c>
      <c r="AA40">
        <v>39</v>
      </c>
    </row>
    <row r="41" spans="1:27" x14ac:dyDescent="0.3">
      <c r="A41">
        <v>34</v>
      </c>
      <c r="B41" t="s">
        <v>139</v>
      </c>
      <c r="C41" t="s">
        <v>147</v>
      </c>
      <c r="D41" t="s">
        <v>280</v>
      </c>
      <c r="E41" t="s">
        <v>280</v>
      </c>
      <c r="F41" t="s">
        <v>280</v>
      </c>
      <c r="G41" t="s">
        <v>219</v>
      </c>
      <c r="H41">
        <v>345.73684736961707</v>
      </c>
      <c r="I41">
        <v>50</v>
      </c>
      <c r="J41">
        <v>1203719.7932979534</v>
      </c>
      <c r="K41">
        <v>61899.826927272719</v>
      </c>
      <c r="L41">
        <v>216669562.79363161</v>
      </c>
      <c r="M41">
        <v>6725752.8590909084</v>
      </c>
      <c r="N41">
        <v>1805579689.9469302</v>
      </c>
      <c r="O41">
        <v>93200000</v>
      </c>
      <c r="P41">
        <v>30.378051499999998</v>
      </c>
      <c r="Q41">
        <v>17995.610909804403</v>
      </c>
      <c r="R41">
        <v>216731462.62055889</v>
      </c>
      <c r="S41">
        <v>1905.5054428060209</v>
      </c>
      <c r="T41">
        <v>18025.988961304403</v>
      </c>
      <c r="U41">
        <f>Sustainable_Friendly_Table[[#This Row],[Total Energy(MJ)]]*AHP!$P$13/TOPSIS!$B$12</f>
        <v>2.1002307757110802E-2</v>
      </c>
      <c r="V41">
        <f>Sustainable_Friendly_Table[[#This Row],[Total Cost(LKR Million)]]*AHP!$P$14/TOPSIS!$C$12</f>
        <v>6.3607120471829226E-3</v>
      </c>
      <c r="W41">
        <f>Sustainable_Friendly_Table[[#This Row],[Total Carbon (Metric T)]]*AHP!$P$15/TOPSIS!$D$12</f>
        <v>1.1563807504844167E-2</v>
      </c>
      <c r="X41">
        <f>((Sustainable_Friendly_Table[[#This Row],[Weighted Energy]]-TOPSIS!$B$13)^2+(Sustainable_Friendly_Table[[#This Row],[Weighted Cost]]-TOPSIS!$C$13)^2+(Sustainable_Friendly_Table[[#This Row],[Weighted Co2]]-TOPSIS!$D$13)^2)^0.5</f>
        <v>4.5391020496431204E-4</v>
      </c>
      <c r="Y41">
        <f>((Sustainable_Friendly_Table[[#This Row],[Weighted Energy]]-TOPSIS!$B$14)^2+(Sustainable_Friendly_Table[[#This Row],[Weighted Cost]]-TOPSIS!$C$14)^2+(Sustainable_Friendly_Table[[#This Row],[Weighted Co2]]-TOPSIS!$D$14)^2)^0.5</f>
        <v>5.572102642239383E-3</v>
      </c>
      <c r="Z41">
        <f>Sustainable_Friendly_Table[[#This Row],[S- Worst-Euclidean Distance]]/(Sustainable_Friendly_Table[[#This Row],[S+ Best-Euclidean Distance]]+Sustainable_Friendly_Table[[#This Row],[S- Worst-Euclidean Distance]])</f>
        <v>0.92467486935827825</v>
      </c>
      <c r="AA41">
        <v>40</v>
      </c>
    </row>
    <row r="42" spans="1:27" x14ac:dyDescent="0.3">
      <c r="A42">
        <v>36</v>
      </c>
      <c r="B42" t="s">
        <v>139</v>
      </c>
      <c r="C42" t="s">
        <v>147</v>
      </c>
      <c r="D42" t="s">
        <v>280</v>
      </c>
      <c r="E42" t="s">
        <v>280</v>
      </c>
      <c r="F42" t="s">
        <v>280</v>
      </c>
      <c r="G42" t="s">
        <v>218</v>
      </c>
      <c r="H42">
        <v>345.73684736961707</v>
      </c>
      <c r="I42">
        <v>25</v>
      </c>
      <c r="J42">
        <v>1203719.7932979534</v>
      </c>
      <c r="K42">
        <v>61899.826927272719</v>
      </c>
      <c r="L42">
        <v>216669562.79363161</v>
      </c>
      <c r="M42">
        <v>6725752.8590909084</v>
      </c>
      <c r="N42">
        <v>1805579689.9469302</v>
      </c>
      <c r="O42">
        <v>93655000</v>
      </c>
      <c r="P42">
        <v>30.378051499999998</v>
      </c>
      <c r="Q42">
        <v>17995.610909804403</v>
      </c>
      <c r="R42">
        <v>216731462.62055889</v>
      </c>
      <c r="S42">
        <v>1905.9604428060209</v>
      </c>
      <c r="T42">
        <v>18025.988961304403</v>
      </c>
      <c r="U42">
        <f>Sustainable_Friendly_Table[[#This Row],[Total Energy(MJ)]]*AHP!$P$13/TOPSIS!$B$12</f>
        <v>2.1002307757110802E-2</v>
      </c>
      <c r="V42">
        <f>Sustainable_Friendly_Table[[#This Row],[Total Cost(LKR Million)]]*AHP!$P$14/TOPSIS!$C$12</f>
        <v>6.3622308693895941E-3</v>
      </c>
      <c r="W42">
        <f>Sustainable_Friendly_Table[[#This Row],[Total Carbon (Metric T)]]*AHP!$P$15/TOPSIS!$D$12</f>
        <v>1.1563807504844167E-2</v>
      </c>
      <c r="X42">
        <f>((Sustainable_Friendly_Table[[#This Row],[Weighted Energy]]-TOPSIS!$B$13)^2+(Sustainable_Friendly_Table[[#This Row],[Weighted Cost]]-TOPSIS!$C$13)^2+(Sustainable_Friendly_Table[[#This Row],[Weighted Co2]]-TOPSIS!$D$13)^2)^0.5</f>
        <v>4.543705400881521E-4</v>
      </c>
      <c r="Y42">
        <f>((Sustainable_Friendly_Table[[#This Row],[Weighted Energy]]-TOPSIS!$B$14)^2+(Sustainable_Friendly_Table[[#This Row],[Weighted Cost]]-TOPSIS!$C$14)^2+(Sustainable_Friendly_Table[[#This Row],[Weighted Co2]]-TOPSIS!$D$14)^2)^0.5</f>
        <v>5.5717085830231244E-3</v>
      </c>
      <c r="Z42">
        <f>Sustainable_Friendly_Table[[#This Row],[S- Worst-Euclidean Distance]]/(Sustainable_Friendly_Table[[#This Row],[S+ Best-Euclidean Distance]]+Sustainable_Friendly_Table[[#This Row],[S- Worst-Euclidean Distance]])</f>
        <v>0.92459930730986495</v>
      </c>
      <c r="AA42">
        <v>41</v>
      </c>
    </row>
    <row r="43" spans="1:27" x14ac:dyDescent="0.3">
      <c r="A43">
        <v>35</v>
      </c>
      <c r="B43" t="s">
        <v>139</v>
      </c>
      <c r="C43" t="s">
        <v>147</v>
      </c>
      <c r="D43" t="s">
        <v>280</v>
      </c>
      <c r="E43" t="s">
        <v>280</v>
      </c>
      <c r="F43" t="s">
        <v>280</v>
      </c>
      <c r="G43" t="s">
        <v>220</v>
      </c>
      <c r="H43">
        <v>345.73684736961707</v>
      </c>
      <c r="I43">
        <v>25</v>
      </c>
      <c r="J43">
        <v>1203719.7932979534</v>
      </c>
      <c r="K43">
        <v>61899.826927272719</v>
      </c>
      <c r="L43">
        <v>216669562.79363161</v>
      </c>
      <c r="M43">
        <v>6725752.8590909084</v>
      </c>
      <c r="N43">
        <v>1805579689.9469302</v>
      </c>
      <c r="O43">
        <v>97500000</v>
      </c>
      <c r="P43">
        <v>30.378051499999998</v>
      </c>
      <c r="Q43">
        <v>17995.610909804403</v>
      </c>
      <c r="R43">
        <v>216731462.62055889</v>
      </c>
      <c r="S43">
        <v>1909.8054428060209</v>
      </c>
      <c r="T43">
        <v>18025.988961304403</v>
      </c>
      <c r="U43">
        <f>Sustainable_Friendly_Table[[#This Row],[Total Energy(MJ)]]*AHP!$P$13/TOPSIS!$B$12</f>
        <v>2.1002307757110802E-2</v>
      </c>
      <c r="V43">
        <f>Sustainable_Friendly_Table[[#This Row],[Total Cost(LKR Million)]]*AHP!$P$14/TOPSIS!$C$12</f>
        <v>6.3750657515536692E-3</v>
      </c>
      <c r="W43">
        <f>Sustainable_Friendly_Table[[#This Row],[Total Carbon (Metric T)]]*AHP!$P$15/TOPSIS!$D$12</f>
        <v>1.1563807504844167E-2</v>
      </c>
      <c r="X43">
        <f>((Sustainable_Friendly_Table[[#This Row],[Weighted Energy]]-TOPSIS!$B$13)^2+(Sustainable_Friendly_Table[[#This Row],[Weighted Cost]]-TOPSIS!$C$13)^2+(Sustainable_Friendly_Table[[#This Row],[Weighted Co2]]-TOPSIS!$D$13)^2)^0.5</f>
        <v>4.5844313154319631E-4</v>
      </c>
      <c r="Y43">
        <f>((Sustainable_Friendly_Table[[#This Row],[Weighted Energy]]-TOPSIS!$B$14)^2+(Sustainable_Friendly_Table[[#This Row],[Weighted Cost]]-TOPSIS!$C$14)^2+(Sustainable_Friendly_Table[[#This Row],[Weighted Co2]]-TOPSIS!$D$14)^2)^0.5</f>
        <v>5.5683939949145419E-3</v>
      </c>
      <c r="Z43">
        <f>Sustainable_Friendly_Table[[#This Row],[S- Worst-Euclidean Distance]]/(Sustainable_Friendly_Table[[#This Row],[S+ Best-Euclidean Distance]]+Sustainable_Friendly_Table[[#This Row],[S- Worst-Euclidean Distance]])</f>
        <v>0.92393304781198793</v>
      </c>
      <c r="AA43">
        <v>42</v>
      </c>
    </row>
    <row r="44" spans="1:27" x14ac:dyDescent="0.3">
      <c r="A44">
        <v>10</v>
      </c>
      <c r="B44" t="s">
        <v>139</v>
      </c>
      <c r="C44" t="s">
        <v>147</v>
      </c>
      <c r="D44" t="s">
        <v>151</v>
      </c>
      <c r="E44" t="s">
        <v>280</v>
      </c>
      <c r="F44" t="s">
        <v>154</v>
      </c>
      <c r="G44" t="s">
        <v>219</v>
      </c>
      <c r="H44">
        <v>345.2090170020445</v>
      </c>
      <c r="I44">
        <v>50</v>
      </c>
      <c r="J44">
        <v>1204980.7028075678</v>
      </c>
      <c r="K44">
        <v>59716.414199999999</v>
      </c>
      <c r="L44">
        <v>216896526.50536218</v>
      </c>
      <c r="M44">
        <v>6732064.8477272717</v>
      </c>
      <c r="N44">
        <v>1807471054.2113516</v>
      </c>
      <c r="O44">
        <v>93200000</v>
      </c>
      <c r="P44">
        <v>30.387261649999996</v>
      </c>
      <c r="Q44">
        <v>18014.461506973137</v>
      </c>
      <c r="R44">
        <v>216956242.91956219</v>
      </c>
      <c r="S44">
        <v>1907.403119059079</v>
      </c>
      <c r="T44">
        <v>18044.848768623138</v>
      </c>
      <c r="U44">
        <f>Sustainable_Friendly_Table[[#This Row],[Total Energy(MJ)]]*AHP!$P$13/TOPSIS!$B$12</f>
        <v>2.1024090035328836E-2</v>
      </c>
      <c r="V44">
        <f>Sustainable_Friendly_Table[[#This Row],[Total Cost(LKR Million)]]*AHP!$P$14/TOPSIS!$C$12</f>
        <v>6.367046624840546E-3</v>
      </c>
      <c r="W44">
        <f>Sustainable_Friendly_Table[[#This Row],[Total Carbon (Metric T)]]*AHP!$P$15/TOPSIS!$D$12</f>
        <v>1.1575906213097039E-2</v>
      </c>
      <c r="X44">
        <f>((Sustainable_Friendly_Table[[#This Row],[Weighted Energy]]-TOPSIS!$B$13)^2+(Sustainable_Friendly_Table[[#This Row],[Weighted Cost]]-TOPSIS!$C$13)^2+(Sustainable_Friendly_Table[[#This Row],[Weighted Co2]]-TOPSIS!$D$13)^2)^0.5</f>
        <v>4.795794554946819E-4</v>
      </c>
      <c r="Y44">
        <f>((Sustainable_Friendly_Table[[#This Row],[Weighted Energy]]-TOPSIS!$B$14)^2+(Sustainable_Friendly_Table[[#This Row],[Weighted Cost]]-TOPSIS!$C$14)^2+(Sustainable_Friendly_Table[[#This Row],[Weighted Co2]]-TOPSIS!$D$14)^2)^0.5</f>
        <v>5.5463958725114441E-3</v>
      </c>
      <c r="Z44">
        <f>Sustainable_Friendly_Table[[#This Row],[S- Worst-Euclidean Distance]]/(Sustainable_Friendly_Table[[#This Row],[S+ Best-Euclidean Distance]]+Sustainable_Friendly_Table[[#This Row],[S- Worst-Euclidean Distance]])</f>
        <v>0.92041463341779639</v>
      </c>
      <c r="AA44">
        <v>43</v>
      </c>
    </row>
    <row r="45" spans="1:27" x14ac:dyDescent="0.3">
      <c r="A45">
        <v>12</v>
      </c>
      <c r="B45" t="s">
        <v>139</v>
      </c>
      <c r="C45" t="s">
        <v>147</v>
      </c>
      <c r="D45" t="s">
        <v>151</v>
      </c>
      <c r="E45" t="s">
        <v>280</v>
      </c>
      <c r="F45" t="s">
        <v>154</v>
      </c>
      <c r="G45" t="s">
        <v>218</v>
      </c>
      <c r="H45">
        <v>345.2090170020445</v>
      </c>
      <c r="I45">
        <v>25</v>
      </c>
      <c r="J45">
        <v>1204980.7028075678</v>
      </c>
      <c r="K45">
        <v>59716.414199999999</v>
      </c>
      <c r="L45">
        <v>216896526.50536218</v>
      </c>
      <c r="M45">
        <v>6732064.8477272717</v>
      </c>
      <c r="N45">
        <v>1807471054.2113516</v>
      </c>
      <c r="O45">
        <v>93655000</v>
      </c>
      <c r="P45">
        <v>30.387261649999996</v>
      </c>
      <c r="Q45">
        <v>18014.461506973137</v>
      </c>
      <c r="R45">
        <v>216956242.91956219</v>
      </c>
      <c r="S45">
        <v>1907.8581190590789</v>
      </c>
      <c r="T45">
        <v>18044.848768623138</v>
      </c>
      <c r="U45">
        <f>Sustainable_Friendly_Table[[#This Row],[Total Energy(MJ)]]*AHP!$P$13/TOPSIS!$B$12</f>
        <v>2.1024090035328836E-2</v>
      </c>
      <c r="V45">
        <f>Sustainable_Friendly_Table[[#This Row],[Total Cost(LKR Million)]]*AHP!$P$14/TOPSIS!$C$12</f>
        <v>6.3685654470472183E-3</v>
      </c>
      <c r="W45">
        <f>Sustainable_Friendly_Table[[#This Row],[Total Carbon (Metric T)]]*AHP!$P$15/TOPSIS!$D$12</f>
        <v>1.1575906213097039E-2</v>
      </c>
      <c r="X45">
        <f>((Sustainable_Friendly_Table[[#This Row],[Weighted Energy]]-TOPSIS!$B$13)^2+(Sustainable_Friendly_Table[[#This Row],[Weighted Cost]]-TOPSIS!$C$13)^2+(Sustainable_Friendly_Table[[#This Row],[Weighted Co2]]-TOPSIS!$D$13)^2)^0.5</f>
        <v>4.8003521730833839E-4</v>
      </c>
      <c r="Y45">
        <f>((Sustainable_Friendly_Table[[#This Row],[Weighted Energy]]-TOPSIS!$B$14)^2+(Sustainable_Friendly_Table[[#This Row],[Weighted Cost]]-TOPSIS!$C$14)^2+(Sustainable_Friendly_Table[[#This Row],[Weighted Co2]]-TOPSIS!$D$14)^2)^0.5</f>
        <v>5.546001721536774E-3</v>
      </c>
      <c r="Z45">
        <f>Sustainable_Friendly_Table[[#This Row],[S- Worst-Euclidean Distance]]/(Sustainable_Friendly_Table[[#This Row],[S+ Best-Euclidean Distance]]+Sustainable_Friendly_Table[[#This Row],[S- Worst-Euclidean Distance]])</f>
        <v>0.92033981500944184</v>
      </c>
      <c r="AA45">
        <v>44</v>
      </c>
    </row>
    <row r="46" spans="1:27" x14ac:dyDescent="0.3">
      <c r="A46">
        <v>11</v>
      </c>
      <c r="B46" t="s">
        <v>139</v>
      </c>
      <c r="C46" t="s">
        <v>147</v>
      </c>
      <c r="D46" t="s">
        <v>151</v>
      </c>
      <c r="E46" t="s">
        <v>280</v>
      </c>
      <c r="F46" t="s">
        <v>154</v>
      </c>
      <c r="G46" t="s">
        <v>220</v>
      </c>
      <c r="H46">
        <v>345.2090170020445</v>
      </c>
      <c r="I46">
        <v>25</v>
      </c>
      <c r="J46">
        <v>1204980.7028075678</v>
      </c>
      <c r="K46">
        <v>59716.414199999999</v>
      </c>
      <c r="L46">
        <v>216896526.50536218</v>
      </c>
      <c r="M46">
        <v>6732064.8477272717</v>
      </c>
      <c r="N46">
        <v>1807471054.2113516</v>
      </c>
      <c r="O46">
        <v>97500000</v>
      </c>
      <c r="P46">
        <v>30.387261649999996</v>
      </c>
      <c r="Q46">
        <v>18014.461506973137</v>
      </c>
      <c r="R46">
        <v>216956242.91956219</v>
      </c>
      <c r="S46">
        <v>1911.703119059079</v>
      </c>
      <c r="T46">
        <v>18044.848768623138</v>
      </c>
      <c r="U46">
        <f>Sustainable_Friendly_Table[[#This Row],[Total Energy(MJ)]]*AHP!$P$13/TOPSIS!$B$12</f>
        <v>2.1024090035328836E-2</v>
      </c>
      <c r="V46">
        <f>Sustainable_Friendly_Table[[#This Row],[Total Cost(LKR Million)]]*AHP!$P$14/TOPSIS!$C$12</f>
        <v>6.3814003292112934E-3</v>
      </c>
      <c r="W46">
        <f>Sustainable_Friendly_Table[[#This Row],[Total Carbon (Metric T)]]*AHP!$P$15/TOPSIS!$D$12</f>
        <v>1.1575906213097039E-2</v>
      </c>
      <c r="X46">
        <f>((Sustainable_Friendly_Table[[#This Row],[Weighted Energy]]-TOPSIS!$B$13)^2+(Sustainable_Friendly_Table[[#This Row],[Weighted Cost]]-TOPSIS!$C$13)^2+(Sustainable_Friendly_Table[[#This Row],[Weighted Co2]]-TOPSIS!$D$13)^2)^0.5</f>
        <v>4.8405984560897695E-4</v>
      </c>
      <c r="Y46">
        <f>((Sustainable_Friendly_Table[[#This Row],[Weighted Energy]]-TOPSIS!$B$14)^2+(Sustainable_Friendly_Table[[#This Row],[Weighted Cost]]-TOPSIS!$C$14)^2+(Sustainable_Friendly_Table[[#This Row],[Weighted Co2]]-TOPSIS!$D$14)^2)^0.5</f>
        <v>5.5426864290586773E-3</v>
      </c>
      <c r="Z46">
        <f>Sustainable_Friendly_Table[[#This Row],[S- Worst-Euclidean Distance]]/(Sustainable_Friendly_Table[[#This Row],[S+ Best-Euclidean Distance]]+Sustainable_Friendly_Table[[#This Row],[S- Worst-Euclidean Distance]])</f>
        <v>0.91968139630439794</v>
      </c>
      <c r="AA46">
        <v>45</v>
      </c>
    </row>
    <row r="47" spans="1:27" x14ac:dyDescent="0.3">
      <c r="A47">
        <v>28</v>
      </c>
      <c r="B47" t="s">
        <v>139</v>
      </c>
      <c r="C47" t="s">
        <v>147</v>
      </c>
      <c r="D47" t="s">
        <v>280</v>
      </c>
      <c r="E47" t="s">
        <v>280</v>
      </c>
      <c r="F47" t="s">
        <v>154</v>
      </c>
      <c r="G47" t="s">
        <v>219</v>
      </c>
      <c r="H47">
        <v>345.67347934045443</v>
      </c>
      <c r="I47">
        <v>50</v>
      </c>
      <c r="J47">
        <v>1205430.3023511488</v>
      </c>
      <c r="K47">
        <v>59716.414199999999</v>
      </c>
      <c r="L47">
        <v>216977454.42320678</v>
      </c>
      <c r="M47">
        <v>6736669.9227272719</v>
      </c>
      <c r="N47">
        <v>1808145453.5267231</v>
      </c>
      <c r="O47">
        <v>93200000</v>
      </c>
      <c r="P47">
        <v>30.378051499999998</v>
      </c>
      <c r="Q47">
        <v>18021.183020149674</v>
      </c>
      <c r="R47">
        <v>217037170.83740678</v>
      </c>
      <c r="S47">
        <v>1908.0821234494506</v>
      </c>
      <c r="T47">
        <v>18051.561071649674</v>
      </c>
      <c r="U47">
        <f>Sustainable_Friendly_Table[[#This Row],[Total Energy(MJ)]]*AHP!$P$13/TOPSIS!$B$12</f>
        <v>2.1031932334809326E-2</v>
      </c>
      <c r="V47">
        <f>Sustainable_Friendly_Table[[#This Row],[Total Cost(LKR Million)]]*AHP!$P$14/TOPSIS!$C$12</f>
        <v>6.3693131895581814E-3</v>
      </c>
      <c r="W47">
        <f>Sustainable_Friendly_Table[[#This Row],[Total Carbon (Metric T)]]*AHP!$P$15/TOPSIS!$D$12</f>
        <v>1.1580212205976523E-2</v>
      </c>
      <c r="X47">
        <f>((Sustainable_Friendly_Table[[#This Row],[Weighted Energy]]-TOPSIS!$B$13)^2+(Sustainable_Friendly_Table[[#This Row],[Weighted Cost]]-TOPSIS!$C$13)^2+(Sustainable_Friendly_Table[[#This Row],[Weighted Co2]]-TOPSIS!$D$13)^2)^0.5</f>
        <v>4.8879477318259593E-4</v>
      </c>
      <c r="Y47">
        <f>((Sustainable_Friendly_Table[[#This Row],[Weighted Energy]]-TOPSIS!$B$14)^2+(Sustainable_Friendly_Table[[#This Row],[Weighted Cost]]-TOPSIS!$C$14)^2+(Sustainable_Friendly_Table[[#This Row],[Weighted Co2]]-TOPSIS!$D$14)^2)^0.5</f>
        <v>5.5371675179504976E-3</v>
      </c>
      <c r="Z47">
        <f>Sustainable_Friendly_Table[[#This Row],[S- Worst-Euclidean Distance]]/(Sustainable_Friendly_Table[[#This Row],[S+ Best-Euclidean Distance]]+Sustainable_Friendly_Table[[#This Row],[S- Worst-Euclidean Distance]])</f>
        <v>0.91888519217887688</v>
      </c>
      <c r="AA47">
        <v>46</v>
      </c>
    </row>
    <row r="48" spans="1:27" x14ac:dyDescent="0.3">
      <c r="A48">
        <v>30</v>
      </c>
      <c r="B48" t="s">
        <v>139</v>
      </c>
      <c r="C48" t="s">
        <v>147</v>
      </c>
      <c r="D48" t="s">
        <v>280</v>
      </c>
      <c r="E48" t="s">
        <v>280</v>
      </c>
      <c r="F48" t="s">
        <v>154</v>
      </c>
      <c r="G48" t="s">
        <v>218</v>
      </c>
      <c r="H48">
        <v>345.67347934045443</v>
      </c>
      <c r="I48">
        <v>25</v>
      </c>
      <c r="J48">
        <v>1205430.3023511488</v>
      </c>
      <c r="K48">
        <v>59716.414199999999</v>
      </c>
      <c r="L48">
        <v>216977454.42320678</v>
      </c>
      <c r="M48">
        <v>6736669.9227272719</v>
      </c>
      <c r="N48">
        <v>1808145453.5267231</v>
      </c>
      <c r="O48">
        <v>93655000</v>
      </c>
      <c r="P48">
        <v>30.378051499999998</v>
      </c>
      <c r="Q48">
        <v>18021.183020149674</v>
      </c>
      <c r="R48">
        <v>217037170.83740678</v>
      </c>
      <c r="S48">
        <v>1908.5371234494505</v>
      </c>
      <c r="T48">
        <v>18051.561071649674</v>
      </c>
      <c r="U48">
        <f>Sustainable_Friendly_Table[[#This Row],[Total Energy(MJ)]]*AHP!$P$13/TOPSIS!$B$12</f>
        <v>2.1031932334809326E-2</v>
      </c>
      <c r="V48">
        <f>Sustainable_Friendly_Table[[#This Row],[Total Cost(LKR Million)]]*AHP!$P$14/TOPSIS!$C$12</f>
        <v>6.3708320117648537E-3</v>
      </c>
      <c r="W48">
        <f>Sustainable_Friendly_Table[[#This Row],[Total Carbon (Metric T)]]*AHP!$P$15/TOPSIS!$D$12</f>
        <v>1.1580212205976523E-2</v>
      </c>
      <c r="X48">
        <f>((Sustainable_Friendly_Table[[#This Row],[Weighted Energy]]-TOPSIS!$B$13)^2+(Sustainable_Friendly_Table[[#This Row],[Weighted Cost]]-TOPSIS!$C$13)^2+(Sustainable_Friendly_Table[[#This Row],[Weighted Co2]]-TOPSIS!$D$13)^2)^0.5</f>
        <v>4.8924898674597742E-4</v>
      </c>
      <c r="Y48">
        <f>((Sustainable_Friendly_Table[[#This Row],[Weighted Energy]]-TOPSIS!$B$14)^2+(Sustainable_Friendly_Table[[#This Row],[Weighted Cost]]-TOPSIS!$C$14)^2+(Sustainable_Friendly_Table[[#This Row],[Weighted Co2]]-TOPSIS!$D$14)^2)^0.5</f>
        <v>5.5367733317827454E-3</v>
      </c>
      <c r="Z48">
        <f>Sustainable_Friendly_Table[[#This Row],[S- Worst-Euclidean Distance]]/(Sustainable_Friendly_Table[[#This Row],[S+ Best-Euclidean Distance]]+Sustainable_Friendly_Table[[#This Row],[S- Worst-Euclidean Distance]])</f>
        <v>0.91881062483926712</v>
      </c>
      <c r="AA48">
        <v>47</v>
      </c>
    </row>
    <row r="49" spans="1:27" x14ac:dyDescent="0.3">
      <c r="A49">
        <v>29</v>
      </c>
      <c r="B49" t="s">
        <v>139</v>
      </c>
      <c r="C49" t="s">
        <v>147</v>
      </c>
      <c r="D49" t="s">
        <v>280</v>
      </c>
      <c r="E49" t="s">
        <v>280</v>
      </c>
      <c r="F49" t="s">
        <v>154</v>
      </c>
      <c r="G49" t="s">
        <v>220</v>
      </c>
      <c r="H49">
        <v>345.67347934045443</v>
      </c>
      <c r="I49">
        <v>25</v>
      </c>
      <c r="J49">
        <v>1205430.3023511488</v>
      </c>
      <c r="K49">
        <v>59716.414199999999</v>
      </c>
      <c r="L49">
        <v>216977454.42320678</v>
      </c>
      <c r="M49">
        <v>6736669.9227272719</v>
      </c>
      <c r="N49">
        <v>1808145453.5267231</v>
      </c>
      <c r="O49">
        <v>97500000</v>
      </c>
      <c r="P49">
        <v>30.378051499999998</v>
      </c>
      <c r="Q49">
        <v>18021.183020149674</v>
      </c>
      <c r="R49">
        <v>217037170.83740678</v>
      </c>
      <c r="S49">
        <v>1912.3821234494505</v>
      </c>
      <c r="T49">
        <v>18051.561071649674</v>
      </c>
      <c r="U49">
        <f>Sustainable_Friendly_Table[[#This Row],[Total Energy(MJ)]]*AHP!$P$13/TOPSIS!$B$12</f>
        <v>2.1031932334809326E-2</v>
      </c>
      <c r="V49">
        <f>Sustainable_Friendly_Table[[#This Row],[Total Cost(LKR Million)]]*AHP!$P$14/TOPSIS!$C$12</f>
        <v>6.3836668939289288E-3</v>
      </c>
      <c r="W49">
        <f>Sustainable_Friendly_Table[[#This Row],[Total Carbon (Metric T)]]*AHP!$P$15/TOPSIS!$D$12</f>
        <v>1.1580212205976523E-2</v>
      </c>
      <c r="X49">
        <f>((Sustainable_Friendly_Table[[#This Row],[Weighted Energy]]-TOPSIS!$B$13)^2+(Sustainable_Friendly_Table[[#This Row],[Weighted Cost]]-TOPSIS!$C$13)^2+(Sustainable_Friendly_Table[[#This Row],[Weighted Co2]]-TOPSIS!$D$13)^2)^0.5</f>
        <v>4.9325741503683919E-4</v>
      </c>
      <c r="Y49">
        <f>((Sustainable_Friendly_Table[[#This Row],[Weighted Energy]]-TOPSIS!$B$14)^2+(Sustainable_Friendly_Table[[#This Row],[Weighted Cost]]-TOPSIS!$C$14)^2+(Sustainable_Friendly_Table[[#This Row],[Weighted Co2]]-TOPSIS!$D$14)^2)^0.5</f>
        <v>5.5334577675541273E-3</v>
      </c>
      <c r="Z49">
        <f>Sustainable_Friendly_Table[[#This Row],[S- Worst-Euclidean Distance]]/(Sustainable_Friendly_Table[[#This Row],[S+ Best-Euclidean Distance]]+Sustainable_Friendly_Table[[#This Row],[S- Worst-Euclidean Distance]])</f>
        <v>0.91815484885337129</v>
      </c>
      <c r="AA49">
        <v>48</v>
      </c>
    </row>
    <row r="50" spans="1:27" x14ac:dyDescent="0.3">
      <c r="A50">
        <v>13</v>
      </c>
      <c r="B50" t="s">
        <v>139</v>
      </c>
      <c r="C50" t="s">
        <v>147</v>
      </c>
      <c r="D50" t="s">
        <v>151</v>
      </c>
      <c r="E50" t="s">
        <v>280</v>
      </c>
      <c r="F50" t="s">
        <v>155</v>
      </c>
      <c r="G50" t="s">
        <v>219</v>
      </c>
      <c r="H50">
        <v>345.17044515820629</v>
      </c>
      <c r="I50">
        <v>50</v>
      </c>
      <c r="J50">
        <v>1206021.8822312516</v>
      </c>
      <c r="K50">
        <v>60535.193972727269</v>
      </c>
      <c r="L50">
        <v>217083938.80162528</v>
      </c>
      <c r="M50">
        <v>6759357.5068181809</v>
      </c>
      <c r="N50">
        <v>1809032823.3468773</v>
      </c>
      <c r="O50">
        <v>93200000</v>
      </c>
      <c r="P50">
        <v>30.114335059090905</v>
      </c>
      <c r="Q50">
        <v>18030.027139357207</v>
      </c>
      <c r="R50">
        <v>217144473.99559802</v>
      </c>
      <c r="S50">
        <v>1908.9921808536956</v>
      </c>
      <c r="T50">
        <v>18060.141474416298</v>
      </c>
      <c r="U50">
        <f>Sustainable_Friendly_Table[[#This Row],[Total Energy(MJ)]]*AHP!$P$13/TOPSIS!$B$12</f>
        <v>2.1042330520307604E-2</v>
      </c>
      <c r="V50">
        <f>Sustainable_Friendly_Table[[#This Row],[Total Cost(LKR Million)]]*AHP!$P$14/TOPSIS!$C$12</f>
        <v>6.3723510255909591E-3</v>
      </c>
      <c r="W50">
        <f>Sustainable_Friendly_Table[[#This Row],[Total Carbon (Metric T)]]*AHP!$P$15/TOPSIS!$D$12</f>
        <v>1.1585716598890568E-2</v>
      </c>
      <c r="X50">
        <f>((Sustainable_Friendly_Table[[#This Row],[Weighted Energy]]-TOPSIS!$B$13)^2+(Sustainable_Friendly_Table[[#This Row],[Weighted Cost]]-TOPSIS!$C$13)^2+(Sustainable_Friendly_Table[[#This Row],[Weighted Co2]]-TOPSIS!$D$13)^2)^0.5</f>
        <v>5.0092845932458269E-4</v>
      </c>
      <c r="Y50">
        <f>((Sustainable_Friendly_Table[[#This Row],[Weighted Energy]]-TOPSIS!$B$14)^2+(Sustainable_Friendly_Table[[#This Row],[Weighted Cost]]-TOPSIS!$C$14)^2+(Sustainable_Friendly_Table[[#This Row],[Weighted Co2]]-TOPSIS!$D$14)^2)^0.5</f>
        <v>5.525018445523419E-3</v>
      </c>
      <c r="Z50">
        <f>Sustainable_Friendly_Table[[#This Row],[S- Worst-Euclidean Distance]]/(Sustainable_Friendly_Table[[#This Row],[S+ Best-Euclidean Distance]]+Sustainable_Friendly_Table[[#This Row],[S- Worst-Euclidean Distance]])</f>
        <v>0.91687141170766451</v>
      </c>
      <c r="AA50">
        <v>49</v>
      </c>
    </row>
    <row r="51" spans="1:27" x14ac:dyDescent="0.3">
      <c r="A51">
        <v>15</v>
      </c>
      <c r="B51" t="s">
        <v>139</v>
      </c>
      <c r="C51" t="s">
        <v>147</v>
      </c>
      <c r="D51" t="s">
        <v>151</v>
      </c>
      <c r="E51" t="s">
        <v>280</v>
      </c>
      <c r="F51" t="s">
        <v>155</v>
      </c>
      <c r="G51" t="s">
        <v>218</v>
      </c>
      <c r="H51">
        <v>345.17044515820629</v>
      </c>
      <c r="I51">
        <v>25</v>
      </c>
      <c r="J51">
        <v>1206021.8822312516</v>
      </c>
      <c r="K51">
        <v>60535.193972727269</v>
      </c>
      <c r="L51">
        <v>217083938.80162528</v>
      </c>
      <c r="M51">
        <v>6759357.5068181809</v>
      </c>
      <c r="N51">
        <v>1809032823.3468773</v>
      </c>
      <c r="O51">
        <v>93655000</v>
      </c>
      <c r="P51">
        <v>30.114335059090905</v>
      </c>
      <c r="Q51">
        <v>18030.027139357207</v>
      </c>
      <c r="R51">
        <v>217144473.99559802</v>
      </c>
      <c r="S51">
        <v>1909.4471808536957</v>
      </c>
      <c r="T51">
        <v>18060.141474416298</v>
      </c>
      <c r="U51">
        <f>Sustainable_Friendly_Table[[#This Row],[Total Energy(MJ)]]*AHP!$P$13/TOPSIS!$B$12</f>
        <v>2.1042330520307604E-2</v>
      </c>
      <c r="V51">
        <f>Sustainable_Friendly_Table[[#This Row],[Total Cost(LKR Million)]]*AHP!$P$14/TOPSIS!$C$12</f>
        <v>6.3738698477976315E-3</v>
      </c>
      <c r="W51">
        <f>Sustainable_Friendly_Table[[#This Row],[Total Carbon (Metric T)]]*AHP!$P$15/TOPSIS!$D$12</f>
        <v>1.1585716598890568E-2</v>
      </c>
      <c r="X51">
        <f>((Sustainable_Friendly_Table[[#This Row],[Weighted Energy]]-TOPSIS!$B$13)^2+(Sustainable_Friendly_Table[[#This Row],[Weighted Cost]]-TOPSIS!$C$13)^2+(Sustainable_Friendly_Table[[#This Row],[Weighted Co2]]-TOPSIS!$D$13)^2)^0.5</f>
        <v>5.0138088313007487E-4</v>
      </c>
      <c r="Y51">
        <f>((Sustainable_Friendly_Table[[#This Row],[Weighted Energy]]-TOPSIS!$B$14)^2+(Sustainable_Friendly_Table[[#This Row],[Weighted Cost]]-TOPSIS!$C$14)^2+(Sustainable_Friendly_Table[[#This Row],[Weighted Co2]]-TOPSIS!$D$14)^2)^0.5</f>
        <v>5.524624227667814E-3</v>
      </c>
      <c r="Z51">
        <f>Sustainable_Friendly_Table[[#This Row],[S- Worst-Euclidean Distance]]/(Sustainable_Friendly_Table[[#This Row],[S+ Best-Euclidean Distance]]+Sustainable_Friendly_Table[[#This Row],[S- Worst-Euclidean Distance]])</f>
        <v>0.91679713609408331</v>
      </c>
      <c r="AA51">
        <v>50</v>
      </c>
    </row>
    <row r="52" spans="1:27" x14ac:dyDescent="0.3">
      <c r="A52">
        <v>14</v>
      </c>
      <c r="B52" t="s">
        <v>139</v>
      </c>
      <c r="C52" t="s">
        <v>147</v>
      </c>
      <c r="D52" t="s">
        <v>151</v>
      </c>
      <c r="E52" t="s">
        <v>280</v>
      </c>
      <c r="F52" t="s">
        <v>155</v>
      </c>
      <c r="G52" t="s">
        <v>220</v>
      </c>
      <c r="H52">
        <v>345.17044515820629</v>
      </c>
      <c r="I52">
        <v>25</v>
      </c>
      <c r="J52">
        <v>1206021.8822312516</v>
      </c>
      <c r="K52">
        <v>60535.193972727269</v>
      </c>
      <c r="L52">
        <v>217083938.80162528</v>
      </c>
      <c r="M52">
        <v>6759357.5068181809</v>
      </c>
      <c r="N52">
        <v>1809032823.3468773</v>
      </c>
      <c r="O52">
        <v>97500000</v>
      </c>
      <c r="P52">
        <v>30.114335059090905</v>
      </c>
      <c r="Q52">
        <v>18030.027139357207</v>
      </c>
      <c r="R52">
        <v>217144473.99559802</v>
      </c>
      <c r="S52">
        <v>1913.2921808536955</v>
      </c>
      <c r="T52">
        <v>18060.141474416298</v>
      </c>
      <c r="U52">
        <f>Sustainable_Friendly_Table[[#This Row],[Total Energy(MJ)]]*AHP!$P$13/TOPSIS!$B$12</f>
        <v>2.1042330520307604E-2</v>
      </c>
      <c r="V52">
        <f>Sustainable_Friendly_Table[[#This Row],[Total Cost(LKR Million)]]*AHP!$P$14/TOPSIS!$C$12</f>
        <v>6.3867047299617057E-3</v>
      </c>
      <c r="W52">
        <f>Sustainable_Friendly_Table[[#This Row],[Total Carbon (Metric T)]]*AHP!$P$15/TOPSIS!$D$12</f>
        <v>1.1585716598890568E-2</v>
      </c>
      <c r="X52">
        <f>((Sustainable_Friendly_Table[[#This Row],[Weighted Energy]]-TOPSIS!$B$13)^2+(Sustainable_Friendly_Table[[#This Row],[Weighted Cost]]-TOPSIS!$C$13)^2+(Sustainable_Friendly_Table[[#This Row],[Weighted Co2]]-TOPSIS!$D$13)^2)^0.5</f>
        <v>5.0537023750927559E-4</v>
      </c>
      <c r="Y52">
        <f>((Sustainable_Friendly_Table[[#This Row],[Weighted Energy]]-TOPSIS!$B$14)^2+(Sustainable_Friendly_Table[[#This Row],[Weighted Cost]]-TOPSIS!$C$14)^2+(Sustainable_Friendly_Table[[#This Row],[Weighted Co2]]-TOPSIS!$D$14)^2)^0.5</f>
        <v>5.5213084296418117E-3</v>
      </c>
      <c r="Z52">
        <f>Sustainable_Friendly_Table[[#This Row],[S- Worst-Euclidean Distance]]/(Sustainable_Friendly_Table[[#This Row],[S+ Best-Euclidean Distance]]+Sustainable_Friendly_Table[[#This Row],[S- Worst-Euclidean Distance]])</f>
        <v>0.91614448597303877</v>
      </c>
      <c r="AA52">
        <v>51</v>
      </c>
    </row>
    <row r="53" spans="1:27" x14ac:dyDescent="0.3">
      <c r="A53">
        <v>31</v>
      </c>
      <c r="B53" t="s">
        <v>139</v>
      </c>
      <c r="C53" t="s">
        <v>147</v>
      </c>
      <c r="D53" t="s">
        <v>280</v>
      </c>
      <c r="E53" t="s">
        <v>280</v>
      </c>
      <c r="F53" t="s">
        <v>155</v>
      </c>
      <c r="G53" t="s">
        <v>219</v>
      </c>
      <c r="H53">
        <v>345.63490749661628</v>
      </c>
      <c r="I53">
        <v>50</v>
      </c>
      <c r="J53">
        <v>1206471.4817748326</v>
      </c>
      <c r="K53">
        <v>60535.193972727269</v>
      </c>
      <c r="L53">
        <v>217164866.71946988</v>
      </c>
      <c r="M53">
        <v>6763962.5818181811</v>
      </c>
      <c r="N53">
        <v>1809707222.6622488</v>
      </c>
      <c r="O53">
        <v>93200000</v>
      </c>
      <c r="P53">
        <v>30.105124909090907</v>
      </c>
      <c r="Q53">
        <v>18036.748652533748</v>
      </c>
      <c r="R53">
        <v>217225401.91344261</v>
      </c>
      <c r="S53">
        <v>1909.6711852440669</v>
      </c>
      <c r="T53">
        <v>18066.853777442841</v>
      </c>
      <c r="U53">
        <f>Sustainable_Friendly_Table[[#This Row],[Total Energy(MJ)]]*AHP!$P$13/TOPSIS!$B$12</f>
        <v>2.1050172819788091E-2</v>
      </c>
      <c r="V53">
        <f>Sustainable_Friendly_Table[[#This Row],[Total Cost(LKR Million)]]*AHP!$P$14/TOPSIS!$C$12</f>
        <v>6.3746175903085936E-3</v>
      </c>
      <c r="W53">
        <f>Sustainable_Friendly_Table[[#This Row],[Total Carbon (Metric T)]]*AHP!$P$15/TOPSIS!$D$12</f>
        <v>1.1590022591770058E-2</v>
      </c>
      <c r="X53">
        <f>((Sustainable_Friendly_Table[[#This Row],[Weighted Energy]]-TOPSIS!$B$13)^2+(Sustainable_Friendly_Table[[#This Row],[Weighted Cost]]-TOPSIS!$C$13)^2+(Sustainable_Friendly_Table[[#This Row],[Weighted Co2]]-TOPSIS!$D$13)^2)^0.5</f>
        <v>5.1014490554058959E-4</v>
      </c>
      <c r="Y53">
        <f>((Sustainable_Friendly_Table[[#This Row],[Weighted Energy]]-TOPSIS!$B$14)^2+(Sustainable_Friendly_Table[[#This Row],[Weighted Cost]]-TOPSIS!$C$14)^2+(Sustainable_Friendly_Table[[#This Row],[Weighted Co2]]-TOPSIS!$D$14)^2)^0.5</f>
        <v>5.515790097324026E-3</v>
      </c>
      <c r="Z53">
        <f>Sustainable_Friendly_Table[[#This Row],[S- Worst-Euclidean Distance]]/(Sustainable_Friendly_Table[[#This Row],[S+ Best-Euclidean Distance]]+Sustainable_Friendly_Table[[#This Row],[S- Worst-Euclidean Distance]])</f>
        <v>0.91534178425454704</v>
      </c>
      <c r="AA53">
        <v>52</v>
      </c>
    </row>
    <row r="54" spans="1:27" x14ac:dyDescent="0.3">
      <c r="A54">
        <v>33</v>
      </c>
      <c r="B54" t="s">
        <v>139</v>
      </c>
      <c r="C54" t="s">
        <v>147</v>
      </c>
      <c r="D54" t="s">
        <v>280</v>
      </c>
      <c r="E54" t="s">
        <v>280</v>
      </c>
      <c r="F54" t="s">
        <v>155</v>
      </c>
      <c r="G54" t="s">
        <v>218</v>
      </c>
      <c r="H54">
        <v>345.63490749661628</v>
      </c>
      <c r="I54">
        <v>25</v>
      </c>
      <c r="J54">
        <v>1206471.4817748326</v>
      </c>
      <c r="K54">
        <v>60535.193972727269</v>
      </c>
      <c r="L54">
        <v>217164866.71946988</v>
      </c>
      <c r="M54">
        <v>6763962.5818181811</v>
      </c>
      <c r="N54">
        <v>1809707222.6622488</v>
      </c>
      <c r="O54">
        <v>93655000</v>
      </c>
      <c r="P54">
        <v>30.105124909090907</v>
      </c>
      <c r="Q54">
        <v>18036.748652533748</v>
      </c>
      <c r="R54">
        <v>217225401.91344261</v>
      </c>
      <c r="S54">
        <v>1910.1261852440668</v>
      </c>
      <c r="T54">
        <v>18066.853777442841</v>
      </c>
      <c r="U54">
        <f>Sustainable_Friendly_Table[[#This Row],[Total Energy(MJ)]]*AHP!$P$13/TOPSIS!$B$12</f>
        <v>2.1050172819788091E-2</v>
      </c>
      <c r="V54">
        <f>Sustainable_Friendly_Table[[#This Row],[Total Cost(LKR Million)]]*AHP!$P$14/TOPSIS!$C$12</f>
        <v>6.3761364125152651E-3</v>
      </c>
      <c r="W54">
        <f>Sustainable_Friendly_Table[[#This Row],[Total Carbon (Metric T)]]*AHP!$P$15/TOPSIS!$D$12</f>
        <v>1.1590022591770058E-2</v>
      </c>
      <c r="X54">
        <f>((Sustainable_Friendly_Table[[#This Row],[Weighted Energy]]-TOPSIS!$B$13)^2+(Sustainable_Friendly_Table[[#This Row],[Weighted Cost]]-TOPSIS!$C$13)^2+(Sustainable_Friendly_Table[[#This Row],[Weighted Co2]]-TOPSIS!$D$13)^2)^0.5</f>
        <v>5.1059590506942227E-4</v>
      </c>
      <c r="Y54">
        <f>((Sustainable_Friendly_Table[[#This Row],[Weighted Energy]]-TOPSIS!$B$14)^2+(Sustainable_Friendly_Table[[#This Row],[Weighted Cost]]-TOPSIS!$C$14)^2+(Sustainable_Friendly_Table[[#This Row],[Weighted Co2]]-TOPSIS!$D$14)^2)^0.5</f>
        <v>5.5153958440274818E-3</v>
      </c>
      <c r="Z54">
        <f>Sustainable_Friendly_Table[[#This Row],[S- Worst-Euclidean Distance]]/(Sustainable_Friendly_Table[[#This Row],[S+ Best-Euclidean Distance]]+Sustainable_Friendly_Table[[#This Row],[S- Worst-Euclidean Distance]])</f>
        <v>0.91526773909938663</v>
      </c>
      <c r="AA54">
        <v>53</v>
      </c>
    </row>
    <row r="55" spans="1:27" x14ac:dyDescent="0.3">
      <c r="A55">
        <v>32</v>
      </c>
      <c r="B55" t="s">
        <v>139</v>
      </c>
      <c r="C55" t="s">
        <v>147</v>
      </c>
      <c r="D55" t="s">
        <v>280</v>
      </c>
      <c r="E55" t="s">
        <v>280</v>
      </c>
      <c r="F55" t="s">
        <v>155</v>
      </c>
      <c r="G55" t="s">
        <v>220</v>
      </c>
      <c r="H55">
        <v>345.63490749661628</v>
      </c>
      <c r="I55">
        <v>25</v>
      </c>
      <c r="J55">
        <v>1206471.4817748326</v>
      </c>
      <c r="K55">
        <v>60535.193972727269</v>
      </c>
      <c r="L55">
        <v>217164866.71946988</v>
      </c>
      <c r="M55">
        <v>6763962.5818181811</v>
      </c>
      <c r="N55">
        <v>1809707222.6622488</v>
      </c>
      <c r="O55">
        <v>97500000</v>
      </c>
      <c r="P55">
        <v>30.105124909090907</v>
      </c>
      <c r="Q55">
        <v>18036.748652533748</v>
      </c>
      <c r="R55">
        <v>217225401.91344261</v>
      </c>
      <c r="S55">
        <v>1913.9711852440669</v>
      </c>
      <c r="T55">
        <v>18066.853777442841</v>
      </c>
      <c r="U55">
        <f>Sustainable_Friendly_Table[[#This Row],[Total Energy(MJ)]]*AHP!$P$13/TOPSIS!$B$12</f>
        <v>2.1050172819788091E-2</v>
      </c>
      <c r="V55">
        <f>Sustainable_Friendly_Table[[#This Row],[Total Cost(LKR Million)]]*AHP!$P$14/TOPSIS!$C$12</f>
        <v>6.3889712946793411E-3</v>
      </c>
      <c r="W55">
        <f>Sustainable_Friendly_Table[[#This Row],[Total Carbon (Metric T)]]*AHP!$P$15/TOPSIS!$D$12</f>
        <v>1.1590022591770058E-2</v>
      </c>
      <c r="X55">
        <f>((Sustainable_Friendly_Table[[#This Row],[Weighted Energy]]-TOPSIS!$B$13)^2+(Sustainable_Friendly_Table[[#This Row],[Weighted Cost]]-TOPSIS!$C$13)^2+(Sustainable_Friendly_Table[[#This Row],[Weighted Co2]]-TOPSIS!$D$13)^2)^0.5</f>
        <v>5.1457035228206355E-4</v>
      </c>
      <c r="Y55">
        <f>((Sustainable_Friendly_Table[[#This Row],[Weighted Energy]]-TOPSIS!$B$14)^2+(Sustainable_Friendly_Table[[#This Row],[Weighted Cost]]-TOPSIS!$C$14)^2+(Sustainable_Friendly_Table[[#This Row],[Weighted Co2]]-TOPSIS!$D$14)^2)^0.5</f>
        <v>5.5120797723542869E-3</v>
      </c>
      <c r="Z55">
        <f>Sustainable_Friendly_Table[[#This Row],[S- Worst-Euclidean Distance]]/(Sustainable_Friendly_Table[[#This Row],[S+ Best-Euclidean Distance]]+Sustainable_Friendly_Table[[#This Row],[S- Worst-Euclidean Distance]])</f>
        <v>0.91461751692228643</v>
      </c>
      <c r="AA55">
        <v>54</v>
      </c>
    </row>
    <row r="56" spans="1:27" x14ac:dyDescent="0.3">
      <c r="A56">
        <v>124</v>
      </c>
      <c r="B56" t="s">
        <v>140</v>
      </c>
      <c r="C56" t="s">
        <v>147</v>
      </c>
      <c r="D56" t="s">
        <v>151</v>
      </c>
      <c r="E56" t="s">
        <v>280</v>
      </c>
      <c r="F56" t="s">
        <v>280</v>
      </c>
      <c r="G56" t="s">
        <v>219</v>
      </c>
      <c r="H56">
        <v>351.29493722538621</v>
      </c>
      <c r="I56">
        <v>50</v>
      </c>
      <c r="J56">
        <v>1221051.7662664426</v>
      </c>
      <c r="K56">
        <v>58269.406927272721</v>
      </c>
      <c r="L56">
        <v>219789317.92795965</v>
      </c>
      <c r="M56">
        <v>7084189.7840909082</v>
      </c>
      <c r="N56">
        <v>1831577649.3996639</v>
      </c>
      <c r="O56">
        <v>93200000</v>
      </c>
      <c r="P56">
        <v>30.750303649999999</v>
      </c>
      <c r="Q56">
        <v>18254.723905683317</v>
      </c>
      <c r="R56">
        <v>219847587.33488694</v>
      </c>
      <c r="S56">
        <v>1931.8618391837549</v>
      </c>
      <c r="T56">
        <v>18285.474209333315</v>
      </c>
      <c r="U56">
        <f>Sustainable_Friendly_Table[[#This Row],[Total Energy(MJ)]]*AHP!$P$13/TOPSIS!$B$12</f>
        <v>2.1304275037119593E-2</v>
      </c>
      <c r="V56">
        <f>Sustainable_Friendly_Table[[#This Row],[Total Cost(LKR Million)]]*AHP!$P$14/TOPSIS!$C$12</f>
        <v>6.4486915639001821E-3</v>
      </c>
      <c r="W56">
        <f>Sustainable_Friendly_Table[[#This Row],[Total Carbon (Metric T)]]*AHP!$P$15/TOPSIS!$D$12</f>
        <v>1.1730269243226144E-2</v>
      </c>
      <c r="X56">
        <f>((Sustainable_Friendly_Table[[#This Row],[Weighted Energy]]-TOPSIS!$B$13)^2+(Sustainable_Friendly_Table[[#This Row],[Weighted Cost]]-TOPSIS!$C$13)^2+(Sustainable_Friendly_Table[[#This Row],[Weighted Co2]]-TOPSIS!$D$13)^2)^0.5</f>
        <v>8.0944504542264308E-4</v>
      </c>
      <c r="Y56">
        <f>((Sustainable_Friendly_Table[[#This Row],[Weighted Energy]]-TOPSIS!$B$14)^2+(Sustainable_Friendly_Table[[#This Row],[Weighted Cost]]-TOPSIS!$C$14)^2+(Sustainable_Friendly_Table[[#This Row],[Weighted Co2]]-TOPSIS!$D$14)^2)^0.5</f>
        <v>5.2162769257707558E-3</v>
      </c>
      <c r="Z56">
        <f>Sustainable_Friendly_Table[[#This Row],[S- Worst-Euclidean Distance]]/(Sustainable_Friendly_Table[[#This Row],[S+ Best-Euclidean Distance]]+Sustainable_Friendly_Table[[#This Row],[S- Worst-Euclidean Distance]])</f>
        <v>0.86566837147610187</v>
      </c>
      <c r="AA56">
        <v>55</v>
      </c>
    </row>
    <row r="57" spans="1:27" x14ac:dyDescent="0.3">
      <c r="A57">
        <v>126</v>
      </c>
      <c r="B57" t="s">
        <v>140</v>
      </c>
      <c r="C57" t="s">
        <v>147</v>
      </c>
      <c r="D57" t="s">
        <v>151</v>
      </c>
      <c r="E57" t="s">
        <v>280</v>
      </c>
      <c r="F57" t="s">
        <v>280</v>
      </c>
      <c r="G57" t="s">
        <v>218</v>
      </c>
      <c r="H57">
        <v>351.29493722538621</v>
      </c>
      <c r="I57">
        <v>25</v>
      </c>
      <c r="J57">
        <v>1221051.7662664426</v>
      </c>
      <c r="K57">
        <v>58269.406927272721</v>
      </c>
      <c r="L57">
        <v>219789317.92795965</v>
      </c>
      <c r="M57">
        <v>7084189.7840909082</v>
      </c>
      <c r="N57">
        <v>1831577649.3996639</v>
      </c>
      <c r="O57">
        <v>93655000</v>
      </c>
      <c r="P57">
        <v>30.750303649999999</v>
      </c>
      <c r="Q57">
        <v>18254.723905683317</v>
      </c>
      <c r="R57">
        <v>219847587.33488694</v>
      </c>
      <c r="S57">
        <v>1932.3168391837548</v>
      </c>
      <c r="T57">
        <v>18285.474209333315</v>
      </c>
      <c r="U57">
        <f>Sustainable_Friendly_Table[[#This Row],[Total Energy(MJ)]]*AHP!$P$13/TOPSIS!$B$12</f>
        <v>2.1304275037119593E-2</v>
      </c>
      <c r="V57">
        <f>Sustainable_Friendly_Table[[#This Row],[Total Cost(LKR Million)]]*AHP!$P$14/TOPSIS!$C$12</f>
        <v>6.4502103861068544E-3</v>
      </c>
      <c r="W57">
        <f>Sustainable_Friendly_Table[[#This Row],[Total Carbon (Metric T)]]*AHP!$P$15/TOPSIS!$D$12</f>
        <v>1.1730269243226144E-2</v>
      </c>
      <c r="X57">
        <f>((Sustainable_Friendly_Table[[#This Row],[Weighted Energy]]-TOPSIS!$B$13)^2+(Sustainable_Friendly_Table[[#This Row],[Weighted Cost]]-TOPSIS!$C$13)^2+(Sustainable_Friendly_Table[[#This Row],[Weighted Co2]]-TOPSIS!$D$13)^2)^0.5</f>
        <v>8.0986828902974409E-4</v>
      </c>
      <c r="Y57">
        <f>((Sustainable_Friendly_Table[[#This Row],[Weighted Energy]]-TOPSIS!$B$14)^2+(Sustainable_Friendly_Table[[#This Row],[Weighted Cost]]-TOPSIS!$C$14)^2+(Sustainable_Friendly_Table[[#This Row],[Weighted Co2]]-TOPSIS!$D$14)^2)^0.5</f>
        <v>5.2158816028834744E-3</v>
      </c>
      <c r="Z57">
        <f>Sustainable_Friendly_Table[[#This Row],[S- Worst-Euclidean Distance]]/(Sustainable_Friendly_Table[[#This Row],[S+ Best-Euclidean Distance]]+Sustainable_Friendly_Table[[#This Row],[S- Worst-Euclidean Distance]])</f>
        <v>0.86559875475140158</v>
      </c>
      <c r="AA57">
        <v>56</v>
      </c>
    </row>
    <row r="58" spans="1:27" x14ac:dyDescent="0.3">
      <c r="A58">
        <v>125</v>
      </c>
      <c r="B58" t="s">
        <v>140</v>
      </c>
      <c r="C58" t="s">
        <v>147</v>
      </c>
      <c r="D58" t="s">
        <v>151</v>
      </c>
      <c r="E58" t="s">
        <v>280</v>
      </c>
      <c r="F58" t="s">
        <v>280</v>
      </c>
      <c r="G58" t="s">
        <v>220</v>
      </c>
      <c r="H58">
        <v>351.29493722538621</v>
      </c>
      <c r="I58">
        <v>25</v>
      </c>
      <c r="J58">
        <v>1221051.7662664426</v>
      </c>
      <c r="K58">
        <v>58269.406927272721</v>
      </c>
      <c r="L58">
        <v>219789317.92795965</v>
      </c>
      <c r="M58">
        <v>7084189.7840909082</v>
      </c>
      <c r="N58">
        <v>1831577649.3996639</v>
      </c>
      <c r="O58">
        <v>97500000</v>
      </c>
      <c r="P58">
        <v>30.750303649999999</v>
      </c>
      <c r="Q58">
        <v>18254.723905683317</v>
      </c>
      <c r="R58">
        <v>219847587.33488694</v>
      </c>
      <c r="S58">
        <v>1936.1618391837549</v>
      </c>
      <c r="T58">
        <v>18285.474209333315</v>
      </c>
      <c r="U58">
        <f>Sustainable_Friendly_Table[[#This Row],[Total Energy(MJ)]]*AHP!$P$13/TOPSIS!$B$12</f>
        <v>2.1304275037119593E-2</v>
      </c>
      <c r="V58">
        <f>Sustainable_Friendly_Table[[#This Row],[Total Cost(LKR Million)]]*AHP!$P$14/TOPSIS!$C$12</f>
        <v>6.4630452682709286E-3</v>
      </c>
      <c r="W58">
        <f>Sustainable_Friendly_Table[[#This Row],[Total Carbon (Metric T)]]*AHP!$P$15/TOPSIS!$D$12</f>
        <v>1.1730269243226144E-2</v>
      </c>
      <c r="X58">
        <f>((Sustainable_Friendly_Table[[#This Row],[Weighted Energy]]-TOPSIS!$B$13)^2+(Sustainable_Friendly_Table[[#This Row],[Weighted Cost]]-TOPSIS!$C$13)^2+(Sustainable_Friendly_Table[[#This Row],[Weighted Co2]]-TOPSIS!$D$13)^2)^0.5</f>
        <v>8.1354936924253997E-4</v>
      </c>
      <c r="Y58">
        <f>((Sustainable_Friendly_Table[[#This Row],[Weighted Energy]]-TOPSIS!$B$14)^2+(Sustainable_Friendly_Table[[#This Row],[Weighted Cost]]-TOPSIS!$C$14)^2+(Sustainable_Friendly_Table[[#This Row],[Weighted Co2]]-TOPSIS!$D$14)^2)^0.5</f>
        <v>5.2125573816721588E-3</v>
      </c>
      <c r="Z58">
        <f>Sustainable_Friendly_Table[[#This Row],[S- Worst-Euclidean Distance]]/(Sustainable_Friendly_Table[[#This Row],[S+ Best-Euclidean Distance]]+Sustainable_Friendly_Table[[#This Row],[S- Worst-Euclidean Distance]])</f>
        <v>0.86499585837588233</v>
      </c>
      <c r="AA58">
        <v>57</v>
      </c>
    </row>
    <row r="59" spans="1:27" x14ac:dyDescent="0.3">
      <c r="A59">
        <v>142</v>
      </c>
      <c r="B59" t="s">
        <v>140</v>
      </c>
      <c r="C59" t="s">
        <v>147</v>
      </c>
      <c r="D59" t="s">
        <v>280</v>
      </c>
      <c r="E59" t="s">
        <v>280</v>
      </c>
      <c r="F59" t="s">
        <v>280</v>
      </c>
      <c r="G59" t="s">
        <v>219</v>
      </c>
      <c r="H59">
        <v>351.75939956379625</v>
      </c>
      <c r="I59">
        <v>51</v>
      </c>
      <c r="J59">
        <v>1221501.3658100232</v>
      </c>
      <c r="K59">
        <v>58269.406927272721</v>
      </c>
      <c r="L59">
        <v>219870245.84580415</v>
      </c>
      <c r="M59">
        <v>7088794.8590909075</v>
      </c>
      <c r="N59">
        <v>1832252048.7150347</v>
      </c>
      <c r="O59">
        <v>95064000</v>
      </c>
      <c r="P59">
        <v>30.741093499999995</v>
      </c>
      <c r="Q59">
        <v>18261.445418859843</v>
      </c>
      <c r="R59">
        <v>219928515.25273144</v>
      </c>
      <c r="S59">
        <v>1934.4048435741256</v>
      </c>
      <c r="T59">
        <v>18292.186512359844</v>
      </c>
      <c r="U59">
        <f>Sustainable_Friendly_Table[[#This Row],[Total Energy(MJ)]]*AHP!$P$13/TOPSIS!$B$12</f>
        <v>2.1312117336600069E-2</v>
      </c>
      <c r="V59">
        <f>Sustainable_Friendly_Table[[#This Row],[Total Cost(LKR Million)]]*AHP!$P$14/TOPSIS!$C$12</f>
        <v>6.4571802925589943E-3</v>
      </c>
      <c r="W59">
        <f>Sustainable_Friendly_Table[[#This Row],[Total Carbon (Metric T)]]*AHP!$P$15/TOPSIS!$D$12</f>
        <v>1.1734575236105625E-2</v>
      </c>
      <c r="X59">
        <f>((Sustainable_Friendly_Table[[#This Row],[Weighted Energy]]-TOPSIS!$B$13)^2+(Sustainable_Friendly_Table[[#This Row],[Weighted Cost]]-TOPSIS!$C$13)^2+(Sustainable_Friendly_Table[[#This Row],[Weighted Co2]]-TOPSIS!$D$13)^2)^0.5</f>
        <v>8.2041722937993599E-4</v>
      </c>
      <c r="Y59">
        <f>((Sustainable_Friendly_Table[[#This Row],[Weighted Energy]]-TOPSIS!$B$14)^2+(Sustainable_Friendly_Table[[#This Row],[Weighted Cost]]-TOPSIS!$C$14)^2+(Sustainable_Friendly_Table[[#This Row],[Weighted Co2]]-TOPSIS!$D$14)^2)^0.5</f>
        <v>5.2054316206917193E-3</v>
      </c>
      <c r="Z59">
        <f>Sustainable_Friendly_Table[[#This Row],[S- Worst-Euclidean Distance]]/(Sustainable_Friendly_Table[[#This Row],[S+ Best-Euclidean Distance]]+Sustainable_Friendly_Table[[#This Row],[S- Worst-Euclidean Distance]])</f>
        <v>0.86385034709754116</v>
      </c>
      <c r="AA59">
        <v>58</v>
      </c>
    </row>
    <row r="60" spans="1:27" x14ac:dyDescent="0.3">
      <c r="A60">
        <v>144</v>
      </c>
      <c r="B60" t="s">
        <v>140</v>
      </c>
      <c r="C60" t="s">
        <v>147</v>
      </c>
      <c r="D60" t="s">
        <v>280</v>
      </c>
      <c r="E60" t="s">
        <v>280</v>
      </c>
      <c r="F60" t="s">
        <v>280</v>
      </c>
      <c r="G60" t="s">
        <v>218</v>
      </c>
      <c r="H60">
        <v>351.75939956379625</v>
      </c>
      <c r="I60">
        <v>26</v>
      </c>
      <c r="J60">
        <v>1221501.3658100232</v>
      </c>
      <c r="K60">
        <v>58269.406927272721</v>
      </c>
      <c r="L60">
        <v>219870245.84580415</v>
      </c>
      <c r="M60">
        <v>7088794.8590909075</v>
      </c>
      <c r="N60">
        <v>1832252048.7150347</v>
      </c>
      <c r="O60">
        <v>97401200</v>
      </c>
      <c r="P60">
        <v>30.741093499999995</v>
      </c>
      <c r="Q60">
        <v>18261.445418859843</v>
      </c>
      <c r="R60">
        <v>219928515.25273144</v>
      </c>
      <c r="S60">
        <v>1936.7420435741255</v>
      </c>
      <c r="T60">
        <v>18292.186512359844</v>
      </c>
      <c r="U60">
        <f>Sustainable_Friendly_Table[[#This Row],[Total Energy(MJ)]]*AHP!$P$13/TOPSIS!$B$12</f>
        <v>2.1312117336600069E-2</v>
      </c>
      <c r="V60">
        <f>Sustainable_Friendly_Table[[#This Row],[Total Cost(LKR Million)]]*AHP!$P$14/TOPSIS!$C$12</f>
        <v>6.4649820315951121E-3</v>
      </c>
      <c r="W60">
        <f>Sustainable_Friendly_Table[[#This Row],[Total Carbon (Metric T)]]*AHP!$P$15/TOPSIS!$D$12</f>
        <v>1.1734575236105625E-2</v>
      </c>
      <c r="X60">
        <f>((Sustainable_Friendly_Table[[#This Row],[Weighted Energy]]-TOPSIS!$B$13)^2+(Sustainable_Friendly_Table[[#This Row],[Weighted Cost]]-TOPSIS!$C$13)^2+(Sustainable_Friendly_Table[[#This Row],[Weighted Co2]]-TOPSIS!$D$13)^2)^0.5</f>
        <v>8.2267029436856095E-4</v>
      </c>
      <c r="Y60">
        <f>((Sustainable_Friendly_Table[[#This Row],[Weighted Energy]]-TOPSIS!$B$14)^2+(Sustainable_Friendly_Table[[#This Row],[Weighted Cost]]-TOPSIS!$C$14)^2+(Sustainable_Friendly_Table[[#This Row],[Weighted Co2]]-TOPSIS!$D$14)^2)^0.5</f>
        <v>5.2034138505225539E-3</v>
      </c>
      <c r="Z60">
        <f>Sustainable_Friendly_Table[[#This Row],[S- Worst-Euclidean Distance]]/(Sustainable_Friendly_Table[[#This Row],[S+ Best-Euclidean Distance]]+Sustainable_Friendly_Table[[#This Row],[S- Worst-Euclidean Distance]])</f>
        <v>0.86348177778665491</v>
      </c>
      <c r="AA60">
        <v>59</v>
      </c>
    </row>
    <row r="61" spans="1:27" x14ac:dyDescent="0.3">
      <c r="A61">
        <v>143</v>
      </c>
      <c r="B61" t="s">
        <v>140</v>
      </c>
      <c r="C61" t="s">
        <v>147</v>
      </c>
      <c r="D61" t="s">
        <v>280</v>
      </c>
      <c r="E61" t="s">
        <v>280</v>
      </c>
      <c r="F61" t="s">
        <v>280</v>
      </c>
      <c r="G61" t="s">
        <v>220</v>
      </c>
      <c r="H61">
        <v>351.75939956379625</v>
      </c>
      <c r="I61">
        <v>26</v>
      </c>
      <c r="J61">
        <v>1221501.3658100232</v>
      </c>
      <c r="K61">
        <v>58269.406927272721</v>
      </c>
      <c r="L61">
        <v>219870245.84580415</v>
      </c>
      <c r="M61">
        <v>7088794.8590909075</v>
      </c>
      <c r="N61">
        <v>1832252048.7150347</v>
      </c>
      <c r="O61">
        <v>101400000</v>
      </c>
      <c r="P61">
        <v>30.741093499999995</v>
      </c>
      <c r="Q61">
        <v>18261.445418859843</v>
      </c>
      <c r="R61">
        <v>219928515.25273144</v>
      </c>
      <c r="S61">
        <v>1940.7408435741256</v>
      </c>
      <c r="T61">
        <v>18292.186512359844</v>
      </c>
      <c r="U61">
        <f>Sustainable_Friendly_Table[[#This Row],[Total Energy(MJ)]]*AHP!$P$13/TOPSIS!$B$12</f>
        <v>2.1312117336600069E-2</v>
      </c>
      <c r="V61">
        <f>Sustainable_Friendly_Table[[#This Row],[Total Cost(LKR Million)]]*AHP!$P$14/TOPSIS!$C$12</f>
        <v>6.47833030904575E-3</v>
      </c>
      <c r="W61">
        <f>Sustainable_Friendly_Table[[#This Row],[Total Carbon (Metric T)]]*AHP!$P$15/TOPSIS!$D$12</f>
        <v>1.1734575236105625E-2</v>
      </c>
      <c r="X61">
        <f>((Sustainable_Friendly_Table[[#This Row],[Weighted Energy]]-TOPSIS!$B$13)^2+(Sustainable_Friendly_Table[[#This Row],[Weighted Cost]]-TOPSIS!$C$13)^2+(Sustainable_Friendly_Table[[#This Row],[Weighted Co2]]-TOPSIS!$D$13)^2)^0.5</f>
        <v>8.2668167154453689E-4</v>
      </c>
      <c r="Y61">
        <f>((Sustainable_Friendly_Table[[#This Row],[Weighted Energy]]-TOPSIS!$B$14)^2+(Sustainable_Friendly_Table[[#This Row],[Weighted Cost]]-TOPSIS!$C$14)^2+(Sustainable_Friendly_Table[[#This Row],[Weighted Co2]]-TOPSIS!$D$14)^2)^0.5</f>
        <v>5.1999869047143878E-3</v>
      </c>
      <c r="Z61">
        <f>Sustainable_Friendly_Table[[#This Row],[S- Worst-Euclidean Distance]]/(Sustainable_Friendly_Table[[#This Row],[S+ Best-Euclidean Distance]]+Sustainable_Friendly_Table[[#This Row],[S- Worst-Euclidean Distance]])</f>
        <v>0.86282941212312314</v>
      </c>
      <c r="AA61">
        <v>60</v>
      </c>
    </row>
    <row r="62" spans="1:27" x14ac:dyDescent="0.3">
      <c r="A62">
        <v>118</v>
      </c>
      <c r="B62" t="s">
        <v>140</v>
      </c>
      <c r="C62" t="s">
        <v>147</v>
      </c>
      <c r="D62" t="s">
        <v>151</v>
      </c>
      <c r="E62" t="s">
        <v>280</v>
      </c>
      <c r="F62" t="s">
        <v>154</v>
      </c>
      <c r="G62" t="s">
        <v>219</v>
      </c>
      <c r="H62">
        <v>351.23156919622352</v>
      </c>
      <c r="I62">
        <v>50</v>
      </c>
      <c r="J62">
        <v>1222762.2753196375</v>
      </c>
      <c r="K62">
        <v>56085.994200000001</v>
      </c>
      <c r="L62">
        <v>220097209.55753475</v>
      </c>
      <c r="M62">
        <v>7095106.8477272717</v>
      </c>
      <c r="N62">
        <v>1834143412.9794562</v>
      </c>
      <c r="O62">
        <v>93200000</v>
      </c>
      <c r="P62">
        <v>30.750303649999999</v>
      </c>
      <c r="Q62">
        <v>18280.29601602858</v>
      </c>
      <c r="R62">
        <v>220153295.55173475</v>
      </c>
      <c r="S62">
        <v>1934.4385198271834</v>
      </c>
      <c r="T62">
        <v>18311.046319678579</v>
      </c>
      <c r="U62">
        <f>Sustainable_Friendly_Table[[#This Row],[Total Energy(MJ)]]*AHP!$P$13/TOPSIS!$B$12</f>
        <v>2.1333899614818103E-2</v>
      </c>
      <c r="V62">
        <f>Sustainable_Friendly_Table[[#This Row],[Total Cost(LKR Million)]]*AHP!$P$14/TOPSIS!$C$12</f>
        <v>6.4572927062754373E-3</v>
      </c>
      <c r="W62">
        <f>Sustainable_Friendly_Table[[#This Row],[Total Carbon (Metric T)]]*AHP!$P$15/TOPSIS!$D$12</f>
        <v>1.1746673944358497E-2</v>
      </c>
      <c r="X62">
        <f>((Sustainable_Friendly_Table[[#This Row],[Weighted Energy]]-TOPSIS!$B$13)^2+(Sustainable_Friendly_Table[[#This Row],[Weighted Cost]]-TOPSIS!$C$13)^2+(Sustainable_Friendly_Table[[#This Row],[Weighted Co2]]-TOPSIS!$D$13)^2)^0.5</f>
        <v>8.4436568074041675E-4</v>
      </c>
      <c r="Y62">
        <f>((Sustainable_Friendly_Table[[#This Row],[Weighted Energy]]-TOPSIS!$B$14)^2+(Sustainable_Friendly_Table[[#This Row],[Weighted Cost]]-TOPSIS!$C$14)^2+(Sustainable_Friendly_Table[[#This Row],[Weighted Co2]]-TOPSIS!$D$14)^2)^0.5</f>
        <v>5.18134224865108E-3</v>
      </c>
      <c r="Z62">
        <f>Sustainable_Friendly_Table[[#This Row],[S- Worst-Euclidean Distance]]/(Sustainable_Friendly_Table[[#This Row],[S+ Best-Euclidean Distance]]+Sustainable_Friendly_Table[[#This Row],[S- Worst-Euclidean Distance]])</f>
        <v>0.85987278330868511</v>
      </c>
      <c r="AA62">
        <v>61</v>
      </c>
    </row>
    <row r="63" spans="1:27" x14ac:dyDescent="0.3">
      <c r="A63">
        <v>120</v>
      </c>
      <c r="B63" t="s">
        <v>140</v>
      </c>
      <c r="C63" t="s">
        <v>147</v>
      </c>
      <c r="D63" t="s">
        <v>151</v>
      </c>
      <c r="E63" t="s">
        <v>280</v>
      </c>
      <c r="F63" t="s">
        <v>154</v>
      </c>
      <c r="G63" t="s">
        <v>218</v>
      </c>
      <c r="H63">
        <v>351.23156919622352</v>
      </c>
      <c r="I63">
        <v>25</v>
      </c>
      <c r="J63">
        <v>1222762.2753196375</v>
      </c>
      <c r="K63">
        <v>56085.994200000001</v>
      </c>
      <c r="L63">
        <v>220097209.55753475</v>
      </c>
      <c r="M63">
        <v>7095106.8477272717</v>
      </c>
      <c r="N63">
        <v>1834143412.9794562</v>
      </c>
      <c r="O63">
        <v>93655000</v>
      </c>
      <c r="P63">
        <v>30.750303649999999</v>
      </c>
      <c r="Q63">
        <v>18280.29601602858</v>
      </c>
      <c r="R63">
        <v>220153295.55173475</v>
      </c>
      <c r="S63">
        <v>1934.8935198271836</v>
      </c>
      <c r="T63">
        <v>18311.046319678579</v>
      </c>
      <c r="U63">
        <f>Sustainable_Friendly_Table[[#This Row],[Total Energy(MJ)]]*AHP!$P$13/TOPSIS!$B$12</f>
        <v>2.1333899614818103E-2</v>
      </c>
      <c r="V63">
        <f>Sustainable_Friendly_Table[[#This Row],[Total Cost(LKR Million)]]*AHP!$P$14/TOPSIS!$C$12</f>
        <v>6.4588115284821106E-3</v>
      </c>
      <c r="W63">
        <f>Sustainable_Friendly_Table[[#This Row],[Total Carbon (Metric T)]]*AHP!$P$15/TOPSIS!$D$12</f>
        <v>1.1746673944358497E-2</v>
      </c>
      <c r="X63">
        <f>((Sustainable_Friendly_Table[[#This Row],[Weighted Energy]]-TOPSIS!$B$13)^2+(Sustainable_Friendly_Table[[#This Row],[Weighted Cost]]-TOPSIS!$C$13)^2+(Sustainable_Friendly_Table[[#This Row],[Weighted Co2]]-TOPSIS!$D$13)^2)^0.5</f>
        <v>8.4478689267827357E-4</v>
      </c>
      <c r="Y63">
        <f>((Sustainable_Friendly_Table[[#This Row],[Weighted Energy]]-TOPSIS!$B$14)^2+(Sustainable_Friendly_Table[[#This Row],[Weighted Cost]]-TOPSIS!$C$14)^2+(Sustainable_Friendly_Table[[#This Row],[Weighted Co2]]-TOPSIS!$D$14)^2)^0.5</f>
        <v>5.1809467816064849E-3</v>
      </c>
      <c r="Z63">
        <f>Sustainable_Friendly_Table[[#This Row],[S- Worst-Euclidean Distance]]/(Sustainable_Friendly_Table[[#This Row],[S+ Best-Euclidean Distance]]+Sustainable_Friendly_Table[[#This Row],[S- Worst-Euclidean Distance]])</f>
        <v>0.8598034798179911</v>
      </c>
      <c r="AA63">
        <v>62</v>
      </c>
    </row>
    <row r="64" spans="1:27" x14ac:dyDescent="0.3">
      <c r="A64">
        <v>119</v>
      </c>
      <c r="B64" t="s">
        <v>140</v>
      </c>
      <c r="C64" t="s">
        <v>147</v>
      </c>
      <c r="D64" t="s">
        <v>151</v>
      </c>
      <c r="E64" t="s">
        <v>280</v>
      </c>
      <c r="F64" t="s">
        <v>154</v>
      </c>
      <c r="G64" t="s">
        <v>220</v>
      </c>
      <c r="H64">
        <v>351.23156919622352</v>
      </c>
      <c r="I64">
        <v>25</v>
      </c>
      <c r="J64">
        <v>1222762.2753196375</v>
      </c>
      <c r="K64">
        <v>56085.994200000001</v>
      </c>
      <c r="L64">
        <v>220097209.55753475</v>
      </c>
      <c r="M64">
        <v>7095106.8477272717</v>
      </c>
      <c r="N64">
        <v>1834143412.9794562</v>
      </c>
      <c r="O64">
        <v>97500000</v>
      </c>
      <c r="P64">
        <v>30.750303649999999</v>
      </c>
      <c r="Q64">
        <v>18280.29601602858</v>
      </c>
      <c r="R64">
        <v>220153295.55173475</v>
      </c>
      <c r="S64">
        <v>1938.7385198271834</v>
      </c>
      <c r="T64">
        <v>18311.046319678579</v>
      </c>
      <c r="U64">
        <f>Sustainable_Friendly_Table[[#This Row],[Total Energy(MJ)]]*AHP!$P$13/TOPSIS!$B$12</f>
        <v>2.1333899614818103E-2</v>
      </c>
      <c r="V64">
        <f>Sustainable_Friendly_Table[[#This Row],[Total Cost(LKR Million)]]*AHP!$P$14/TOPSIS!$C$12</f>
        <v>6.4716464106461848E-3</v>
      </c>
      <c r="W64">
        <f>Sustainable_Friendly_Table[[#This Row],[Total Carbon (Metric T)]]*AHP!$P$15/TOPSIS!$D$12</f>
        <v>1.1746673944358497E-2</v>
      </c>
      <c r="X64">
        <f>((Sustainable_Friendly_Table[[#This Row],[Weighted Energy]]-TOPSIS!$B$13)^2+(Sustainable_Friendly_Table[[#This Row],[Weighted Cost]]-TOPSIS!$C$13)^2+(Sustainable_Friendly_Table[[#This Row],[Weighted Co2]]-TOPSIS!$D$13)^2)^0.5</f>
        <v>8.4844658874775854E-4</v>
      </c>
      <c r="Y64">
        <f>((Sustainable_Friendly_Table[[#This Row],[Weighted Energy]]-TOPSIS!$B$14)^2+(Sustainable_Friendly_Table[[#This Row],[Weighted Cost]]-TOPSIS!$C$14)^2+(Sustainable_Friendly_Table[[#This Row],[Weighted Co2]]-TOPSIS!$D$14)^2)^0.5</f>
        <v>5.1776214524685889E-3</v>
      </c>
      <c r="Z64">
        <f>Sustainable_Friendly_Table[[#This Row],[S- Worst-Euclidean Distance]]/(Sustainable_Friendly_Table[[#This Row],[S+ Best-Euclidean Distance]]+Sustainable_Friendly_Table[[#This Row],[S- Worst-Euclidean Distance]])</f>
        <v>0.85920394808942424</v>
      </c>
      <c r="AA64">
        <v>63</v>
      </c>
    </row>
    <row r="65" spans="1:27" x14ac:dyDescent="0.3">
      <c r="A65">
        <v>223</v>
      </c>
      <c r="B65" t="s">
        <v>141</v>
      </c>
      <c r="C65" t="s">
        <v>147</v>
      </c>
      <c r="D65" t="s">
        <v>151</v>
      </c>
      <c r="E65" t="s">
        <v>152</v>
      </c>
      <c r="F65" t="s">
        <v>280</v>
      </c>
      <c r="G65" t="s">
        <v>219</v>
      </c>
      <c r="H65">
        <v>337.11155924279581</v>
      </c>
      <c r="I65">
        <v>48</v>
      </c>
      <c r="J65">
        <v>1223509.8333116483</v>
      </c>
      <c r="K65">
        <v>43721.923290909079</v>
      </c>
      <c r="L65">
        <v>220231769.9960967</v>
      </c>
      <c r="M65">
        <v>5654699.5386363622</v>
      </c>
      <c r="N65">
        <v>1835264749.9674726</v>
      </c>
      <c r="O65">
        <v>89472000</v>
      </c>
      <c r="P65">
        <v>22.747897468181815</v>
      </c>
      <c r="Q65">
        <v>18291.472008009143</v>
      </c>
      <c r="R65">
        <v>220275491.91938761</v>
      </c>
      <c r="S65">
        <v>1930.391449506109</v>
      </c>
      <c r="T65">
        <v>18314.219905477326</v>
      </c>
      <c r="U65">
        <f>Sustainable_Friendly_Table[[#This Row],[Total Energy(MJ)]]*AHP!$P$13/TOPSIS!$B$12</f>
        <v>2.1345741023025364E-2</v>
      </c>
      <c r="V65">
        <f>Sustainable_Friendly_Table[[#This Row],[Total Cost(LKR Million)]]*AHP!$P$14/TOPSIS!$C$12</f>
        <v>6.4437832990762913E-3</v>
      </c>
      <c r="W65">
        <f>Sustainable_Friendly_Table[[#This Row],[Total Carbon (Metric T)]]*AHP!$P$15/TOPSIS!$D$12</f>
        <v>1.1748709823519169E-2</v>
      </c>
      <c r="X65">
        <f>((Sustainable_Friendly_Table[[#This Row],[Weighted Energy]]-TOPSIS!$B$13)^2+(Sustainable_Friendly_Table[[#This Row],[Weighted Cost]]-TOPSIS!$C$13)^2+(Sustainable_Friendly_Table[[#This Row],[Weighted Co2]]-TOPSIS!$D$13)^2)^0.5</f>
        <v>8.5168961619967905E-4</v>
      </c>
      <c r="Y65">
        <f>((Sustainable_Friendly_Table[[#This Row],[Weighted Energy]]-TOPSIS!$B$14)^2+(Sustainable_Friendly_Table[[#This Row],[Weighted Cost]]-TOPSIS!$C$14)^2+(Sustainable_Friendly_Table[[#This Row],[Weighted Co2]]-TOPSIS!$D$14)^2)^0.5</f>
        <v>5.1739220751853528E-3</v>
      </c>
      <c r="Z65">
        <f>Sustainable_Friendly_Table[[#This Row],[S- Worst-Euclidean Distance]]/(Sustainable_Friendly_Table[[#This Row],[S+ Best-Euclidean Distance]]+Sustainable_Friendly_Table[[#This Row],[S- Worst-Euclidean Distance]])</f>
        <v>0.8586550777214268</v>
      </c>
      <c r="AA65">
        <v>64</v>
      </c>
    </row>
    <row r="66" spans="1:27" x14ac:dyDescent="0.3">
      <c r="A66">
        <v>225</v>
      </c>
      <c r="B66" t="s">
        <v>141</v>
      </c>
      <c r="C66" t="s">
        <v>147</v>
      </c>
      <c r="D66" t="s">
        <v>151</v>
      </c>
      <c r="E66" t="s">
        <v>152</v>
      </c>
      <c r="F66" t="s">
        <v>280</v>
      </c>
      <c r="G66" t="s">
        <v>218</v>
      </c>
      <c r="H66">
        <v>337.11155924279581</v>
      </c>
      <c r="I66">
        <v>24</v>
      </c>
      <c r="J66">
        <v>1223509.8333116483</v>
      </c>
      <c r="K66">
        <v>43721.923290909079</v>
      </c>
      <c r="L66">
        <v>220231769.9960967</v>
      </c>
      <c r="M66">
        <v>5654699.5386363622</v>
      </c>
      <c r="N66">
        <v>1835264749.9674726</v>
      </c>
      <c r="O66">
        <v>89908800</v>
      </c>
      <c r="P66">
        <v>22.747897468181815</v>
      </c>
      <c r="Q66">
        <v>18291.472008009143</v>
      </c>
      <c r="R66">
        <v>220275491.91938761</v>
      </c>
      <c r="S66">
        <v>1930.8282495061089</v>
      </c>
      <c r="T66">
        <v>18314.219905477326</v>
      </c>
      <c r="U66">
        <f>Sustainable_Friendly_Table[[#This Row],[Total Energy(MJ)]]*AHP!$P$13/TOPSIS!$B$12</f>
        <v>2.1345741023025364E-2</v>
      </c>
      <c r="V66">
        <f>Sustainable_Friendly_Table[[#This Row],[Total Cost(LKR Million)]]*AHP!$P$14/TOPSIS!$C$12</f>
        <v>6.4452413683946976E-3</v>
      </c>
      <c r="W66">
        <f>Sustainable_Friendly_Table[[#This Row],[Total Carbon (Metric T)]]*AHP!$P$15/TOPSIS!$D$12</f>
        <v>1.1748709823519169E-2</v>
      </c>
      <c r="X66">
        <f>((Sustainable_Friendly_Table[[#This Row],[Weighted Energy]]-TOPSIS!$B$13)^2+(Sustainable_Friendly_Table[[#This Row],[Weighted Cost]]-TOPSIS!$C$13)^2+(Sustainable_Friendly_Table[[#This Row],[Weighted Co2]]-TOPSIS!$D$13)^2)^0.5</f>
        <v>8.5206733890918172E-4</v>
      </c>
      <c r="Y66">
        <f>((Sustainable_Friendly_Table[[#This Row],[Weighted Energy]]-TOPSIS!$B$14)^2+(Sustainable_Friendly_Table[[#This Row],[Weighted Cost]]-TOPSIS!$C$14)^2+(Sustainable_Friendly_Table[[#This Row],[Weighted Co2]]-TOPSIS!$D$14)^2)^0.5</f>
        <v>5.1735380669459437E-3</v>
      </c>
      <c r="Z66">
        <f>Sustainable_Friendly_Table[[#This Row],[S- Worst-Euclidean Distance]]/(Sustainable_Friendly_Table[[#This Row],[S+ Best-Euclidean Distance]]+Sustainable_Friendly_Table[[#This Row],[S- Worst-Euclidean Distance]])</f>
        <v>0.85859224401232426</v>
      </c>
      <c r="AA66">
        <v>65</v>
      </c>
    </row>
    <row r="67" spans="1:27" x14ac:dyDescent="0.3">
      <c r="A67">
        <v>136</v>
      </c>
      <c r="B67" t="s">
        <v>140</v>
      </c>
      <c r="C67" t="s">
        <v>147</v>
      </c>
      <c r="D67" t="s">
        <v>280</v>
      </c>
      <c r="E67" t="s">
        <v>280</v>
      </c>
      <c r="F67" t="s">
        <v>154</v>
      </c>
      <c r="G67" t="s">
        <v>219</v>
      </c>
      <c r="H67">
        <v>351.69603153463362</v>
      </c>
      <c r="I67">
        <v>50</v>
      </c>
      <c r="J67">
        <v>1223211.8748632185</v>
      </c>
      <c r="K67">
        <v>56085.994200000001</v>
      </c>
      <c r="L67">
        <v>220178137.47537935</v>
      </c>
      <c r="M67">
        <v>7099711.922727271</v>
      </c>
      <c r="N67">
        <v>1834817812.2948277</v>
      </c>
      <c r="O67">
        <v>93200000</v>
      </c>
      <c r="P67">
        <v>30.741093499999995</v>
      </c>
      <c r="Q67">
        <v>18287.017529205117</v>
      </c>
      <c r="R67">
        <v>220234223.46957934</v>
      </c>
      <c r="S67">
        <v>1935.117524217555</v>
      </c>
      <c r="T67">
        <v>18317.758622705118</v>
      </c>
      <c r="U67">
        <f>Sustainable_Friendly_Table[[#This Row],[Total Energy(MJ)]]*AHP!$P$13/TOPSIS!$B$12</f>
        <v>2.1341741914298593E-2</v>
      </c>
      <c r="V67">
        <f>Sustainable_Friendly_Table[[#This Row],[Total Cost(LKR Million)]]*AHP!$P$14/TOPSIS!$C$12</f>
        <v>6.4595592709930727E-3</v>
      </c>
      <c r="W67">
        <f>Sustainable_Friendly_Table[[#This Row],[Total Carbon (Metric T)]]*AHP!$P$15/TOPSIS!$D$12</f>
        <v>1.1750979937237983E-2</v>
      </c>
      <c r="X67">
        <f>((Sustainable_Friendly_Table[[#This Row],[Weighted Energy]]-TOPSIS!$B$13)^2+(Sustainable_Friendly_Table[[#This Row],[Weighted Cost]]-TOPSIS!$C$13)^2+(Sustainable_Friendly_Table[[#This Row],[Weighted Co2]]-TOPSIS!$D$13)^2)^0.5</f>
        <v>8.5359022043174978E-4</v>
      </c>
      <c r="Y67">
        <f>((Sustainable_Friendly_Table[[#This Row],[Weighted Energy]]-TOPSIS!$B$14)^2+(Sustainable_Friendly_Table[[#This Row],[Weighted Cost]]-TOPSIS!$C$14)^2+(Sustainable_Friendly_Table[[#This Row],[Weighted Co2]]-TOPSIS!$D$14)^2)^0.5</f>
        <v>5.1721140194641059E-3</v>
      </c>
      <c r="Z67">
        <f>Sustainable_Friendly_Table[[#This Row],[S- Worst-Euclidean Distance]]/(Sustainable_Friendly_Table[[#This Row],[S+ Best-Euclidean Distance]]+Sustainable_Friendly_Table[[#This Row],[S- Worst-Euclidean Distance]])</f>
        <v>0.85834183251474971</v>
      </c>
      <c r="AA67">
        <v>66</v>
      </c>
    </row>
    <row r="68" spans="1:27" x14ac:dyDescent="0.3">
      <c r="A68">
        <v>224</v>
      </c>
      <c r="B68" t="s">
        <v>141</v>
      </c>
      <c r="C68" t="s">
        <v>147</v>
      </c>
      <c r="D68" t="s">
        <v>151</v>
      </c>
      <c r="E68" t="s">
        <v>152</v>
      </c>
      <c r="F68" t="s">
        <v>280</v>
      </c>
      <c r="G68" t="s">
        <v>220</v>
      </c>
      <c r="H68">
        <v>337.11155924279581</v>
      </c>
      <c r="I68">
        <v>24</v>
      </c>
      <c r="J68">
        <v>1223509.8333116483</v>
      </c>
      <c r="K68">
        <v>43721.923290909079</v>
      </c>
      <c r="L68">
        <v>220231769.9960967</v>
      </c>
      <c r="M68">
        <v>5654699.5386363622</v>
      </c>
      <c r="N68">
        <v>1835264749.9674726</v>
      </c>
      <c r="O68">
        <v>93600000</v>
      </c>
      <c r="P68">
        <v>22.747897468181815</v>
      </c>
      <c r="Q68">
        <v>18291.472008009143</v>
      </c>
      <c r="R68">
        <v>220275491.91938761</v>
      </c>
      <c r="S68">
        <v>1934.5194495061089</v>
      </c>
      <c r="T68">
        <v>18314.219905477326</v>
      </c>
      <c r="U68">
        <f>Sustainable_Friendly_Table[[#This Row],[Total Energy(MJ)]]*AHP!$P$13/TOPSIS!$B$12</f>
        <v>2.1345741023025364E-2</v>
      </c>
      <c r="V68">
        <f>Sustainable_Friendly_Table[[#This Row],[Total Cost(LKR Million)]]*AHP!$P$14/TOPSIS!$C$12</f>
        <v>6.457562855272209E-3</v>
      </c>
      <c r="W68">
        <f>Sustainable_Friendly_Table[[#This Row],[Total Carbon (Metric T)]]*AHP!$P$15/TOPSIS!$D$12</f>
        <v>1.1748709823519169E-2</v>
      </c>
      <c r="X68">
        <f>((Sustainable_Friendly_Table[[#This Row],[Weighted Energy]]-TOPSIS!$B$13)^2+(Sustainable_Friendly_Table[[#This Row],[Weighted Cost]]-TOPSIS!$C$13)^2+(Sustainable_Friendly_Table[[#This Row],[Weighted Co2]]-TOPSIS!$D$13)^2)^0.5</f>
        <v>8.5535189615948708E-4</v>
      </c>
      <c r="Y68">
        <f>((Sustainable_Friendly_Table[[#This Row],[Weighted Energy]]-TOPSIS!$B$14)^2+(Sustainable_Friendly_Table[[#This Row],[Weighted Cost]]-TOPSIS!$C$14)^2+(Sustainable_Friendly_Table[[#This Row],[Weighted Co2]]-TOPSIS!$D$14)^2)^0.5</f>
        <v>5.1703082666724976E-3</v>
      </c>
      <c r="Z68">
        <f>Sustainable_Friendly_Table[[#This Row],[S- Worst-Euclidean Distance]]/(Sustainable_Friendly_Table[[#This Row],[S+ Best-Euclidean Distance]]+Sustainable_Friendly_Table[[#This Row],[S- Worst-Euclidean Distance]])</f>
        <v>0.85804843402295661</v>
      </c>
      <c r="AA68">
        <v>67</v>
      </c>
    </row>
    <row r="69" spans="1:27" x14ac:dyDescent="0.3">
      <c r="A69">
        <v>138</v>
      </c>
      <c r="B69" t="s">
        <v>140</v>
      </c>
      <c r="C69" t="s">
        <v>147</v>
      </c>
      <c r="D69" t="s">
        <v>280</v>
      </c>
      <c r="E69" t="s">
        <v>280</v>
      </c>
      <c r="F69" t="s">
        <v>154</v>
      </c>
      <c r="G69" t="s">
        <v>218</v>
      </c>
      <c r="H69">
        <v>351.69603153463362</v>
      </c>
      <c r="I69">
        <v>26</v>
      </c>
      <c r="J69">
        <v>1223211.8748632185</v>
      </c>
      <c r="K69">
        <v>56085.994200000001</v>
      </c>
      <c r="L69">
        <v>220178137.47537935</v>
      </c>
      <c r="M69">
        <v>7099711.922727271</v>
      </c>
      <c r="N69">
        <v>1834817812.2948277</v>
      </c>
      <c r="O69">
        <v>97401200</v>
      </c>
      <c r="P69">
        <v>30.741093499999995</v>
      </c>
      <c r="Q69">
        <v>18287.017529205117</v>
      </c>
      <c r="R69">
        <v>220234223.46957934</v>
      </c>
      <c r="S69">
        <v>1939.318724217555</v>
      </c>
      <c r="T69">
        <v>18317.758622705118</v>
      </c>
      <c r="U69">
        <f>Sustainable_Friendly_Table[[#This Row],[Total Energy(MJ)]]*AHP!$P$13/TOPSIS!$B$12</f>
        <v>2.1341741914298593E-2</v>
      </c>
      <c r="V69">
        <f>Sustainable_Friendly_Table[[#This Row],[Total Cost(LKR Million)]]*AHP!$P$14/TOPSIS!$C$12</f>
        <v>6.4735831739703717E-3</v>
      </c>
      <c r="W69">
        <f>Sustainable_Friendly_Table[[#This Row],[Total Carbon (Metric T)]]*AHP!$P$15/TOPSIS!$D$12</f>
        <v>1.1750979937237983E-2</v>
      </c>
      <c r="X69">
        <f>((Sustainable_Friendly_Table[[#This Row],[Weighted Energy]]-TOPSIS!$B$13)^2+(Sustainable_Friendly_Table[[#This Row],[Weighted Cost]]-TOPSIS!$C$13)^2+(Sustainable_Friendly_Table[[#This Row],[Weighted Co2]]-TOPSIS!$D$13)^2)^0.5</f>
        <v>8.5756906102457512E-4</v>
      </c>
      <c r="Y69">
        <f>((Sustainable_Friendly_Table[[#This Row],[Weighted Energy]]-TOPSIS!$B$14)^2+(Sustainable_Friendly_Table[[#This Row],[Weighted Cost]]-TOPSIS!$C$14)^2+(Sustainable_Friendly_Table[[#This Row],[Weighted Co2]]-TOPSIS!$D$14)^2)^0.5</f>
        <v>5.1684779569110221E-3</v>
      </c>
      <c r="Z69">
        <f>Sustainable_Friendly_Table[[#This Row],[S- Worst-Euclidean Distance]]/(Sustainable_Friendly_Table[[#This Row],[S+ Best-Euclidean Distance]]+Sustainable_Friendly_Table[[#This Row],[S- Worst-Euclidean Distance]])</f>
        <v>0.85768961668036225</v>
      </c>
      <c r="AA69">
        <v>68</v>
      </c>
    </row>
    <row r="70" spans="1:27" x14ac:dyDescent="0.3">
      <c r="A70">
        <v>241</v>
      </c>
      <c r="B70" t="s">
        <v>141</v>
      </c>
      <c r="C70" t="s">
        <v>147</v>
      </c>
      <c r="D70" t="s">
        <v>280</v>
      </c>
      <c r="E70" t="s">
        <v>152</v>
      </c>
      <c r="F70" t="s">
        <v>280</v>
      </c>
      <c r="G70" t="s">
        <v>219</v>
      </c>
      <c r="H70">
        <v>337.57602158120579</v>
      </c>
      <c r="I70">
        <v>48</v>
      </c>
      <c r="J70">
        <v>1223959.4328552294</v>
      </c>
      <c r="K70">
        <v>43721.923290909079</v>
      </c>
      <c r="L70">
        <v>220312697.91394129</v>
      </c>
      <c r="M70">
        <v>5659304.6136363624</v>
      </c>
      <c r="N70">
        <v>1835939149.2828441</v>
      </c>
      <c r="O70">
        <v>89472000</v>
      </c>
      <c r="P70">
        <v>22.738687318181814</v>
      </c>
      <c r="Q70">
        <v>18298.193521185676</v>
      </c>
      <c r="R70">
        <v>220356419.8372322</v>
      </c>
      <c r="S70">
        <v>1931.0704538964803</v>
      </c>
      <c r="T70">
        <v>18320.932208503858</v>
      </c>
      <c r="U70">
        <f>Sustainable_Friendly_Table[[#This Row],[Total Energy(MJ)]]*AHP!$P$13/TOPSIS!$B$12</f>
        <v>2.1353583322505851E-2</v>
      </c>
      <c r="V70">
        <f>Sustainable_Friendly_Table[[#This Row],[Total Cost(LKR Million)]]*AHP!$P$14/TOPSIS!$C$12</f>
        <v>6.4460498637939267E-3</v>
      </c>
      <c r="W70">
        <f>Sustainable_Friendly_Table[[#This Row],[Total Carbon (Metric T)]]*AHP!$P$15/TOPSIS!$D$12</f>
        <v>1.175301581639865E-2</v>
      </c>
      <c r="X70">
        <f>((Sustainable_Friendly_Table[[#This Row],[Weighted Energy]]-TOPSIS!$B$13)^2+(Sustainable_Friendly_Table[[#This Row],[Weighted Cost]]-TOPSIS!$C$13)^2+(Sustainable_Friendly_Table[[#This Row],[Weighted Co2]]-TOPSIS!$D$13)^2)^0.5</f>
        <v>8.6091816379759269E-4</v>
      </c>
      <c r="Y70">
        <f>((Sustainable_Friendly_Table[[#This Row],[Weighted Energy]]-TOPSIS!$B$14)^2+(Sustainable_Friendly_Table[[#This Row],[Weighted Cost]]-TOPSIS!$C$14)^2+(Sustainable_Friendly_Table[[#This Row],[Weighted Co2]]-TOPSIS!$D$14)^2)^0.5</f>
        <v>5.1646943368974562E-3</v>
      </c>
      <c r="Z70">
        <f>Sustainable_Friendly_Table[[#This Row],[S- Worst-Euclidean Distance]]/(Sustainable_Friendly_Table[[#This Row],[S+ Best-Euclidean Distance]]+Sustainable_Friendly_Table[[#This Row],[S- Worst-Euclidean Distance]])</f>
        <v>0.85712354325833484</v>
      </c>
      <c r="AA70">
        <v>69</v>
      </c>
    </row>
    <row r="71" spans="1:27" x14ac:dyDescent="0.3">
      <c r="A71">
        <v>243</v>
      </c>
      <c r="B71" t="s">
        <v>141</v>
      </c>
      <c r="C71" t="s">
        <v>147</v>
      </c>
      <c r="D71" t="s">
        <v>280</v>
      </c>
      <c r="E71" t="s">
        <v>152</v>
      </c>
      <c r="F71" t="s">
        <v>280</v>
      </c>
      <c r="G71" t="s">
        <v>218</v>
      </c>
      <c r="H71">
        <v>337.57602158120579</v>
      </c>
      <c r="I71">
        <v>24</v>
      </c>
      <c r="J71">
        <v>1223959.4328552294</v>
      </c>
      <c r="K71">
        <v>43721.923290909079</v>
      </c>
      <c r="L71">
        <v>220312697.91394129</v>
      </c>
      <c r="M71">
        <v>5659304.6136363624</v>
      </c>
      <c r="N71">
        <v>1835939149.2828441</v>
      </c>
      <c r="O71">
        <v>89908800</v>
      </c>
      <c r="P71">
        <v>22.738687318181814</v>
      </c>
      <c r="Q71">
        <v>18298.193521185676</v>
      </c>
      <c r="R71">
        <v>220356419.8372322</v>
      </c>
      <c r="S71">
        <v>1931.5072538964803</v>
      </c>
      <c r="T71">
        <v>18320.932208503858</v>
      </c>
      <c r="U71">
        <f>Sustainable_Friendly_Table[[#This Row],[Total Energy(MJ)]]*AHP!$P$13/TOPSIS!$B$12</f>
        <v>2.1353583322505851E-2</v>
      </c>
      <c r="V71">
        <f>Sustainable_Friendly_Table[[#This Row],[Total Cost(LKR Million)]]*AHP!$P$14/TOPSIS!$C$12</f>
        <v>6.4475079331123321E-3</v>
      </c>
      <c r="W71">
        <f>Sustainable_Friendly_Table[[#This Row],[Total Carbon (Metric T)]]*AHP!$P$15/TOPSIS!$D$12</f>
        <v>1.175301581639865E-2</v>
      </c>
      <c r="X71">
        <f>((Sustainable_Friendly_Table[[#This Row],[Weighted Energy]]-TOPSIS!$B$13)^2+(Sustainable_Friendly_Table[[#This Row],[Weighted Cost]]-TOPSIS!$C$13)^2+(Sustainable_Friendly_Table[[#This Row],[Weighted Co2]]-TOPSIS!$D$13)^2)^0.5</f>
        <v>8.6129567633129445E-4</v>
      </c>
      <c r="Y71">
        <f>((Sustainable_Friendly_Table[[#This Row],[Weighted Energy]]-TOPSIS!$B$14)^2+(Sustainable_Friendly_Table[[#This Row],[Weighted Cost]]-TOPSIS!$C$14)^2+(Sustainable_Friendly_Table[[#This Row],[Weighted Co2]]-TOPSIS!$D$14)^2)^0.5</f>
        <v>5.1643102824332774E-3</v>
      </c>
      <c r="Z71">
        <f>Sustainable_Friendly_Table[[#This Row],[S- Worst-Euclidean Distance]]/(Sustainable_Friendly_Table[[#This Row],[S+ Best-Euclidean Distance]]+Sustainable_Friendly_Table[[#This Row],[S- Worst-Euclidean Distance]])</f>
        <v>0.85706073675818562</v>
      </c>
      <c r="AA71">
        <v>70</v>
      </c>
    </row>
    <row r="72" spans="1:27" x14ac:dyDescent="0.3">
      <c r="A72">
        <v>137</v>
      </c>
      <c r="B72" t="s">
        <v>140</v>
      </c>
      <c r="C72" t="s">
        <v>147</v>
      </c>
      <c r="D72" t="s">
        <v>280</v>
      </c>
      <c r="E72" t="s">
        <v>280</v>
      </c>
      <c r="F72" t="s">
        <v>154</v>
      </c>
      <c r="G72" t="s">
        <v>220</v>
      </c>
      <c r="H72">
        <v>351.69603153463362</v>
      </c>
      <c r="I72">
        <v>26</v>
      </c>
      <c r="J72">
        <v>1223211.8748632185</v>
      </c>
      <c r="K72">
        <v>56085.994200000001</v>
      </c>
      <c r="L72">
        <v>220178137.47537935</v>
      </c>
      <c r="M72">
        <v>7099711.922727271</v>
      </c>
      <c r="N72">
        <v>1834817812.2948277</v>
      </c>
      <c r="O72">
        <v>101400000</v>
      </c>
      <c r="P72">
        <v>30.741093499999995</v>
      </c>
      <c r="Q72">
        <v>18287.017529205117</v>
      </c>
      <c r="R72">
        <v>220234223.46957934</v>
      </c>
      <c r="S72">
        <v>1943.317524217555</v>
      </c>
      <c r="T72">
        <v>18317.758622705118</v>
      </c>
      <c r="U72">
        <f>Sustainable_Friendly_Table[[#This Row],[Total Energy(MJ)]]*AHP!$P$13/TOPSIS!$B$12</f>
        <v>2.1341741914298593E-2</v>
      </c>
      <c r="V72">
        <f>Sustainable_Friendly_Table[[#This Row],[Total Cost(LKR Million)]]*AHP!$P$14/TOPSIS!$C$12</f>
        <v>6.4869314514210095E-3</v>
      </c>
      <c r="W72">
        <f>Sustainable_Friendly_Table[[#This Row],[Total Carbon (Metric T)]]*AHP!$P$15/TOPSIS!$D$12</f>
        <v>1.1750979937237983E-2</v>
      </c>
      <c r="X72">
        <f>((Sustainable_Friendly_Table[[#This Row],[Weighted Energy]]-TOPSIS!$B$13)^2+(Sustainable_Friendly_Table[[#This Row],[Weighted Cost]]-TOPSIS!$C$13)^2+(Sustainable_Friendly_Table[[#This Row],[Weighted Co2]]-TOPSIS!$D$13)^2)^0.5</f>
        <v>8.6155121039171046E-4</v>
      </c>
      <c r="Y72">
        <f>((Sustainable_Friendly_Table[[#This Row],[Weighted Energy]]-TOPSIS!$B$14)^2+(Sustainable_Friendly_Table[[#This Row],[Weighted Cost]]-TOPSIS!$C$14)^2+(Sustainable_Friendly_Table[[#This Row],[Weighted Co2]]-TOPSIS!$D$14)^2)^0.5</f>
        <v>5.1650500599060931E-3</v>
      </c>
      <c r="Z72">
        <f>Sustainable_Friendly_Table[[#This Row],[S- Worst-Euclidean Distance]]/(Sustainable_Friendly_Table[[#This Row],[S+ Best-Euclidean Distance]]+Sustainable_Friendly_Table[[#This Row],[S- Worst-Euclidean Distance]])</f>
        <v>0.85704194258912092</v>
      </c>
      <c r="AA72">
        <v>71</v>
      </c>
    </row>
    <row r="73" spans="1:27" x14ac:dyDescent="0.3">
      <c r="A73">
        <v>242</v>
      </c>
      <c r="B73" t="s">
        <v>141</v>
      </c>
      <c r="C73" t="s">
        <v>147</v>
      </c>
      <c r="D73" t="s">
        <v>280</v>
      </c>
      <c r="E73" t="s">
        <v>152</v>
      </c>
      <c r="F73" t="s">
        <v>280</v>
      </c>
      <c r="G73" t="s">
        <v>220</v>
      </c>
      <c r="H73">
        <v>337.57602158120579</v>
      </c>
      <c r="I73">
        <v>24</v>
      </c>
      <c r="J73">
        <v>1223959.4328552294</v>
      </c>
      <c r="K73">
        <v>43721.923290909079</v>
      </c>
      <c r="L73">
        <v>220312697.91394129</v>
      </c>
      <c r="M73">
        <v>5659304.6136363624</v>
      </c>
      <c r="N73">
        <v>1835939149.2828441</v>
      </c>
      <c r="O73">
        <v>93600000</v>
      </c>
      <c r="P73">
        <v>22.738687318181814</v>
      </c>
      <c r="Q73">
        <v>18298.193521185676</v>
      </c>
      <c r="R73">
        <v>220356419.8372322</v>
      </c>
      <c r="S73">
        <v>1935.1984538964803</v>
      </c>
      <c r="T73">
        <v>18320.932208503858</v>
      </c>
      <c r="U73">
        <f>Sustainable_Friendly_Table[[#This Row],[Total Energy(MJ)]]*AHP!$P$13/TOPSIS!$B$12</f>
        <v>2.1353583322505851E-2</v>
      </c>
      <c r="V73">
        <f>Sustainable_Friendly_Table[[#This Row],[Total Cost(LKR Million)]]*AHP!$P$14/TOPSIS!$C$12</f>
        <v>6.4598294199898435E-3</v>
      </c>
      <c r="W73">
        <f>Sustainable_Friendly_Table[[#This Row],[Total Carbon (Metric T)]]*AHP!$P$15/TOPSIS!$D$12</f>
        <v>1.175301581639865E-2</v>
      </c>
      <c r="X73">
        <f>((Sustainable_Friendly_Table[[#This Row],[Weighted Energy]]-TOPSIS!$B$13)^2+(Sustainable_Friendly_Table[[#This Row],[Weighted Cost]]-TOPSIS!$C$13)^2+(Sustainable_Friendly_Table[[#This Row],[Weighted Co2]]-TOPSIS!$D$13)^2)^0.5</f>
        <v>8.6457747668424042E-4</v>
      </c>
      <c r="Y73">
        <f>((Sustainable_Friendly_Table[[#This Row],[Weighted Energy]]-TOPSIS!$B$14)^2+(Sustainable_Friendly_Table[[#This Row],[Weighted Cost]]-TOPSIS!$C$14)^2+(Sustainable_Friendly_Table[[#This Row],[Weighted Co2]]-TOPSIS!$D$14)^2)^0.5</f>
        <v>5.1610801185821686E-3</v>
      </c>
      <c r="Z73">
        <f>Sustainable_Friendly_Table[[#This Row],[S- Worst-Euclidean Distance]]/(Sustainable_Friendly_Table[[#This Row],[S+ Best-Euclidean Distance]]+Sustainable_Friendly_Table[[#This Row],[S- Worst-Euclidean Distance]])</f>
        <v>0.85651732395756619</v>
      </c>
      <c r="AA73">
        <v>72</v>
      </c>
    </row>
    <row r="74" spans="1:27" x14ac:dyDescent="0.3">
      <c r="A74">
        <v>121</v>
      </c>
      <c r="B74" t="s">
        <v>140</v>
      </c>
      <c r="C74" t="s">
        <v>147</v>
      </c>
      <c r="D74" t="s">
        <v>151</v>
      </c>
      <c r="E74" t="s">
        <v>280</v>
      </c>
      <c r="F74" t="s">
        <v>155</v>
      </c>
      <c r="G74" t="s">
        <v>219</v>
      </c>
      <c r="H74">
        <v>351.19299735238542</v>
      </c>
      <c r="I74">
        <v>50</v>
      </c>
      <c r="J74">
        <v>1223803.4547433213</v>
      </c>
      <c r="K74">
        <v>56904.773972727271</v>
      </c>
      <c r="L74">
        <v>220284621.85379782</v>
      </c>
      <c r="M74">
        <v>7122399.5068181809</v>
      </c>
      <c r="N74">
        <v>1835705182.1149819</v>
      </c>
      <c r="O74">
        <v>93200000</v>
      </c>
      <c r="P74">
        <v>30.477377059090909</v>
      </c>
      <c r="Q74">
        <v>18295.861648412651</v>
      </c>
      <c r="R74">
        <v>220341526.62777054</v>
      </c>
      <c r="S74">
        <v>1936.0275816218002</v>
      </c>
      <c r="T74">
        <v>18326.339025471741</v>
      </c>
      <c r="U74">
        <f>Sustainable_Friendly_Table[[#This Row],[Total Energy(MJ)]]*AHP!$P$13/TOPSIS!$B$12</f>
        <v>2.1352140099796871E-2</v>
      </c>
      <c r="V74">
        <f>Sustainable_Friendly_Table[[#This Row],[Total Cost(LKR Million)]]*AHP!$P$14/TOPSIS!$C$12</f>
        <v>6.4625971070258505E-3</v>
      </c>
      <c r="W74">
        <f>Sustainable_Friendly_Table[[#This Row],[Total Carbon (Metric T)]]*AHP!$P$15/TOPSIS!$D$12</f>
        <v>1.1756484330152028E-2</v>
      </c>
      <c r="X74">
        <f>((Sustainable_Friendly_Table[[#This Row],[Weighted Energy]]-TOPSIS!$B$13)^2+(Sustainable_Friendly_Table[[#This Row],[Weighted Cost]]-TOPSIS!$C$13)^2+(Sustainable_Friendly_Table[[#This Row],[Weighted Co2]]-TOPSIS!$D$13)^2)^0.5</f>
        <v>8.657346137336487E-4</v>
      </c>
      <c r="Y74">
        <f>((Sustainable_Friendly_Table[[#This Row],[Weighted Energy]]-TOPSIS!$B$14)^2+(Sustainable_Friendly_Table[[#This Row],[Weighted Cost]]-TOPSIS!$C$14)^2+(Sustainable_Friendly_Table[[#This Row],[Weighted Co2]]-TOPSIS!$D$14)^2)^0.5</f>
        <v>5.1599650481175012E-3</v>
      </c>
      <c r="Z74">
        <f>Sustainable_Friendly_Table[[#This Row],[S- Worst-Euclidean Distance]]/(Sustainable_Friendly_Table[[#This Row],[S+ Best-Euclidean Distance]]+Sustainable_Friendly_Table[[#This Row],[S- Worst-Euclidean Distance]])</f>
        <v>0.85632629199649035</v>
      </c>
      <c r="AA74">
        <v>73</v>
      </c>
    </row>
    <row r="75" spans="1:27" x14ac:dyDescent="0.3">
      <c r="A75">
        <v>123</v>
      </c>
      <c r="B75" t="s">
        <v>140</v>
      </c>
      <c r="C75" t="s">
        <v>147</v>
      </c>
      <c r="D75" t="s">
        <v>151</v>
      </c>
      <c r="E75" t="s">
        <v>280</v>
      </c>
      <c r="F75" t="s">
        <v>155</v>
      </c>
      <c r="G75" t="s">
        <v>218</v>
      </c>
      <c r="H75">
        <v>351.19299735238542</v>
      </c>
      <c r="I75">
        <v>25</v>
      </c>
      <c r="J75">
        <v>1223803.4547433213</v>
      </c>
      <c r="K75">
        <v>56904.773972727271</v>
      </c>
      <c r="L75">
        <v>220284621.85379782</v>
      </c>
      <c r="M75">
        <v>7122399.5068181809</v>
      </c>
      <c r="N75">
        <v>1835705182.1149819</v>
      </c>
      <c r="O75">
        <v>93655000</v>
      </c>
      <c r="P75">
        <v>30.477377059090909</v>
      </c>
      <c r="Q75">
        <v>18295.861648412651</v>
      </c>
      <c r="R75">
        <v>220341526.62777054</v>
      </c>
      <c r="S75">
        <v>1936.4825816218001</v>
      </c>
      <c r="T75">
        <v>18326.339025471741</v>
      </c>
      <c r="U75">
        <f>Sustainable_Friendly_Table[[#This Row],[Total Energy(MJ)]]*AHP!$P$13/TOPSIS!$B$12</f>
        <v>2.1352140099796871E-2</v>
      </c>
      <c r="V75">
        <f>Sustainable_Friendly_Table[[#This Row],[Total Cost(LKR Million)]]*AHP!$P$14/TOPSIS!$C$12</f>
        <v>6.464115929232522E-3</v>
      </c>
      <c r="W75">
        <f>Sustainable_Friendly_Table[[#This Row],[Total Carbon (Metric T)]]*AHP!$P$15/TOPSIS!$D$12</f>
        <v>1.1756484330152028E-2</v>
      </c>
      <c r="X75">
        <f>((Sustainable_Friendly_Table[[#This Row],[Weighted Energy]]-TOPSIS!$B$13)^2+(Sustainable_Friendly_Table[[#This Row],[Weighted Cost]]-TOPSIS!$C$13)^2+(Sustainable_Friendly_Table[[#This Row],[Weighted Co2]]-TOPSIS!$D$13)^2)^0.5</f>
        <v>8.6615473532656976E-4</v>
      </c>
      <c r="Y75">
        <f>((Sustainable_Friendly_Table[[#This Row],[Weighted Energy]]-TOPSIS!$B$14)^2+(Sustainable_Friendly_Table[[#This Row],[Weighted Cost]]-TOPSIS!$C$14)^2+(Sustainable_Friendly_Table[[#This Row],[Weighted Co2]]-TOPSIS!$D$14)^2)^0.5</f>
        <v>5.1595695040244898E-3</v>
      </c>
      <c r="Z75">
        <f>Sustainable_Friendly_Table[[#This Row],[S- Worst-Euclidean Distance]]/(Sustainable_Friendly_Table[[#This Row],[S+ Best-Euclidean Distance]]+Sustainable_Friendly_Table[[#This Row],[S- Worst-Euclidean Distance]])</f>
        <v>0.85625715666340385</v>
      </c>
      <c r="AA75">
        <v>74</v>
      </c>
    </row>
    <row r="76" spans="1:27" x14ac:dyDescent="0.3">
      <c r="A76">
        <v>122</v>
      </c>
      <c r="B76" t="s">
        <v>140</v>
      </c>
      <c r="C76" t="s">
        <v>147</v>
      </c>
      <c r="D76" t="s">
        <v>151</v>
      </c>
      <c r="E76" t="s">
        <v>280</v>
      </c>
      <c r="F76" t="s">
        <v>155</v>
      </c>
      <c r="G76" t="s">
        <v>220</v>
      </c>
      <c r="H76">
        <v>351.19299735238542</v>
      </c>
      <c r="I76">
        <v>25</v>
      </c>
      <c r="J76">
        <v>1223803.4547433213</v>
      </c>
      <c r="K76">
        <v>56904.773972727271</v>
      </c>
      <c r="L76">
        <v>220284621.85379782</v>
      </c>
      <c r="M76">
        <v>7122399.5068181809</v>
      </c>
      <c r="N76">
        <v>1835705182.1149819</v>
      </c>
      <c r="O76">
        <v>97500000</v>
      </c>
      <c r="P76">
        <v>30.477377059090909</v>
      </c>
      <c r="Q76">
        <v>18295.861648412651</v>
      </c>
      <c r="R76">
        <v>220341526.62777054</v>
      </c>
      <c r="S76">
        <v>1940.3275816218002</v>
      </c>
      <c r="T76">
        <v>18326.339025471741</v>
      </c>
      <c r="U76">
        <f>Sustainable_Friendly_Table[[#This Row],[Total Energy(MJ)]]*AHP!$P$13/TOPSIS!$B$12</f>
        <v>2.1352140099796871E-2</v>
      </c>
      <c r="V76">
        <f>Sustainable_Friendly_Table[[#This Row],[Total Cost(LKR Million)]]*AHP!$P$14/TOPSIS!$C$12</f>
        <v>6.4769508113965979E-3</v>
      </c>
      <c r="W76">
        <f>Sustainable_Friendly_Table[[#This Row],[Total Carbon (Metric T)]]*AHP!$P$15/TOPSIS!$D$12</f>
        <v>1.1756484330152028E-2</v>
      </c>
      <c r="X76">
        <f>((Sustainable_Friendly_Table[[#This Row],[Weighted Energy]]-TOPSIS!$B$13)^2+(Sustainable_Friendly_Table[[#This Row],[Weighted Cost]]-TOPSIS!$C$13)^2+(Sustainable_Friendly_Table[[#This Row],[Weighted Co2]]-TOPSIS!$D$13)^2)^0.5</f>
        <v>8.6980279843335831E-4</v>
      </c>
      <c r="Y76">
        <f>((Sustainable_Friendly_Table[[#This Row],[Weighted Energy]]-TOPSIS!$B$14)^2+(Sustainable_Friendly_Table[[#This Row],[Weighted Cost]]-TOPSIS!$C$14)^2+(Sustainable_Friendly_Table[[#This Row],[Weighted Co2]]-TOPSIS!$D$14)^2)^0.5</f>
        <v>5.1562435920736935E-3</v>
      </c>
      <c r="Z76">
        <f>Sustainable_Friendly_Table[[#This Row],[S- Worst-Euclidean Distance]]/(Sustainable_Friendly_Table[[#This Row],[S+ Best-Euclidean Distance]]+Sustainable_Friendly_Table[[#This Row],[S- Worst-Euclidean Distance]])</f>
        <v>0.85565945861227088</v>
      </c>
      <c r="AA76">
        <v>75</v>
      </c>
    </row>
    <row r="77" spans="1:27" x14ac:dyDescent="0.3">
      <c r="A77">
        <v>139</v>
      </c>
      <c r="B77" t="s">
        <v>140</v>
      </c>
      <c r="C77" t="s">
        <v>147</v>
      </c>
      <c r="D77" t="s">
        <v>280</v>
      </c>
      <c r="E77" t="s">
        <v>280</v>
      </c>
      <c r="F77" t="s">
        <v>155</v>
      </c>
      <c r="G77" t="s">
        <v>219</v>
      </c>
      <c r="H77">
        <v>351.65745969079541</v>
      </c>
      <c r="I77">
        <v>50</v>
      </c>
      <c r="J77">
        <v>1224253.0542869021</v>
      </c>
      <c r="K77">
        <v>56904.773972727271</v>
      </c>
      <c r="L77">
        <v>220365549.77164239</v>
      </c>
      <c r="M77">
        <v>7127004.5818181802</v>
      </c>
      <c r="N77">
        <v>1836379581.4303532</v>
      </c>
      <c r="O77">
        <v>93200000</v>
      </c>
      <c r="P77">
        <v>30.468166909090904</v>
      </c>
      <c r="Q77">
        <v>18302.583161589188</v>
      </c>
      <c r="R77">
        <v>220422454.54561511</v>
      </c>
      <c r="S77">
        <v>1936.7065860121713</v>
      </c>
      <c r="T77">
        <v>18333.051328498277</v>
      </c>
      <c r="U77">
        <f>Sustainable_Friendly_Table[[#This Row],[Total Energy(MJ)]]*AHP!$P$13/TOPSIS!$B$12</f>
        <v>2.1359982399277354E-2</v>
      </c>
      <c r="V77">
        <f>Sustainable_Friendly_Table[[#This Row],[Total Cost(LKR Million)]]*AHP!$P$14/TOPSIS!$C$12</f>
        <v>6.464863671743485E-3</v>
      </c>
      <c r="W77">
        <f>Sustainable_Friendly_Table[[#This Row],[Total Carbon (Metric T)]]*AHP!$P$15/TOPSIS!$D$12</f>
        <v>1.1760790323031513E-2</v>
      </c>
      <c r="X77">
        <f>((Sustainable_Friendly_Table[[#This Row],[Weighted Energy]]-TOPSIS!$B$13)^2+(Sustainable_Friendly_Table[[#This Row],[Weighted Cost]]-TOPSIS!$C$13)^2+(Sustainable_Friendly_Table[[#This Row],[Weighted Co2]]-TOPSIS!$D$13)^2)^0.5</f>
        <v>8.7495937628595164E-4</v>
      </c>
      <c r="Y77">
        <f>((Sustainable_Friendly_Table[[#This Row],[Weighted Energy]]-TOPSIS!$B$14)^2+(Sustainable_Friendly_Table[[#This Row],[Weighted Cost]]-TOPSIS!$C$14)^2+(Sustainable_Friendly_Table[[#This Row],[Weighted Co2]]-TOPSIS!$D$14)^2)^0.5</f>
        <v>5.1507368266690261E-3</v>
      </c>
      <c r="Z77">
        <f>Sustainable_Friendly_Table[[#This Row],[S- Worst-Euclidean Distance]]/(Sustainable_Friendly_Table[[#This Row],[S+ Best-Euclidean Distance]]+Sustainable_Friendly_Table[[#This Row],[S- Worst-Euclidean Distance]])</f>
        <v>0.85479530550231275</v>
      </c>
      <c r="AA77">
        <v>76</v>
      </c>
    </row>
    <row r="78" spans="1:27" x14ac:dyDescent="0.3">
      <c r="A78">
        <v>141</v>
      </c>
      <c r="B78" t="s">
        <v>140</v>
      </c>
      <c r="C78" t="s">
        <v>147</v>
      </c>
      <c r="D78" t="s">
        <v>280</v>
      </c>
      <c r="E78" t="s">
        <v>280</v>
      </c>
      <c r="F78" t="s">
        <v>155</v>
      </c>
      <c r="G78" t="s">
        <v>218</v>
      </c>
      <c r="H78">
        <v>351.65745969079541</v>
      </c>
      <c r="I78">
        <v>25</v>
      </c>
      <c r="J78">
        <v>1224253.0542869021</v>
      </c>
      <c r="K78">
        <v>56904.773972727271</v>
      </c>
      <c r="L78">
        <v>220365549.77164239</v>
      </c>
      <c r="M78">
        <v>7127004.5818181802</v>
      </c>
      <c r="N78">
        <v>1836379581.4303532</v>
      </c>
      <c r="O78">
        <v>93655000</v>
      </c>
      <c r="P78">
        <v>30.468166909090904</v>
      </c>
      <c r="Q78">
        <v>18302.583161589188</v>
      </c>
      <c r="R78">
        <v>220422454.54561511</v>
      </c>
      <c r="S78">
        <v>1937.1615860121713</v>
      </c>
      <c r="T78">
        <v>18333.051328498277</v>
      </c>
      <c r="U78">
        <f>Sustainable_Friendly_Table[[#This Row],[Total Energy(MJ)]]*AHP!$P$13/TOPSIS!$B$12</f>
        <v>2.1359982399277354E-2</v>
      </c>
      <c r="V78">
        <f>Sustainable_Friendly_Table[[#This Row],[Total Cost(LKR Million)]]*AHP!$P$14/TOPSIS!$C$12</f>
        <v>6.4663824939501565E-3</v>
      </c>
      <c r="W78">
        <f>Sustainable_Friendly_Table[[#This Row],[Total Carbon (Metric T)]]*AHP!$P$15/TOPSIS!$D$12</f>
        <v>1.1760790323031513E-2</v>
      </c>
      <c r="X78">
        <f>((Sustainable_Friendly_Table[[#This Row],[Weighted Energy]]-TOPSIS!$B$13)^2+(Sustainable_Friendly_Table[[#This Row],[Weighted Cost]]-TOPSIS!$C$13)^2+(Sustainable_Friendly_Table[[#This Row],[Weighted Co2]]-TOPSIS!$D$13)^2)^0.5</f>
        <v>8.7537900322114408E-4</v>
      </c>
      <c r="Y78">
        <f>((Sustainable_Friendly_Table[[#This Row],[Weighted Energy]]-TOPSIS!$B$14)^2+(Sustainable_Friendly_Table[[#This Row],[Weighted Cost]]-TOPSIS!$C$14)^2+(Sustainable_Friendly_Table[[#This Row],[Weighted Co2]]-TOPSIS!$D$14)^2)^0.5</f>
        <v>5.1503412422564234E-3</v>
      </c>
      <c r="Z78">
        <f>Sustainable_Friendly_Table[[#This Row],[S- Worst-Euclidean Distance]]/(Sustainable_Friendly_Table[[#This Row],[S+ Best-Euclidean Distance]]+Sustainable_Friendly_Table[[#This Row],[S- Worst-Euclidean Distance]])</f>
        <v>0.85472624556738519</v>
      </c>
      <c r="AA78">
        <v>77</v>
      </c>
    </row>
    <row r="79" spans="1:27" x14ac:dyDescent="0.3">
      <c r="A79">
        <v>140</v>
      </c>
      <c r="B79" t="s">
        <v>140</v>
      </c>
      <c r="C79" t="s">
        <v>147</v>
      </c>
      <c r="D79" t="s">
        <v>280</v>
      </c>
      <c r="E79" t="s">
        <v>280</v>
      </c>
      <c r="F79" t="s">
        <v>155</v>
      </c>
      <c r="G79" t="s">
        <v>220</v>
      </c>
      <c r="H79">
        <v>351.65745969079541</v>
      </c>
      <c r="I79">
        <v>25</v>
      </c>
      <c r="J79">
        <v>1224253.0542869021</v>
      </c>
      <c r="K79">
        <v>56904.773972727271</v>
      </c>
      <c r="L79">
        <v>220365549.77164239</v>
      </c>
      <c r="M79">
        <v>7127004.5818181802</v>
      </c>
      <c r="N79">
        <v>1836379581.4303532</v>
      </c>
      <c r="O79">
        <v>97500000</v>
      </c>
      <c r="P79">
        <v>30.468166909090904</v>
      </c>
      <c r="Q79">
        <v>18302.583161589188</v>
      </c>
      <c r="R79">
        <v>220422454.54561511</v>
      </c>
      <c r="S79">
        <v>1941.0065860121713</v>
      </c>
      <c r="T79">
        <v>18333.051328498277</v>
      </c>
      <c r="U79">
        <f>Sustainable_Friendly_Table[[#This Row],[Total Energy(MJ)]]*AHP!$P$13/TOPSIS!$B$12</f>
        <v>2.1359982399277354E-2</v>
      </c>
      <c r="V79">
        <f>Sustainable_Friendly_Table[[#This Row],[Total Cost(LKR Million)]]*AHP!$P$14/TOPSIS!$C$12</f>
        <v>6.4792173761142316E-3</v>
      </c>
      <c r="W79">
        <f>Sustainable_Friendly_Table[[#This Row],[Total Carbon (Metric T)]]*AHP!$P$15/TOPSIS!$D$12</f>
        <v>1.1760790323031513E-2</v>
      </c>
      <c r="X79">
        <f>((Sustainable_Friendly_Table[[#This Row],[Weighted Energy]]-TOPSIS!$B$13)^2+(Sustainable_Friendly_Table[[#This Row],[Weighted Cost]]-TOPSIS!$C$13)^2+(Sustainable_Friendly_Table[[#This Row],[Weighted Co2]]-TOPSIS!$D$13)^2)^0.5</f>
        <v>8.7902187919097936E-4</v>
      </c>
      <c r="Y79">
        <f>((Sustainable_Friendly_Table[[#This Row],[Weighted Energy]]-TOPSIS!$B$14)^2+(Sustainable_Friendly_Table[[#This Row],[Weighted Cost]]-TOPSIS!$C$14)^2+(Sustainable_Friendly_Table[[#This Row],[Weighted Co2]]-TOPSIS!$D$14)^2)^0.5</f>
        <v>5.1470150191942395E-3</v>
      </c>
      <c r="Z79">
        <f>Sustainable_Friendly_Table[[#This Row],[S- Worst-Euclidean Distance]]/(Sustainable_Friendly_Table[[#This Row],[S+ Best-Euclidean Distance]]+Sustainable_Friendly_Table[[#This Row],[S- Worst-Euclidean Distance]])</f>
        <v>0.85412935665453216</v>
      </c>
      <c r="AA79">
        <v>78</v>
      </c>
    </row>
    <row r="80" spans="1:27" x14ac:dyDescent="0.3">
      <c r="A80">
        <v>217</v>
      </c>
      <c r="B80" t="s">
        <v>141</v>
      </c>
      <c r="C80" t="s">
        <v>147</v>
      </c>
      <c r="D80" t="s">
        <v>151</v>
      </c>
      <c r="E80" t="s">
        <v>152</v>
      </c>
      <c r="F80" t="s">
        <v>154</v>
      </c>
      <c r="G80" t="s">
        <v>219</v>
      </c>
      <c r="H80">
        <v>337.04819121363317</v>
      </c>
      <c r="I80">
        <v>48</v>
      </c>
      <c r="J80">
        <v>1225220.3423648432</v>
      </c>
      <c r="K80">
        <v>41538.510563636359</v>
      </c>
      <c r="L80">
        <v>220539661.62567177</v>
      </c>
      <c r="M80">
        <v>5665616.6022727257</v>
      </c>
      <c r="N80">
        <v>1837830513.5472648</v>
      </c>
      <c r="O80">
        <v>89472000</v>
      </c>
      <c r="P80">
        <v>22.747897468181815</v>
      </c>
      <c r="Q80">
        <v>18317.044118354406</v>
      </c>
      <c r="R80">
        <v>220581200.13623542</v>
      </c>
      <c r="S80">
        <v>1932.9681301495375</v>
      </c>
      <c r="T80">
        <v>18339.79201582259</v>
      </c>
      <c r="U80">
        <f>Sustainable_Friendly_Table[[#This Row],[Total Energy(MJ)]]*AHP!$P$13/TOPSIS!$B$12</f>
        <v>2.1375365600723877E-2</v>
      </c>
      <c r="V80">
        <f>Sustainable_Friendly_Table[[#This Row],[Total Cost(LKR Million)]]*AHP!$P$14/TOPSIS!$C$12</f>
        <v>6.4523844414515474E-3</v>
      </c>
      <c r="W80">
        <f>Sustainable_Friendly_Table[[#This Row],[Total Carbon (Metric T)]]*AHP!$P$15/TOPSIS!$D$12</f>
        <v>1.176511452465152E-2</v>
      </c>
      <c r="X80">
        <f>((Sustainable_Friendly_Table[[#This Row],[Weighted Energy]]-TOPSIS!$B$13)^2+(Sustainable_Friendly_Table[[#This Row],[Weighted Cost]]-TOPSIS!$C$13)^2+(Sustainable_Friendly_Table[[#This Row],[Weighted Co2]]-TOPSIS!$D$13)^2)^0.5</f>
        <v>8.866254785903924E-4</v>
      </c>
      <c r="Y80">
        <f>((Sustainable_Friendly_Table[[#This Row],[Weighted Energy]]-TOPSIS!$B$14)^2+(Sustainable_Friendly_Table[[#This Row],[Weighted Cost]]-TOPSIS!$C$14)^2+(Sustainable_Friendly_Table[[#This Row],[Weighted Co2]]-TOPSIS!$D$14)^2)^0.5</f>
        <v>5.1389891600497487E-3</v>
      </c>
      <c r="Z80">
        <f>Sustainable_Friendly_Table[[#This Row],[S- Worst-Euclidean Distance]]/(Sustainable_Friendly_Table[[#This Row],[S+ Best-Euclidean Distance]]+Sustainable_Friendly_Table[[#This Row],[S- Worst-Euclidean Distance]])</f>
        <v>0.8528572549421306</v>
      </c>
      <c r="AA80">
        <v>79</v>
      </c>
    </row>
    <row r="81" spans="1:27" x14ac:dyDescent="0.3">
      <c r="A81">
        <v>219</v>
      </c>
      <c r="B81" t="s">
        <v>141</v>
      </c>
      <c r="C81" t="s">
        <v>147</v>
      </c>
      <c r="D81" t="s">
        <v>151</v>
      </c>
      <c r="E81" t="s">
        <v>152</v>
      </c>
      <c r="F81" t="s">
        <v>154</v>
      </c>
      <c r="G81" t="s">
        <v>218</v>
      </c>
      <c r="H81">
        <v>337.04819121363317</v>
      </c>
      <c r="I81">
        <v>24</v>
      </c>
      <c r="J81">
        <v>1225220.3423648432</v>
      </c>
      <c r="K81">
        <v>41538.510563636359</v>
      </c>
      <c r="L81">
        <v>220539661.62567177</v>
      </c>
      <c r="M81">
        <v>5665616.6022727257</v>
      </c>
      <c r="N81">
        <v>1837830513.5472648</v>
      </c>
      <c r="O81">
        <v>89908800</v>
      </c>
      <c r="P81">
        <v>22.747897468181815</v>
      </c>
      <c r="Q81">
        <v>18317.044118354406</v>
      </c>
      <c r="R81">
        <v>220581200.13623542</v>
      </c>
      <c r="S81">
        <v>1933.4049301495377</v>
      </c>
      <c r="T81">
        <v>18339.79201582259</v>
      </c>
      <c r="U81">
        <f>Sustainable_Friendly_Table[[#This Row],[Total Energy(MJ)]]*AHP!$P$13/TOPSIS!$B$12</f>
        <v>2.1375365600723877E-2</v>
      </c>
      <c r="V81">
        <f>Sustainable_Friendly_Table[[#This Row],[Total Cost(LKR Million)]]*AHP!$P$14/TOPSIS!$C$12</f>
        <v>6.4538425107699537E-3</v>
      </c>
      <c r="W81">
        <f>Sustainable_Friendly_Table[[#This Row],[Total Carbon (Metric T)]]*AHP!$P$15/TOPSIS!$D$12</f>
        <v>1.176511452465152E-2</v>
      </c>
      <c r="X81">
        <f>((Sustainable_Friendly_Table[[#This Row],[Weighted Energy]]-TOPSIS!$B$13)^2+(Sustainable_Friendly_Table[[#This Row],[Weighted Cost]]-TOPSIS!$C$13)^2+(Sustainable_Friendly_Table[[#This Row],[Weighted Co2]]-TOPSIS!$D$13)^2)^0.5</f>
        <v>8.8700246285039214E-4</v>
      </c>
      <c r="Y81">
        <f>((Sustainable_Friendly_Table[[#This Row],[Weighted Energy]]-TOPSIS!$B$14)^2+(Sustainable_Friendly_Table[[#This Row],[Weighted Cost]]-TOPSIS!$C$14)^2+(Sustainable_Friendly_Table[[#This Row],[Weighted Co2]]-TOPSIS!$D$14)^2)^0.5</f>
        <v>5.138604981829299E-3</v>
      </c>
      <c r="Z81">
        <f>Sustainable_Friendly_Table[[#This Row],[S- Worst-Euclidean Distance]]/(Sustainable_Friendly_Table[[#This Row],[S+ Best-Euclidean Distance]]+Sustainable_Friendly_Table[[#This Row],[S- Worst-Euclidean Distance]])</f>
        <v>0.85279451557476238</v>
      </c>
      <c r="AA81">
        <v>80</v>
      </c>
    </row>
    <row r="82" spans="1:27" x14ac:dyDescent="0.3">
      <c r="A82">
        <v>218</v>
      </c>
      <c r="B82" t="s">
        <v>141</v>
      </c>
      <c r="C82" t="s">
        <v>147</v>
      </c>
      <c r="D82" t="s">
        <v>151</v>
      </c>
      <c r="E82" t="s">
        <v>152</v>
      </c>
      <c r="F82" t="s">
        <v>154</v>
      </c>
      <c r="G82" t="s">
        <v>220</v>
      </c>
      <c r="H82">
        <v>337.04819121363317</v>
      </c>
      <c r="I82">
        <v>24</v>
      </c>
      <c r="J82">
        <v>1225220.3423648432</v>
      </c>
      <c r="K82">
        <v>41538.510563636359</v>
      </c>
      <c r="L82">
        <v>220539661.62567177</v>
      </c>
      <c r="M82">
        <v>5665616.6022727257</v>
      </c>
      <c r="N82">
        <v>1837830513.5472648</v>
      </c>
      <c r="O82">
        <v>93600000</v>
      </c>
      <c r="P82">
        <v>22.747897468181815</v>
      </c>
      <c r="Q82">
        <v>18317.044118354406</v>
      </c>
      <c r="R82">
        <v>220581200.13623542</v>
      </c>
      <c r="S82">
        <v>1937.0961301495377</v>
      </c>
      <c r="T82">
        <v>18339.79201582259</v>
      </c>
      <c r="U82">
        <f>Sustainable_Friendly_Table[[#This Row],[Total Energy(MJ)]]*AHP!$P$13/TOPSIS!$B$12</f>
        <v>2.1375365600723877E-2</v>
      </c>
      <c r="V82">
        <f>Sustainable_Friendly_Table[[#This Row],[Total Cost(LKR Million)]]*AHP!$P$14/TOPSIS!$C$12</f>
        <v>6.4661639976474651E-3</v>
      </c>
      <c r="W82">
        <f>Sustainable_Friendly_Table[[#This Row],[Total Carbon (Metric T)]]*AHP!$P$15/TOPSIS!$D$12</f>
        <v>1.176511452465152E-2</v>
      </c>
      <c r="X82">
        <f>((Sustainable_Friendly_Table[[#This Row],[Weighted Energy]]-TOPSIS!$B$13)^2+(Sustainable_Friendly_Table[[#This Row],[Weighted Cost]]-TOPSIS!$C$13)^2+(Sustainable_Friendly_Table[[#This Row],[Weighted Co2]]-TOPSIS!$D$13)^2)^0.5</f>
        <v>8.9027717204044577E-4</v>
      </c>
      <c r="Y82">
        <f>((Sustainable_Friendly_Table[[#This Row],[Weighted Energy]]-TOPSIS!$B$14)^2+(Sustainable_Friendly_Table[[#This Row],[Weighted Cost]]-TOPSIS!$C$14)^2+(Sustainable_Friendly_Table[[#This Row],[Weighted Co2]]-TOPSIS!$D$14)^2)^0.5</f>
        <v>5.1353738480552618E-3</v>
      </c>
      <c r="Z82">
        <f>Sustainable_Friendly_Table[[#This Row],[S- Worst-Euclidean Distance]]/(Sustainable_Friendly_Table[[#This Row],[S+ Best-Euclidean Distance]]+Sustainable_Friendly_Table[[#This Row],[S- Worst-Euclidean Distance]])</f>
        <v>0.8522521186389076</v>
      </c>
      <c r="AA82">
        <v>81</v>
      </c>
    </row>
    <row r="83" spans="1:27" x14ac:dyDescent="0.3">
      <c r="A83">
        <v>235</v>
      </c>
      <c r="B83" t="s">
        <v>141</v>
      </c>
      <c r="C83" t="s">
        <v>147</v>
      </c>
      <c r="D83" t="s">
        <v>280</v>
      </c>
      <c r="E83" t="s">
        <v>152</v>
      </c>
      <c r="F83" t="s">
        <v>154</v>
      </c>
      <c r="G83" t="s">
        <v>219</v>
      </c>
      <c r="H83">
        <v>337.51265355204316</v>
      </c>
      <c r="I83">
        <v>48</v>
      </c>
      <c r="J83">
        <v>1225669.9419084243</v>
      </c>
      <c r="K83">
        <v>41538.510563636359</v>
      </c>
      <c r="L83">
        <v>220620589.54351637</v>
      </c>
      <c r="M83">
        <v>5670221.6772727259</v>
      </c>
      <c r="N83">
        <v>1838504912.8626363</v>
      </c>
      <c r="O83">
        <v>89472000</v>
      </c>
      <c r="P83">
        <v>22.738687318181814</v>
      </c>
      <c r="Q83">
        <v>18323.76563153094</v>
      </c>
      <c r="R83">
        <v>220662128.05408001</v>
      </c>
      <c r="S83">
        <v>1933.6471345399091</v>
      </c>
      <c r="T83">
        <v>18346.504318849122</v>
      </c>
      <c r="U83">
        <f>Sustainable_Friendly_Table[[#This Row],[Total Energy(MJ)]]*AHP!$P$13/TOPSIS!$B$12</f>
        <v>2.1383207900204364E-2</v>
      </c>
      <c r="V83">
        <f>Sustainable_Friendly_Table[[#This Row],[Total Cost(LKR Million)]]*AHP!$P$14/TOPSIS!$C$12</f>
        <v>6.4546510061691828E-3</v>
      </c>
      <c r="W83">
        <f>Sustainable_Friendly_Table[[#This Row],[Total Carbon (Metric T)]]*AHP!$P$15/TOPSIS!$D$12</f>
        <v>1.1769420517531002E-2</v>
      </c>
      <c r="X83">
        <f>((Sustainable_Friendly_Table[[#This Row],[Weighted Energy]]-TOPSIS!$B$13)^2+(Sustainable_Friendly_Table[[#This Row],[Weighted Cost]]-TOPSIS!$C$13)^2+(Sustainable_Friendly_Table[[#This Row],[Weighted Co2]]-TOPSIS!$D$13)^2)^0.5</f>
        <v>8.9585408324386381E-4</v>
      </c>
      <c r="Y83">
        <f>((Sustainable_Friendly_Table[[#This Row],[Weighted Energy]]-TOPSIS!$B$14)^2+(Sustainable_Friendly_Table[[#This Row],[Weighted Cost]]-TOPSIS!$C$14)^2+(Sustainable_Friendly_Table[[#This Row],[Weighted Co2]]-TOPSIS!$D$14)^2)^0.5</f>
        <v>5.1297614425394071E-3</v>
      </c>
      <c r="Z83">
        <f>Sustainable_Friendly_Table[[#This Row],[S- Worst-Euclidean Distance]]/(Sustainable_Friendly_Table[[#This Row],[S+ Best-Euclidean Distance]]+Sustainable_Friendly_Table[[#This Row],[S- Worst-Euclidean Distance]])</f>
        <v>0.85132571445845584</v>
      </c>
      <c r="AA83">
        <v>82</v>
      </c>
    </row>
    <row r="84" spans="1:27" x14ac:dyDescent="0.3">
      <c r="A84">
        <v>237</v>
      </c>
      <c r="B84" t="s">
        <v>141</v>
      </c>
      <c r="C84" t="s">
        <v>147</v>
      </c>
      <c r="D84" t="s">
        <v>280</v>
      </c>
      <c r="E84" t="s">
        <v>152</v>
      </c>
      <c r="F84" t="s">
        <v>154</v>
      </c>
      <c r="G84" t="s">
        <v>218</v>
      </c>
      <c r="H84">
        <v>337.51265355204316</v>
      </c>
      <c r="I84">
        <v>24</v>
      </c>
      <c r="J84">
        <v>1225669.9419084243</v>
      </c>
      <c r="K84">
        <v>41538.510563636359</v>
      </c>
      <c r="L84">
        <v>220620589.54351637</v>
      </c>
      <c r="M84">
        <v>5670221.6772727259</v>
      </c>
      <c r="N84">
        <v>1838504912.8626363</v>
      </c>
      <c r="O84">
        <v>89908800</v>
      </c>
      <c r="P84">
        <v>22.738687318181814</v>
      </c>
      <c r="Q84">
        <v>18323.76563153094</v>
      </c>
      <c r="R84">
        <v>220662128.05408001</v>
      </c>
      <c r="S84">
        <v>1934.083934539909</v>
      </c>
      <c r="T84">
        <v>18346.504318849122</v>
      </c>
      <c r="U84">
        <f>Sustainable_Friendly_Table[[#This Row],[Total Energy(MJ)]]*AHP!$P$13/TOPSIS!$B$12</f>
        <v>2.1383207900204364E-2</v>
      </c>
      <c r="V84">
        <f>Sustainable_Friendly_Table[[#This Row],[Total Cost(LKR Million)]]*AHP!$P$14/TOPSIS!$C$12</f>
        <v>6.4561090754875873E-3</v>
      </c>
      <c r="W84">
        <f>Sustainable_Friendly_Table[[#This Row],[Total Carbon (Metric T)]]*AHP!$P$15/TOPSIS!$D$12</f>
        <v>1.1769420517531002E-2</v>
      </c>
      <c r="X84">
        <f>((Sustainable_Friendly_Table[[#This Row],[Weighted Energy]]-TOPSIS!$B$13)^2+(Sustainable_Friendly_Table[[#This Row],[Weighted Cost]]-TOPSIS!$C$13)^2+(Sustainable_Friendly_Table[[#This Row],[Weighted Co2]]-TOPSIS!$D$13)^2)^0.5</f>
        <v>8.9623087310060226E-4</v>
      </c>
      <c r="Y84">
        <f>((Sustainable_Friendly_Table[[#This Row],[Weighted Energy]]-TOPSIS!$B$14)^2+(Sustainable_Friendly_Table[[#This Row],[Weighted Cost]]-TOPSIS!$C$14)^2+(Sustainable_Friendly_Table[[#This Row],[Weighted Co2]]-TOPSIS!$D$14)^2)^0.5</f>
        <v>5.1293772174751387E-3</v>
      </c>
      <c r="Z84">
        <f>Sustainable_Friendly_Table[[#This Row],[S- Worst-Euclidean Distance]]/(Sustainable_Friendly_Table[[#This Row],[S+ Best-Euclidean Distance]]+Sustainable_Friendly_Table[[#This Row],[S- Worst-Euclidean Distance]])</f>
        <v>0.85126299957968743</v>
      </c>
      <c r="AA84">
        <v>83</v>
      </c>
    </row>
    <row r="85" spans="1:27" x14ac:dyDescent="0.3">
      <c r="A85">
        <v>236</v>
      </c>
      <c r="B85" t="s">
        <v>141</v>
      </c>
      <c r="C85" t="s">
        <v>147</v>
      </c>
      <c r="D85" t="s">
        <v>280</v>
      </c>
      <c r="E85" t="s">
        <v>152</v>
      </c>
      <c r="F85" t="s">
        <v>154</v>
      </c>
      <c r="G85" t="s">
        <v>220</v>
      </c>
      <c r="H85">
        <v>337.51265355204316</v>
      </c>
      <c r="I85">
        <v>24</v>
      </c>
      <c r="J85">
        <v>1225669.9419084243</v>
      </c>
      <c r="K85">
        <v>41538.510563636359</v>
      </c>
      <c r="L85">
        <v>220620589.54351637</v>
      </c>
      <c r="M85">
        <v>5670221.6772727259</v>
      </c>
      <c r="N85">
        <v>1838504912.8626363</v>
      </c>
      <c r="O85">
        <v>93600000</v>
      </c>
      <c r="P85">
        <v>22.738687318181814</v>
      </c>
      <c r="Q85">
        <v>18323.76563153094</v>
      </c>
      <c r="R85">
        <v>220662128.05408001</v>
      </c>
      <c r="S85">
        <v>1937.7751345399092</v>
      </c>
      <c r="T85">
        <v>18346.504318849122</v>
      </c>
      <c r="U85">
        <f>Sustainable_Friendly_Table[[#This Row],[Total Energy(MJ)]]*AHP!$P$13/TOPSIS!$B$12</f>
        <v>2.1383207900204364E-2</v>
      </c>
      <c r="V85">
        <f>Sustainable_Friendly_Table[[#This Row],[Total Cost(LKR Million)]]*AHP!$P$14/TOPSIS!$C$12</f>
        <v>6.4684305623651005E-3</v>
      </c>
      <c r="W85">
        <f>Sustainable_Friendly_Table[[#This Row],[Total Carbon (Metric T)]]*AHP!$P$15/TOPSIS!$D$12</f>
        <v>1.1769420517531002E-2</v>
      </c>
      <c r="X85">
        <f>((Sustainable_Friendly_Table[[#This Row],[Weighted Energy]]-TOPSIS!$B$13)^2+(Sustainable_Friendly_Table[[#This Row],[Weighted Cost]]-TOPSIS!$C$13)^2+(Sustainable_Friendly_Table[[#This Row],[Weighted Co2]]-TOPSIS!$D$13)^2)^0.5</f>
        <v>8.9950303320622082E-4</v>
      </c>
      <c r="Y85">
        <f>((Sustainable_Friendly_Table[[#This Row],[Weighted Energy]]-TOPSIS!$B$14)^2+(Sustainable_Friendly_Table[[#This Row],[Weighted Cost]]-TOPSIS!$C$14)^2+(Sustainable_Friendly_Table[[#This Row],[Weighted Co2]]-TOPSIS!$D$14)^2)^0.5</f>
        <v>5.1261457152578932E-3</v>
      </c>
      <c r="Z85">
        <f>Sustainable_Friendly_Table[[#This Row],[S- Worst-Euclidean Distance]]/(Sustainable_Friendly_Table[[#This Row],[S+ Best-Euclidean Distance]]+Sustainable_Friendly_Table[[#This Row],[S- Worst-Euclidean Distance]])</f>
        <v>0.85072096453755353</v>
      </c>
      <c r="AA85">
        <v>84</v>
      </c>
    </row>
    <row r="86" spans="1:27" x14ac:dyDescent="0.3">
      <c r="A86">
        <v>220</v>
      </c>
      <c r="B86" t="s">
        <v>141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337.00961936979496</v>
      </c>
      <c r="I86">
        <v>48</v>
      </c>
      <c r="J86">
        <v>1226261.5217885273</v>
      </c>
      <c r="K86">
        <v>42357.290336363629</v>
      </c>
      <c r="L86">
        <v>220727073.9219349</v>
      </c>
      <c r="M86">
        <v>5692909.2613636348</v>
      </c>
      <c r="N86">
        <v>1839392282.6827908</v>
      </c>
      <c r="O86">
        <v>89472000</v>
      </c>
      <c r="P86">
        <v>22.474970877272725</v>
      </c>
      <c r="Q86">
        <v>18332.609750738484</v>
      </c>
      <c r="R86">
        <v>220769431.21227127</v>
      </c>
      <c r="S86">
        <v>1934.5571919441545</v>
      </c>
      <c r="T86">
        <v>18355.084721615756</v>
      </c>
      <c r="U86">
        <f>Sustainable_Friendly_Table[[#This Row],[Total Energy(MJ)]]*AHP!$P$13/TOPSIS!$B$12</f>
        <v>2.1393606085702649E-2</v>
      </c>
      <c r="V86">
        <f>Sustainable_Friendly_Table[[#This Row],[Total Cost(LKR Million)]]*AHP!$P$14/TOPSIS!$C$12</f>
        <v>6.4576888422019614E-3</v>
      </c>
      <c r="W86">
        <f>Sustainable_Friendly_Table[[#This Row],[Total Carbon (Metric T)]]*AHP!$P$15/TOPSIS!$D$12</f>
        <v>1.1774924910445055E-2</v>
      </c>
      <c r="X86">
        <f>((Sustainable_Friendly_Table[[#This Row],[Weighted Energy]]-TOPSIS!$B$13)^2+(Sustainable_Friendly_Table[[#This Row],[Weighted Cost]]-TOPSIS!$C$13)^2+(Sustainable_Friendly_Table[[#This Row],[Weighted Co2]]-TOPSIS!$D$13)^2)^0.5</f>
        <v>9.080034277923701E-4</v>
      </c>
      <c r="Y86">
        <f>((Sustainable_Friendly_Table[[#This Row],[Weighted Energy]]-TOPSIS!$B$14)^2+(Sustainable_Friendly_Table[[#This Row],[Weighted Cost]]-TOPSIS!$C$14)^2+(Sustainable_Friendly_Table[[#This Row],[Weighted Co2]]-TOPSIS!$D$14)^2)^0.5</f>
        <v>5.1176131012649938E-3</v>
      </c>
      <c r="Z86">
        <f>Sustainable_Friendly_Table[[#This Row],[S- Worst-Euclidean Distance]]/(Sustainable_Friendly_Table[[#This Row],[S+ Best-Euclidean Distance]]+Sustainable_Friendly_Table[[#This Row],[S- Worst-Euclidean Distance]])</f>
        <v>0.8493094568143027</v>
      </c>
      <c r="AA86">
        <v>85</v>
      </c>
    </row>
    <row r="87" spans="1:27" x14ac:dyDescent="0.3">
      <c r="A87">
        <v>222</v>
      </c>
      <c r="B87" t="s">
        <v>141</v>
      </c>
      <c r="C87" t="s">
        <v>147</v>
      </c>
      <c r="D87" t="s">
        <v>151</v>
      </c>
      <c r="E87" t="s">
        <v>152</v>
      </c>
      <c r="F87" t="s">
        <v>155</v>
      </c>
      <c r="G87" t="s">
        <v>218</v>
      </c>
      <c r="H87">
        <v>337.00961936979496</v>
      </c>
      <c r="I87">
        <v>24</v>
      </c>
      <c r="J87">
        <v>1226261.5217885273</v>
      </c>
      <c r="K87">
        <v>42357.290336363629</v>
      </c>
      <c r="L87">
        <v>220727073.9219349</v>
      </c>
      <c r="M87">
        <v>5692909.2613636348</v>
      </c>
      <c r="N87">
        <v>1839392282.6827908</v>
      </c>
      <c r="O87">
        <v>89908800</v>
      </c>
      <c r="P87">
        <v>22.474970877272725</v>
      </c>
      <c r="Q87">
        <v>18332.609750738484</v>
      </c>
      <c r="R87">
        <v>220769431.21227127</v>
      </c>
      <c r="S87">
        <v>1934.9939919441545</v>
      </c>
      <c r="T87">
        <v>18355.084721615756</v>
      </c>
      <c r="U87">
        <f>Sustainable_Friendly_Table[[#This Row],[Total Energy(MJ)]]*AHP!$P$13/TOPSIS!$B$12</f>
        <v>2.1393606085702649E-2</v>
      </c>
      <c r="V87">
        <f>Sustainable_Friendly_Table[[#This Row],[Total Cost(LKR Million)]]*AHP!$P$14/TOPSIS!$C$12</f>
        <v>6.4591469115203668E-3</v>
      </c>
      <c r="W87">
        <f>Sustainable_Friendly_Table[[#This Row],[Total Carbon (Metric T)]]*AHP!$P$15/TOPSIS!$D$12</f>
        <v>1.1774924910445055E-2</v>
      </c>
      <c r="X87">
        <f>((Sustainable_Friendly_Table[[#This Row],[Weighted Energy]]-TOPSIS!$B$13)^2+(Sustainable_Friendly_Table[[#This Row],[Weighted Cost]]-TOPSIS!$C$13)^2+(Sustainable_Friendly_Table[[#This Row],[Weighted Co2]]-TOPSIS!$D$13)^2)^0.5</f>
        <v>9.0838005430969582E-4</v>
      </c>
      <c r="Y87">
        <f>((Sustainable_Friendly_Table[[#This Row],[Weighted Energy]]-TOPSIS!$B$14)^2+(Sustainable_Friendly_Table[[#This Row],[Weighted Cost]]-TOPSIS!$C$14)^2+(Sustainable_Friendly_Table[[#This Row],[Weighted Co2]]-TOPSIS!$D$14)^2)^0.5</f>
        <v>5.1172288296283128E-3</v>
      </c>
      <c r="Z87">
        <f>Sustainable_Friendly_Table[[#This Row],[S- Worst-Euclidean Distance]]/(Sustainable_Friendly_Table[[#This Row],[S+ Best-Euclidean Distance]]+Sustainable_Friendly_Table[[#This Row],[S- Worst-Euclidean Distance]])</f>
        <v>0.84924676131384946</v>
      </c>
      <c r="AA87">
        <v>86</v>
      </c>
    </row>
    <row r="88" spans="1:27" x14ac:dyDescent="0.3">
      <c r="A88">
        <v>221</v>
      </c>
      <c r="B88" t="s">
        <v>141</v>
      </c>
      <c r="C88" t="s">
        <v>147</v>
      </c>
      <c r="D88" t="s">
        <v>151</v>
      </c>
      <c r="E88" t="s">
        <v>152</v>
      </c>
      <c r="F88" t="s">
        <v>155</v>
      </c>
      <c r="G88" t="s">
        <v>220</v>
      </c>
      <c r="H88">
        <v>337.00961936979496</v>
      </c>
      <c r="I88">
        <v>24</v>
      </c>
      <c r="J88">
        <v>1226261.5217885273</v>
      </c>
      <c r="K88">
        <v>42357.290336363629</v>
      </c>
      <c r="L88">
        <v>220727073.9219349</v>
      </c>
      <c r="M88">
        <v>5692909.2613636348</v>
      </c>
      <c r="N88">
        <v>1839392282.6827908</v>
      </c>
      <c r="O88">
        <v>93600000</v>
      </c>
      <c r="P88">
        <v>22.474970877272725</v>
      </c>
      <c r="Q88">
        <v>18332.609750738484</v>
      </c>
      <c r="R88">
        <v>220769431.21227127</v>
      </c>
      <c r="S88">
        <v>1938.6851919441544</v>
      </c>
      <c r="T88">
        <v>18355.084721615756</v>
      </c>
      <c r="U88">
        <f>Sustainable_Friendly_Table[[#This Row],[Total Energy(MJ)]]*AHP!$P$13/TOPSIS!$B$12</f>
        <v>2.1393606085702649E-2</v>
      </c>
      <c r="V88">
        <f>Sustainable_Friendly_Table[[#This Row],[Total Cost(LKR Million)]]*AHP!$P$14/TOPSIS!$C$12</f>
        <v>6.4714683983978782E-3</v>
      </c>
      <c r="W88">
        <f>Sustainable_Friendly_Table[[#This Row],[Total Carbon (Metric T)]]*AHP!$P$15/TOPSIS!$D$12</f>
        <v>1.1774924910445055E-2</v>
      </c>
      <c r="X88">
        <f>((Sustainable_Friendly_Table[[#This Row],[Weighted Energy]]-TOPSIS!$B$13)^2+(Sustainable_Friendly_Table[[#This Row],[Weighted Cost]]-TOPSIS!$C$13)^2+(Sustainable_Friendly_Table[[#This Row],[Weighted Co2]]-TOPSIS!$D$13)^2)^0.5</f>
        <v>9.1164966584200355E-4</v>
      </c>
      <c r="Y88">
        <f>((Sustainable_Friendly_Table[[#This Row],[Weighted Energy]]-TOPSIS!$B$14)^2+(Sustainable_Friendly_Table[[#This Row],[Weighted Cost]]-TOPSIS!$C$14)^2+(Sustainable_Friendly_Table[[#This Row],[Weighted Co2]]-TOPSIS!$D$14)^2)^0.5</f>
        <v>5.1139969701786735E-3</v>
      </c>
      <c r="Z88">
        <f>Sustainable_Friendly_Table[[#This Row],[S- Worst-Euclidean Distance]]/(Sustainable_Friendly_Table[[#This Row],[S+ Best-Euclidean Distance]]+Sustainable_Friendly_Table[[#This Row],[S- Worst-Euclidean Distance]])</f>
        <v>0.84870508994134197</v>
      </c>
      <c r="AA88">
        <v>87</v>
      </c>
    </row>
    <row r="89" spans="1:27" x14ac:dyDescent="0.3">
      <c r="A89">
        <v>238</v>
      </c>
      <c r="B89" t="s">
        <v>141</v>
      </c>
      <c r="C89" t="s">
        <v>147</v>
      </c>
      <c r="D89" t="s">
        <v>280</v>
      </c>
      <c r="E89" t="s">
        <v>152</v>
      </c>
      <c r="F89" t="s">
        <v>155</v>
      </c>
      <c r="G89" t="s">
        <v>219</v>
      </c>
      <c r="H89">
        <v>337.47408170820501</v>
      </c>
      <c r="I89">
        <v>48</v>
      </c>
      <c r="J89">
        <v>1226711.121332108</v>
      </c>
      <c r="K89">
        <v>42357.290336363629</v>
      </c>
      <c r="L89">
        <v>220808001.83977947</v>
      </c>
      <c r="M89">
        <v>5697514.336363635</v>
      </c>
      <c r="N89">
        <v>1840066681.998162</v>
      </c>
      <c r="O89">
        <v>89472000</v>
      </c>
      <c r="P89">
        <v>22.465760727272727</v>
      </c>
      <c r="Q89">
        <v>18339.331263915014</v>
      </c>
      <c r="R89">
        <v>220850359.13011584</v>
      </c>
      <c r="S89">
        <v>1935.2361963345256</v>
      </c>
      <c r="T89">
        <v>18361.797024642285</v>
      </c>
      <c r="U89">
        <f>Sustainable_Friendly_Table[[#This Row],[Total Energy(MJ)]]*AHP!$P$13/TOPSIS!$B$12</f>
        <v>2.1401448385183132E-2</v>
      </c>
      <c r="V89">
        <f>Sustainable_Friendly_Table[[#This Row],[Total Cost(LKR Million)]]*AHP!$P$14/TOPSIS!$C$12</f>
        <v>6.4599554069195951E-3</v>
      </c>
      <c r="W89">
        <f>Sustainable_Friendly_Table[[#This Row],[Total Carbon (Metric T)]]*AHP!$P$15/TOPSIS!$D$12</f>
        <v>1.1779230903324533E-2</v>
      </c>
      <c r="X89">
        <f>((Sustainable_Friendly_Table[[#This Row],[Weighted Energy]]-TOPSIS!$B$13)^2+(Sustainable_Friendly_Table[[#This Row],[Weighted Cost]]-TOPSIS!$C$13)^2+(Sustainable_Friendly_Table[[#This Row],[Weighted Co2]]-TOPSIS!$D$13)^2)^0.5</f>
        <v>9.1723205961818282E-4</v>
      </c>
      <c r="Y89">
        <f>((Sustainable_Friendly_Table[[#This Row],[Weighted Energy]]-TOPSIS!$B$14)^2+(Sustainable_Friendly_Table[[#This Row],[Weighted Cost]]-TOPSIS!$C$14)^2+(Sustainable_Friendly_Table[[#This Row],[Weighted Co2]]-TOPSIS!$D$14)^2)^0.5</f>
        <v>5.1083853957609726E-3</v>
      </c>
      <c r="Z89">
        <f>Sustainable_Friendly_Table[[#This Row],[S- Worst-Euclidean Distance]]/(Sustainable_Friendly_Table[[#This Row],[S+ Best-Euclidean Distance]]+Sustainable_Friendly_Table[[#This Row],[S- Worst-Euclidean Distance]])</f>
        <v>0.84777791381373602</v>
      </c>
      <c r="AA89">
        <v>88</v>
      </c>
    </row>
    <row r="90" spans="1:27" x14ac:dyDescent="0.3">
      <c r="A90">
        <v>240</v>
      </c>
      <c r="B90" t="s">
        <v>141</v>
      </c>
      <c r="C90" t="s">
        <v>147</v>
      </c>
      <c r="D90" t="s">
        <v>280</v>
      </c>
      <c r="E90" t="s">
        <v>152</v>
      </c>
      <c r="F90" t="s">
        <v>155</v>
      </c>
      <c r="G90" t="s">
        <v>218</v>
      </c>
      <c r="H90">
        <v>337.47408170820501</v>
      </c>
      <c r="I90">
        <v>24</v>
      </c>
      <c r="J90">
        <v>1226711.121332108</v>
      </c>
      <c r="K90">
        <v>42357.290336363629</v>
      </c>
      <c r="L90">
        <v>220808001.83977947</v>
      </c>
      <c r="M90">
        <v>5697514.336363635</v>
      </c>
      <c r="N90">
        <v>1840066681.998162</v>
      </c>
      <c r="O90">
        <v>89908800</v>
      </c>
      <c r="P90">
        <v>22.465760727272727</v>
      </c>
      <c r="Q90">
        <v>18339.331263915014</v>
      </c>
      <c r="R90">
        <v>220850359.13011584</v>
      </c>
      <c r="S90">
        <v>1935.6729963345256</v>
      </c>
      <c r="T90">
        <v>18361.797024642285</v>
      </c>
      <c r="U90">
        <f>Sustainable_Friendly_Table[[#This Row],[Total Energy(MJ)]]*AHP!$P$13/TOPSIS!$B$12</f>
        <v>2.1401448385183132E-2</v>
      </c>
      <c r="V90">
        <f>Sustainable_Friendly_Table[[#This Row],[Total Cost(LKR Million)]]*AHP!$P$14/TOPSIS!$C$12</f>
        <v>6.4614134762380005E-3</v>
      </c>
      <c r="W90">
        <f>Sustainable_Friendly_Table[[#This Row],[Total Carbon (Metric T)]]*AHP!$P$15/TOPSIS!$D$12</f>
        <v>1.1779230903324533E-2</v>
      </c>
      <c r="X90">
        <f>((Sustainable_Friendly_Table[[#This Row],[Weighted Energy]]-TOPSIS!$B$13)^2+(Sustainable_Friendly_Table[[#This Row],[Weighted Cost]]-TOPSIS!$C$13)^2+(Sustainable_Friendly_Table[[#This Row],[Weighted Co2]]-TOPSIS!$D$13)^2)^0.5</f>
        <v>9.1760849984802971E-4</v>
      </c>
      <c r="Y90">
        <f>((Sustainable_Friendly_Table[[#This Row],[Weighted Energy]]-TOPSIS!$B$14)^2+(Sustainable_Friendly_Table[[#This Row],[Weighted Cost]]-TOPSIS!$C$14)^2+(Sustainable_Friendly_Table[[#This Row],[Weighted Co2]]-TOPSIS!$D$14)^2)^0.5</f>
        <v>5.1080010769165834E-3</v>
      </c>
      <c r="Z90">
        <f>Sustainable_Friendly_Table[[#This Row],[S- Worst-Euclidean Distance]]/(Sustainable_Friendly_Table[[#This Row],[S+ Best-Euclidean Distance]]+Sustainable_Friendly_Table[[#This Row],[S- Worst-Euclidean Distance]])</f>
        <v>0.84771524139459264</v>
      </c>
      <c r="AA90">
        <v>89</v>
      </c>
    </row>
    <row r="91" spans="1:27" x14ac:dyDescent="0.3">
      <c r="A91">
        <v>239</v>
      </c>
      <c r="B91" t="s">
        <v>141</v>
      </c>
      <c r="C91" t="s">
        <v>147</v>
      </c>
      <c r="D91" t="s">
        <v>280</v>
      </c>
      <c r="E91" t="s">
        <v>152</v>
      </c>
      <c r="F91" t="s">
        <v>155</v>
      </c>
      <c r="G91" t="s">
        <v>220</v>
      </c>
      <c r="H91">
        <v>337.47408170820501</v>
      </c>
      <c r="I91">
        <v>24</v>
      </c>
      <c r="J91">
        <v>1226711.121332108</v>
      </c>
      <c r="K91">
        <v>42357.290336363629</v>
      </c>
      <c r="L91">
        <v>220808001.83977947</v>
      </c>
      <c r="M91">
        <v>5697514.336363635</v>
      </c>
      <c r="N91">
        <v>1840066681.998162</v>
      </c>
      <c r="O91">
        <v>93600000</v>
      </c>
      <c r="P91">
        <v>22.465760727272727</v>
      </c>
      <c r="Q91">
        <v>18339.331263915014</v>
      </c>
      <c r="R91">
        <v>220850359.13011584</v>
      </c>
      <c r="S91">
        <v>1939.3641963345256</v>
      </c>
      <c r="T91">
        <v>18361.797024642285</v>
      </c>
      <c r="U91">
        <f>Sustainable_Friendly_Table[[#This Row],[Total Energy(MJ)]]*AHP!$P$13/TOPSIS!$B$12</f>
        <v>2.1401448385183132E-2</v>
      </c>
      <c r="V91">
        <f>Sustainable_Friendly_Table[[#This Row],[Total Cost(LKR Million)]]*AHP!$P$14/TOPSIS!$C$12</f>
        <v>6.4737349631155128E-3</v>
      </c>
      <c r="W91">
        <f>Sustainable_Friendly_Table[[#This Row],[Total Carbon (Metric T)]]*AHP!$P$15/TOPSIS!$D$12</f>
        <v>1.1779230903324533E-2</v>
      </c>
      <c r="X91">
        <f>((Sustainable_Friendly_Table[[#This Row],[Weighted Energy]]-TOPSIS!$B$13)^2+(Sustainable_Friendly_Table[[#This Row],[Weighted Cost]]-TOPSIS!$C$13)^2+(Sustainable_Friendly_Table[[#This Row],[Weighted Co2]]-TOPSIS!$D$13)^2)^0.5</f>
        <v>9.2087567241748403E-4</v>
      </c>
      <c r="Y91">
        <f>((Sustainable_Friendly_Table[[#This Row],[Weighted Energy]]-TOPSIS!$B$14)^2+(Sustainable_Friendly_Table[[#This Row],[Weighted Cost]]-TOPSIS!$C$14)^2+(Sustainable_Friendly_Table[[#This Row],[Weighted Co2]]-TOPSIS!$D$14)^2)^0.5</f>
        <v>5.104768846176418E-3</v>
      </c>
      <c r="Z91">
        <f>Sustainable_Friendly_Table[[#This Row],[S- Worst-Euclidean Distance]]/(Sustainable_Friendly_Table[[#This Row],[S+ Best-Euclidean Distance]]+Sustainable_Friendly_Table[[#This Row],[S- Worst-Euclidean Distance]])</f>
        <v>0.8471739131679854</v>
      </c>
      <c r="AA91">
        <v>90</v>
      </c>
    </row>
    <row r="92" spans="1:27" x14ac:dyDescent="0.3">
      <c r="A92">
        <v>232</v>
      </c>
      <c r="B92" t="s">
        <v>141</v>
      </c>
      <c r="C92" t="s">
        <v>147</v>
      </c>
      <c r="D92" t="s">
        <v>151</v>
      </c>
      <c r="E92" t="s">
        <v>280</v>
      </c>
      <c r="F92" t="s">
        <v>280</v>
      </c>
      <c r="G92" t="s">
        <v>219</v>
      </c>
      <c r="H92">
        <v>358.95376514261397</v>
      </c>
      <c r="I92">
        <v>52</v>
      </c>
      <c r="J92">
        <v>1244653.0886226725</v>
      </c>
      <c r="K92">
        <v>54638.986927272723</v>
      </c>
      <c r="L92">
        <v>224037555.95208105</v>
      </c>
      <c r="M92">
        <v>6811908.2840909082</v>
      </c>
      <c r="N92">
        <v>1866979632.9340088</v>
      </c>
      <c r="O92">
        <v>96928000</v>
      </c>
      <c r="P92">
        <v>29.298135649999995</v>
      </c>
      <c r="Q92">
        <v>18607.563674908954</v>
      </c>
      <c r="R92">
        <v>224092194.93900833</v>
      </c>
      <c r="S92">
        <v>1970.7195412180997</v>
      </c>
      <c r="T92">
        <v>18636.861810558952</v>
      </c>
      <c r="U92">
        <f>Sustainable_Friendly_Table[[#This Row],[Total Energy(MJ)]]*AHP!$P$13/TOPSIS!$B$12</f>
        <v>2.1715597667124643E-2</v>
      </c>
      <c r="V92">
        <f>Sustainable_Friendly_Table[[#This Row],[Total Cost(LKR Million)]]*AHP!$P$14/TOPSIS!$C$12</f>
        <v>6.5784013237903099E-3</v>
      </c>
      <c r="W92">
        <f>Sustainable_Friendly_Table[[#This Row],[Total Carbon (Metric T)]]*AHP!$P$15/TOPSIS!$D$12</f>
        <v>1.1955687032446193E-2</v>
      </c>
      <c r="X92">
        <f>((Sustainable_Friendly_Table[[#This Row],[Weighted Energy]]-TOPSIS!$B$13)^2+(Sustainable_Friendly_Table[[#This Row],[Weighted Cost]]-TOPSIS!$C$13)^2+(Sustainable_Friendly_Table[[#This Row],[Weighted Co2]]-TOPSIS!$D$13)^2)^0.5</f>
        <v>1.2960650382179474E-3</v>
      </c>
      <c r="Y92">
        <f>((Sustainable_Friendly_Table[[#This Row],[Weighted Energy]]-TOPSIS!$B$14)^2+(Sustainable_Friendly_Table[[#This Row],[Weighted Cost]]-TOPSIS!$C$14)^2+(Sustainable_Friendly_Table[[#This Row],[Weighted Co2]]-TOPSIS!$D$14)^2)^0.5</f>
        <v>4.7296423275997816E-3</v>
      </c>
      <c r="Z92">
        <f>Sustainable_Friendly_Table[[#This Row],[S- Worst-Euclidean Distance]]/(Sustainable_Friendly_Table[[#This Row],[S+ Best-Euclidean Distance]]+Sustainable_Friendly_Table[[#This Row],[S- Worst-Euclidean Distance]])</f>
        <v>0.78491072341644286</v>
      </c>
      <c r="AA92">
        <v>91</v>
      </c>
    </row>
    <row r="93" spans="1:27" x14ac:dyDescent="0.3">
      <c r="A93">
        <v>234</v>
      </c>
      <c r="B93" t="s">
        <v>141</v>
      </c>
      <c r="C93" t="s">
        <v>147</v>
      </c>
      <c r="D93" t="s">
        <v>151</v>
      </c>
      <c r="E93" t="s">
        <v>280</v>
      </c>
      <c r="F93" t="s">
        <v>280</v>
      </c>
      <c r="G93" t="s">
        <v>218</v>
      </c>
      <c r="H93">
        <v>358.95376514261397</v>
      </c>
      <c r="I93">
        <v>26</v>
      </c>
      <c r="J93">
        <v>1244653.0886226725</v>
      </c>
      <c r="K93">
        <v>54638.986927272723</v>
      </c>
      <c r="L93">
        <v>224037555.95208105</v>
      </c>
      <c r="M93">
        <v>6811908.2840909082</v>
      </c>
      <c r="N93">
        <v>1866979632.9340088</v>
      </c>
      <c r="O93">
        <v>97401200</v>
      </c>
      <c r="P93">
        <v>29.298135649999995</v>
      </c>
      <c r="Q93">
        <v>18607.563674908954</v>
      </c>
      <c r="R93">
        <v>224092194.93900833</v>
      </c>
      <c r="S93">
        <v>1971.1927412180999</v>
      </c>
      <c r="T93">
        <v>18636.861810558952</v>
      </c>
      <c r="U93">
        <f>Sustainable_Friendly_Table[[#This Row],[Total Energy(MJ)]]*AHP!$P$13/TOPSIS!$B$12</f>
        <v>2.1715597667124643E-2</v>
      </c>
      <c r="V93">
        <f>Sustainable_Friendly_Table[[#This Row],[Total Cost(LKR Million)]]*AHP!$P$14/TOPSIS!$C$12</f>
        <v>6.5799808988852501E-3</v>
      </c>
      <c r="W93">
        <f>Sustainable_Friendly_Table[[#This Row],[Total Carbon (Metric T)]]*AHP!$P$15/TOPSIS!$D$12</f>
        <v>1.1955687032446193E-2</v>
      </c>
      <c r="X93">
        <f>((Sustainable_Friendly_Table[[#This Row],[Weighted Energy]]-TOPSIS!$B$13)^2+(Sustainable_Friendly_Table[[#This Row],[Weighted Cost]]-TOPSIS!$C$13)^2+(Sustainable_Friendly_Table[[#This Row],[Weighted Co2]]-TOPSIS!$D$13)^2)^0.5</f>
        <v>1.2964980641885255E-3</v>
      </c>
      <c r="Y93">
        <f>((Sustainable_Friendly_Table[[#This Row],[Weighted Energy]]-TOPSIS!$B$14)^2+(Sustainable_Friendly_Table[[#This Row],[Weighted Cost]]-TOPSIS!$C$14)^2+(Sustainable_Friendly_Table[[#This Row],[Weighted Co2]]-TOPSIS!$D$14)^2)^0.5</f>
        <v>4.7292322190529493E-3</v>
      </c>
      <c r="Z93">
        <f>Sustainable_Friendly_Table[[#This Row],[S- Worst-Euclidean Distance]]/(Sustainable_Friendly_Table[[#This Row],[S+ Best-Euclidean Distance]]+Sustainable_Friendly_Table[[#This Row],[S- Worst-Euclidean Distance]])</f>
        <v>0.78483967863707826</v>
      </c>
      <c r="AA93">
        <v>92</v>
      </c>
    </row>
    <row r="94" spans="1:27" x14ac:dyDescent="0.3">
      <c r="A94">
        <v>233</v>
      </c>
      <c r="B94" t="s">
        <v>141</v>
      </c>
      <c r="C94" t="s">
        <v>147</v>
      </c>
      <c r="D94" t="s">
        <v>151</v>
      </c>
      <c r="E94" t="s">
        <v>280</v>
      </c>
      <c r="F94" t="s">
        <v>280</v>
      </c>
      <c r="G94" t="s">
        <v>220</v>
      </c>
      <c r="H94">
        <v>358.95376514261397</v>
      </c>
      <c r="I94">
        <v>26</v>
      </c>
      <c r="J94">
        <v>1244653.0886226725</v>
      </c>
      <c r="K94">
        <v>54638.986927272723</v>
      </c>
      <c r="L94">
        <v>224037555.95208105</v>
      </c>
      <c r="M94">
        <v>6811908.2840909082</v>
      </c>
      <c r="N94">
        <v>1866979632.9340088</v>
      </c>
      <c r="O94">
        <v>101400000</v>
      </c>
      <c r="P94">
        <v>29.298135649999995</v>
      </c>
      <c r="Q94">
        <v>18607.563674908954</v>
      </c>
      <c r="R94">
        <v>224092194.93900833</v>
      </c>
      <c r="S94">
        <v>1975.1915412180999</v>
      </c>
      <c r="T94">
        <v>18636.861810558952</v>
      </c>
      <c r="U94">
        <f>Sustainable_Friendly_Table[[#This Row],[Total Energy(MJ)]]*AHP!$P$13/TOPSIS!$B$12</f>
        <v>2.1715597667124643E-2</v>
      </c>
      <c r="V94">
        <f>Sustainable_Friendly_Table[[#This Row],[Total Cost(LKR Million)]]*AHP!$P$14/TOPSIS!$C$12</f>
        <v>6.5933291763358879E-3</v>
      </c>
      <c r="W94">
        <f>Sustainable_Friendly_Table[[#This Row],[Total Carbon (Metric T)]]*AHP!$P$15/TOPSIS!$D$12</f>
        <v>1.1955687032446193E-2</v>
      </c>
      <c r="X94">
        <f>((Sustainable_Friendly_Table[[#This Row],[Weighted Energy]]-TOPSIS!$B$13)^2+(Sustainable_Friendly_Table[[#This Row],[Weighted Cost]]-TOPSIS!$C$13)^2+(Sustainable_Friendly_Table[[#This Row],[Weighted Co2]]-TOPSIS!$D$13)^2)^0.5</f>
        <v>1.3002282402909131E-3</v>
      </c>
      <c r="Y94">
        <f>((Sustainable_Friendly_Table[[#This Row],[Weighted Energy]]-TOPSIS!$B$14)^2+(Sustainable_Friendly_Table[[#This Row],[Weighted Cost]]-TOPSIS!$C$14)^2+(Sustainable_Friendly_Table[[#This Row],[Weighted Co2]]-TOPSIS!$D$14)^2)^0.5</f>
        <v>4.7257862377274159E-3</v>
      </c>
      <c r="Z94">
        <f>Sustainable_Friendly_Table[[#This Row],[S- Worst-Euclidean Distance]]/(Sustainable_Friendly_Table[[#This Row],[S+ Best-Euclidean Distance]]+Sustainable_Friendly_Table[[#This Row],[S- Worst-Euclidean Distance]])</f>
        <v>0.7842308137436641</v>
      </c>
      <c r="AA94">
        <v>93</v>
      </c>
    </row>
    <row r="95" spans="1:27" x14ac:dyDescent="0.3">
      <c r="A95">
        <v>250</v>
      </c>
      <c r="B95" t="s">
        <v>141</v>
      </c>
      <c r="C95" t="s">
        <v>147</v>
      </c>
      <c r="D95" t="s">
        <v>280</v>
      </c>
      <c r="E95" t="s">
        <v>280</v>
      </c>
      <c r="F95" t="s">
        <v>280</v>
      </c>
      <c r="G95" t="s">
        <v>219</v>
      </c>
      <c r="H95">
        <v>359.41822748102402</v>
      </c>
      <c r="I95">
        <v>52</v>
      </c>
      <c r="J95">
        <v>1245102.6881662533</v>
      </c>
      <c r="K95">
        <v>54638.986927272723</v>
      </c>
      <c r="L95">
        <v>224118483.86992559</v>
      </c>
      <c r="M95">
        <v>6816513.3590909075</v>
      </c>
      <c r="N95">
        <v>1867654032.2493799</v>
      </c>
      <c r="O95">
        <v>96928000</v>
      </c>
      <c r="P95">
        <v>29.288925499999998</v>
      </c>
      <c r="Q95">
        <v>18614.285188085487</v>
      </c>
      <c r="R95">
        <v>224173122.85685286</v>
      </c>
      <c r="S95">
        <v>1971.3985456084706</v>
      </c>
      <c r="T95">
        <v>18643.574113585488</v>
      </c>
      <c r="U95">
        <f>Sustainable_Friendly_Table[[#This Row],[Total Energy(MJ)]]*AHP!$P$13/TOPSIS!$B$12</f>
        <v>2.1723439966605123E-2</v>
      </c>
      <c r="V95">
        <f>Sustainable_Friendly_Table[[#This Row],[Total Cost(LKR Million)]]*AHP!$P$14/TOPSIS!$C$12</f>
        <v>6.5806678885079435E-3</v>
      </c>
      <c r="W95">
        <f>Sustainable_Friendly_Table[[#This Row],[Total Carbon (Metric T)]]*AHP!$P$15/TOPSIS!$D$12</f>
        <v>1.1959993025325678E-2</v>
      </c>
      <c r="X95">
        <f>((Sustainable_Friendly_Table[[#This Row],[Weighted Energy]]-TOPSIS!$B$13)^2+(Sustainable_Friendly_Table[[#This Row],[Weighted Cost]]-TOPSIS!$C$13)^2+(Sustainable_Friendly_Table[[#This Row],[Weighted Co2]]-TOPSIS!$D$13)^2)^0.5</f>
        <v>1.3052904828224812E-3</v>
      </c>
      <c r="Y95">
        <f>((Sustainable_Friendly_Table[[#This Row],[Weighted Energy]]-TOPSIS!$B$14)^2+(Sustainable_Friendly_Table[[#This Row],[Weighted Cost]]-TOPSIS!$C$14)^2+(Sustainable_Friendly_Table[[#This Row],[Weighted Co2]]-TOPSIS!$D$14)^2)^0.5</f>
        <v>4.7204139944877384E-3</v>
      </c>
      <c r="Z95">
        <f>Sustainable_Friendly_Table[[#This Row],[S- Worst-Euclidean Distance]]/(Sustainable_Friendly_Table[[#This Row],[S+ Best-Euclidean Distance]]+Sustainable_Friendly_Table[[#This Row],[S- Worst-Euclidean Distance]])</f>
        <v>0.78337960520009731</v>
      </c>
      <c r="AA95">
        <v>94</v>
      </c>
    </row>
    <row r="96" spans="1:27" x14ac:dyDescent="0.3">
      <c r="A96">
        <v>252</v>
      </c>
      <c r="B96" t="s">
        <v>141</v>
      </c>
      <c r="C96" t="s">
        <v>147</v>
      </c>
      <c r="D96" t="s">
        <v>280</v>
      </c>
      <c r="E96" t="s">
        <v>280</v>
      </c>
      <c r="F96" t="s">
        <v>280</v>
      </c>
      <c r="G96" t="s">
        <v>218</v>
      </c>
      <c r="H96">
        <v>359.41822748102402</v>
      </c>
      <c r="I96">
        <v>26</v>
      </c>
      <c r="J96">
        <v>1245102.6881662533</v>
      </c>
      <c r="K96">
        <v>54638.986927272723</v>
      </c>
      <c r="L96">
        <v>224118483.86992559</v>
      </c>
      <c r="M96">
        <v>6816513.3590909075</v>
      </c>
      <c r="N96">
        <v>1867654032.2493799</v>
      </c>
      <c r="O96">
        <v>97401200</v>
      </c>
      <c r="P96">
        <v>29.288925499999998</v>
      </c>
      <c r="Q96">
        <v>18614.285188085487</v>
      </c>
      <c r="R96">
        <v>224173122.85685286</v>
      </c>
      <c r="S96">
        <v>1971.8717456084707</v>
      </c>
      <c r="T96">
        <v>18643.574113585488</v>
      </c>
      <c r="U96">
        <f>Sustainable_Friendly_Table[[#This Row],[Total Energy(MJ)]]*AHP!$P$13/TOPSIS!$B$12</f>
        <v>2.1723439966605123E-2</v>
      </c>
      <c r="V96">
        <f>Sustainable_Friendly_Table[[#This Row],[Total Cost(LKR Million)]]*AHP!$P$14/TOPSIS!$C$12</f>
        <v>6.5822474636028829E-3</v>
      </c>
      <c r="W96">
        <f>Sustainable_Friendly_Table[[#This Row],[Total Carbon (Metric T)]]*AHP!$P$15/TOPSIS!$D$12</f>
        <v>1.1959993025325678E-2</v>
      </c>
      <c r="X96">
        <f>((Sustainable_Friendly_Table[[#This Row],[Weighted Energy]]-TOPSIS!$B$13)^2+(Sustainable_Friendly_Table[[#This Row],[Weighted Cost]]-TOPSIS!$C$13)^2+(Sustainable_Friendly_Table[[#This Row],[Weighted Co2]]-TOPSIS!$D$13)^2)^0.5</f>
        <v>1.3057231912312073E-3</v>
      </c>
      <c r="Y96">
        <f>((Sustainable_Friendly_Table[[#This Row],[Weighted Energy]]-TOPSIS!$B$14)^2+(Sustainable_Friendly_Table[[#This Row],[Weighted Cost]]-TOPSIS!$C$14)^2+(Sustainable_Friendly_Table[[#This Row],[Weighted Co2]]-TOPSIS!$D$14)^2)^0.5</f>
        <v>4.7200038426339292E-3</v>
      </c>
      <c r="Z96">
        <f>Sustainable_Friendly_Table[[#This Row],[S- Worst-Euclidean Distance]]/(Sustainable_Friendly_Table[[#This Row],[S+ Best-Euclidean Distance]]+Sustainable_Friendly_Table[[#This Row],[S- Worst-Euclidean Distance]])</f>
        <v>0.78330860593370333</v>
      </c>
      <c r="AA96">
        <v>95</v>
      </c>
    </row>
    <row r="97" spans="1:27" x14ac:dyDescent="0.3">
      <c r="A97">
        <v>251</v>
      </c>
      <c r="B97" t="s">
        <v>141</v>
      </c>
      <c r="C97" t="s">
        <v>147</v>
      </c>
      <c r="D97" t="s">
        <v>280</v>
      </c>
      <c r="E97" t="s">
        <v>280</v>
      </c>
      <c r="F97" t="s">
        <v>280</v>
      </c>
      <c r="G97" t="s">
        <v>220</v>
      </c>
      <c r="H97">
        <v>359.41822748102402</v>
      </c>
      <c r="I97">
        <v>26</v>
      </c>
      <c r="J97">
        <v>1245102.6881662533</v>
      </c>
      <c r="K97">
        <v>54638.986927272723</v>
      </c>
      <c r="L97">
        <v>224118483.86992559</v>
      </c>
      <c r="M97">
        <v>6816513.3590909075</v>
      </c>
      <c r="N97">
        <v>1867654032.2493799</v>
      </c>
      <c r="O97">
        <v>101400000</v>
      </c>
      <c r="P97">
        <v>29.288925499999998</v>
      </c>
      <c r="Q97">
        <v>18614.285188085487</v>
      </c>
      <c r="R97">
        <v>224173122.85685286</v>
      </c>
      <c r="S97">
        <v>1975.8705456084706</v>
      </c>
      <c r="T97">
        <v>18643.574113585488</v>
      </c>
      <c r="U97">
        <f>Sustainable_Friendly_Table[[#This Row],[Total Energy(MJ)]]*AHP!$P$13/TOPSIS!$B$12</f>
        <v>2.1723439966605123E-2</v>
      </c>
      <c r="V97">
        <f>Sustainable_Friendly_Table[[#This Row],[Total Cost(LKR Million)]]*AHP!$P$14/TOPSIS!$C$12</f>
        <v>6.5955957410535199E-3</v>
      </c>
      <c r="W97">
        <f>Sustainable_Friendly_Table[[#This Row],[Total Carbon (Metric T)]]*AHP!$P$15/TOPSIS!$D$12</f>
        <v>1.1959993025325678E-2</v>
      </c>
      <c r="X97">
        <f>((Sustainable_Friendly_Table[[#This Row],[Weighted Energy]]-TOPSIS!$B$13)^2+(Sustainable_Friendly_Table[[#This Row],[Weighted Cost]]-TOPSIS!$C$13)^2+(Sustainable_Friendly_Table[[#This Row],[Weighted Co2]]-TOPSIS!$D$13)^2)^0.5</f>
        <v>1.3094501930176038E-3</v>
      </c>
      <c r="Y97">
        <f>((Sustainable_Friendly_Table[[#This Row],[Weighted Energy]]-TOPSIS!$B$14)^2+(Sustainable_Friendly_Table[[#This Row],[Weighted Cost]]-TOPSIS!$C$14)^2+(Sustainable_Friendly_Table[[#This Row],[Weighted Co2]]-TOPSIS!$D$14)^2)^0.5</f>
        <v>4.7165575335104144E-3</v>
      </c>
      <c r="Z97">
        <f>Sustainable_Friendly_Table[[#This Row],[S- Worst-Euclidean Distance]]/(Sustainable_Friendly_Table[[#This Row],[S+ Best-Euclidean Distance]]+Sustainable_Friendly_Table[[#This Row],[S- Worst-Euclidean Distance]])</f>
        <v>0.78270021340114271</v>
      </c>
      <c r="AA97">
        <v>96</v>
      </c>
    </row>
    <row r="98" spans="1:27" x14ac:dyDescent="0.3">
      <c r="A98">
        <v>226</v>
      </c>
      <c r="B98" t="s">
        <v>141</v>
      </c>
      <c r="C98" t="s">
        <v>147</v>
      </c>
      <c r="D98" t="s">
        <v>151</v>
      </c>
      <c r="E98" t="s">
        <v>280</v>
      </c>
      <c r="F98" t="s">
        <v>154</v>
      </c>
      <c r="G98" t="s">
        <v>219</v>
      </c>
      <c r="H98">
        <v>358.89039711345129</v>
      </c>
      <c r="I98">
        <v>52</v>
      </c>
      <c r="J98">
        <v>1246363.5976758674</v>
      </c>
      <c r="K98">
        <v>52455.574200000003</v>
      </c>
      <c r="L98">
        <v>224345447.58165613</v>
      </c>
      <c r="M98">
        <v>6822825.3477272717</v>
      </c>
      <c r="N98">
        <v>1869545396.5138011</v>
      </c>
      <c r="O98">
        <v>96928000</v>
      </c>
      <c r="P98">
        <v>29.298135649999995</v>
      </c>
      <c r="Q98">
        <v>18633.135785254217</v>
      </c>
      <c r="R98">
        <v>224397903.15585613</v>
      </c>
      <c r="S98">
        <v>1973.2962218615285</v>
      </c>
      <c r="T98">
        <v>18662.433920904215</v>
      </c>
      <c r="U98">
        <f>Sustainable_Friendly_Table[[#This Row],[Total Energy(MJ)]]*AHP!$P$13/TOPSIS!$B$12</f>
        <v>2.1745222244823156E-2</v>
      </c>
      <c r="V98">
        <f>Sustainable_Friendly_Table[[#This Row],[Total Cost(LKR Million)]]*AHP!$P$14/TOPSIS!$C$12</f>
        <v>6.5870024661655669E-3</v>
      </c>
      <c r="W98">
        <f>Sustainable_Friendly_Table[[#This Row],[Total Carbon (Metric T)]]*AHP!$P$15/TOPSIS!$D$12</f>
        <v>1.1972091733578544E-2</v>
      </c>
      <c r="X98">
        <f>((Sustainable_Friendly_Table[[#This Row],[Weighted Energy]]-TOPSIS!$B$13)^2+(Sustainable_Friendly_Table[[#This Row],[Weighted Cost]]-TOPSIS!$C$13)^2+(Sustainable_Friendly_Table[[#This Row],[Weighted Co2]]-TOPSIS!$D$13)^2)^0.5</f>
        <v>1.3309899887362154E-3</v>
      </c>
      <c r="Y98">
        <f>((Sustainable_Friendly_Table[[#This Row],[Weighted Energy]]-TOPSIS!$B$14)^2+(Sustainable_Friendly_Table[[#This Row],[Weighted Cost]]-TOPSIS!$C$14)^2+(Sustainable_Friendly_Table[[#This Row],[Weighted Co2]]-TOPSIS!$D$14)^2)^0.5</f>
        <v>4.6947073097184499E-3</v>
      </c>
      <c r="Z98">
        <f>Sustainable_Friendly_Table[[#This Row],[S- Worst-Euclidean Distance]]/(Sustainable_Friendly_Table[[#This Row],[S+ Best-Euclidean Distance]]+Sustainable_Friendly_Table[[#This Row],[S- Worst-Euclidean Distance]])</f>
        <v>0.7791143625688669</v>
      </c>
      <c r="AA98">
        <v>97</v>
      </c>
    </row>
    <row r="99" spans="1:27" x14ac:dyDescent="0.3">
      <c r="A99">
        <v>228</v>
      </c>
      <c r="B99" t="s">
        <v>141</v>
      </c>
      <c r="C99" t="s">
        <v>147</v>
      </c>
      <c r="D99" t="s">
        <v>151</v>
      </c>
      <c r="E99" t="s">
        <v>280</v>
      </c>
      <c r="F99" t="s">
        <v>154</v>
      </c>
      <c r="G99" t="s">
        <v>218</v>
      </c>
      <c r="H99">
        <v>358.89039711345129</v>
      </c>
      <c r="I99">
        <v>26</v>
      </c>
      <c r="J99">
        <v>1246363.5976758674</v>
      </c>
      <c r="K99">
        <v>52455.574200000003</v>
      </c>
      <c r="L99">
        <v>224345447.58165613</v>
      </c>
      <c r="M99">
        <v>6822825.3477272717</v>
      </c>
      <c r="N99">
        <v>1869545396.5138011</v>
      </c>
      <c r="O99">
        <v>97401200</v>
      </c>
      <c r="P99">
        <v>29.298135649999995</v>
      </c>
      <c r="Q99">
        <v>18633.135785254217</v>
      </c>
      <c r="R99">
        <v>224397903.15585613</v>
      </c>
      <c r="S99">
        <v>1973.7694218615284</v>
      </c>
      <c r="T99">
        <v>18662.433920904215</v>
      </c>
      <c r="U99">
        <f>Sustainable_Friendly_Table[[#This Row],[Total Energy(MJ)]]*AHP!$P$13/TOPSIS!$B$12</f>
        <v>2.1745222244823156E-2</v>
      </c>
      <c r="V99">
        <f>Sustainable_Friendly_Table[[#This Row],[Total Cost(LKR Million)]]*AHP!$P$14/TOPSIS!$C$12</f>
        <v>6.5885820412605045E-3</v>
      </c>
      <c r="W99">
        <f>Sustainable_Friendly_Table[[#This Row],[Total Carbon (Metric T)]]*AHP!$P$15/TOPSIS!$D$12</f>
        <v>1.1972091733578544E-2</v>
      </c>
      <c r="X99">
        <f>((Sustainable_Friendly_Table[[#This Row],[Weighted Energy]]-TOPSIS!$B$13)^2+(Sustainable_Friendly_Table[[#This Row],[Weighted Cost]]-TOPSIS!$C$13)^2+(Sustainable_Friendly_Table[[#This Row],[Weighted Co2]]-TOPSIS!$D$13)^2)^0.5</f>
        <v>1.3314218601068186E-3</v>
      </c>
      <c r="Y99">
        <f>((Sustainable_Friendly_Table[[#This Row],[Weighted Energy]]-TOPSIS!$B$14)^2+(Sustainable_Friendly_Table[[#This Row],[Weighted Cost]]-TOPSIS!$C$14)^2+(Sustainable_Friendly_Table[[#This Row],[Weighted Co2]]-TOPSIS!$D$14)^2)^0.5</f>
        <v>4.694297043320696E-3</v>
      </c>
      <c r="Z99">
        <f>Sustainable_Friendly_Table[[#This Row],[S- Worst-Euclidean Distance]]/(Sustainable_Friendly_Table[[#This Row],[S+ Best-Euclidean Distance]]+Sustainable_Friendly_Table[[#This Row],[S- Worst-Euclidean Distance]])</f>
        <v>0.77904348320173267</v>
      </c>
      <c r="AA99">
        <v>98</v>
      </c>
    </row>
    <row r="100" spans="1:27" x14ac:dyDescent="0.3">
      <c r="A100">
        <v>227</v>
      </c>
      <c r="B100" t="s">
        <v>141</v>
      </c>
      <c r="C100" t="s">
        <v>147</v>
      </c>
      <c r="D100" t="s">
        <v>151</v>
      </c>
      <c r="E100" t="s">
        <v>280</v>
      </c>
      <c r="F100" t="s">
        <v>154</v>
      </c>
      <c r="G100" t="s">
        <v>220</v>
      </c>
      <c r="H100">
        <v>358.89039711345129</v>
      </c>
      <c r="I100">
        <v>26</v>
      </c>
      <c r="J100">
        <v>1246363.5976758674</v>
      </c>
      <c r="K100">
        <v>52455.574200000003</v>
      </c>
      <c r="L100">
        <v>224345447.58165613</v>
      </c>
      <c r="M100">
        <v>6822825.3477272717</v>
      </c>
      <c r="N100">
        <v>1869545396.5138011</v>
      </c>
      <c r="O100">
        <v>101400000</v>
      </c>
      <c r="P100">
        <v>29.298135649999995</v>
      </c>
      <c r="Q100">
        <v>18633.135785254217</v>
      </c>
      <c r="R100">
        <v>224397903.15585613</v>
      </c>
      <c r="S100">
        <v>1977.7682218615284</v>
      </c>
      <c r="T100">
        <v>18662.433920904215</v>
      </c>
      <c r="U100">
        <f>Sustainable_Friendly_Table[[#This Row],[Total Energy(MJ)]]*AHP!$P$13/TOPSIS!$B$12</f>
        <v>2.1745222244823156E-2</v>
      </c>
      <c r="V100">
        <f>Sustainable_Friendly_Table[[#This Row],[Total Cost(LKR Million)]]*AHP!$P$14/TOPSIS!$C$12</f>
        <v>6.6019303187111423E-3</v>
      </c>
      <c r="W100">
        <f>Sustainable_Friendly_Table[[#This Row],[Total Carbon (Metric T)]]*AHP!$P$15/TOPSIS!$D$12</f>
        <v>1.1972091733578544E-2</v>
      </c>
      <c r="X100">
        <f>((Sustainable_Friendly_Table[[#This Row],[Weighted Energy]]-TOPSIS!$B$13)^2+(Sustainable_Friendly_Table[[#This Row],[Weighted Cost]]-TOPSIS!$C$13)^2+(Sustainable_Friendly_Table[[#This Row],[Weighted Co2]]-TOPSIS!$D$13)^2)^0.5</f>
        <v>1.3351404558492512E-3</v>
      </c>
      <c r="Y100">
        <f>((Sustainable_Friendly_Table[[#This Row],[Weighted Energy]]-TOPSIS!$B$14)^2+(Sustainable_Friendly_Table[[#This Row],[Weighted Cost]]-TOPSIS!$C$14)^2+(Sustainable_Friendly_Table[[#This Row],[Weighted Co2]]-TOPSIS!$D$14)^2)^0.5</f>
        <v>4.6908498733986819E-3</v>
      </c>
      <c r="Z100">
        <f>Sustainable_Friendly_Table[[#This Row],[S- Worst-Euclidean Distance]]/(Sustainable_Friendly_Table[[#This Row],[S+ Best-Euclidean Distance]]+Sustainable_Friendly_Table[[#This Row],[S- Worst-Euclidean Distance]])</f>
        <v>0.77843634275863804</v>
      </c>
      <c r="AA100">
        <v>99</v>
      </c>
    </row>
    <row r="101" spans="1:27" x14ac:dyDescent="0.3">
      <c r="A101">
        <v>244</v>
      </c>
      <c r="B101" t="s">
        <v>141</v>
      </c>
      <c r="C101" t="s">
        <v>147</v>
      </c>
      <c r="D101" t="s">
        <v>280</v>
      </c>
      <c r="E101" t="s">
        <v>280</v>
      </c>
      <c r="F101" t="s">
        <v>154</v>
      </c>
      <c r="G101" t="s">
        <v>219</v>
      </c>
      <c r="H101">
        <v>359.35485945186133</v>
      </c>
      <c r="I101">
        <v>52</v>
      </c>
      <c r="J101">
        <v>1246813.1972194482</v>
      </c>
      <c r="K101">
        <v>52455.574200000003</v>
      </c>
      <c r="L101">
        <v>224426375.49950066</v>
      </c>
      <c r="M101">
        <v>6827430.422727271</v>
      </c>
      <c r="N101">
        <v>1870219795.8291721</v>
      </c>
      <c r="O101">
        <v>96928000</v>
      </c>
      <c r="P101">
        <v>29.288925499999998</v>
      </c>
      <c r="Q101">
        <v>18639.857298430747</v>
      </c>
      <c r="R101">
        <v>224478831.07370067</v>
      </c>
      <c r="S101">
        <v>1973.9752262518996</v>
      </c>
      <c r="T101">
        <v>18669.146223930748</v>
      </c>
      <c r="U101">
        <f>Sustainable_Friendly_Table[[#This Row],[Total Energy(MJ)]]*AHP!$P$13/TOPSIS!$B$12</f>
        <v>2.1753064544303639E-2</v>
      </c>
      <c r="V101">
        <f>Sustainable_Friendly_Table[[#This Row],[Total Cost(LKR Million)]]*AHP!$P$14/TOPSIS!$C$12</f>
        <v>6.5892690308831997E-3</v>
      </c>
      <c r="W101">
        <f>Sustainable_Friendly_Table[[#This Row],[Total Carbon (Metric T)]]*AHP!$P$15/TOPSIS!$D$12</f>
        <v>1.1976397726458025E-2</v>
      </c>
      <c r="X101">
        <f>((Sustainable_Friendly_Table[[#This Row],[Weighted Energy]]-TOPSIS!$B$13)^2+(Sustainable_Friendly_Table[[#This Row],[Weighted Cost]]-TOPSIS!$C$13)^2+(Sustainable_Friendly_Table[[#This Row],[Weighted Co2]]-TOPSIS!$D$13)^2)^0.5</f>
        <v>1.3402156274782389E-3</v>
      </c>
      <c r="Y101">
        <f>((Sustainable_Friendly_Table[[#This Row],[Weighted Energy]]-TOPSIS!$B$14)^2+(Sustainable_Friendly_Table[[#This Row],[Weighted Cost]]-TOPSIS!$C$14)^2+(Sustainable_Friendly_Table[[#This Row],[Weighted Co2]]-TOPSIS!$D$14)^2)^0.5</f>
        <v>4.6854789907778737E-3</v>
      </c>
      <c r="Z101">
        <f>Sustainable_Friendly_Table[[#This Row],[S- Worst-Euclidean Distance]]/(Sustainable_Friendly_Table[[#This Row],[S+ Best-Euclidean Distance]]+Sustainable_Friendly_Table[[#This Row],[S- Worst-Euclidean Distance]])</f>
        <v>0.77758321448654677</v>
      </c>
      <c r="AA101">
        <v>100</v>
      </c>
    </row>
    <row r="102" spans="1:27" x14ac:dyDescent="0.3">
      <c r="A102">
        <v>246</v>
      </c>
      <c r="B102" t="s">
        <v>141</v>
      </c>
      <c r="C102" t="s">
        <v>147</v>
      </c>
      <c r="D102" t="s">
        <v>280</v>
      </c>
      <c r="E102" t="s">
        <v>280</v>
      </c>
      <c r="F102" t="s">
        <v>154</v>
      </c>
      <c r="G102" t="s">
        <v>218</v>
      </c>
      <c r="H102">
        <v>359.35485945186133</v>
      </c>
      <c r="I102">
        <v>26</v>
      </c>
      <c r="J102">
        <v>1246813.1972194482</v>
      </c>
      <c r="K102">
        <v>52455.574200000003</v>
      </c>
      <c r="L102">
        <v>224426375.49950066</v>
      </c>
      <c r="M102">
        <v>6827430.422727271</v>
      </c>
      <c r="N102">
        <v>1870219795.8291721</v>
      </c>
      <c r="O102">
        <v>97401200</v>
      </c>
      <c r="P102">
        <v>29.288925499999998</v>
      </c>
      <c r="Q102">
        <v>18639.857298430747</v>
      </c>
      <c r="R102">
        <v>224478831.07370067</v>
      </c>
      <c r="S102">
        <v>1974.4484262518995</v>
      </c>
      <c r="T102">
        <v>18669.146223930748</v>
      </c>
      <c r="U102">
        <f>Sustainable_Friendly_Table[[#This Row],[Total Energy(MJ)]]*AHP!$P$13/TOPSIS!$B$12</f>
        <v>2.1753064544303639E-2</v>
      </c>
      <c r="V102">
        <f>Sustainable_Friendly_Table[[#This Row],[Total Cost(LKR Million)]]*AHP!$P$14/TOPSIS!$C$12</f>
        <v>6.590848605978139E-3</v>
      </c>
      <c r="W102">
        <f>Sustainable_Friendly_Table[[#This Row],[Total Carbon (Metric T)]]*AHP!$P$15/TOPSIS!$D$12</f>
        <v>1.1976397726458025E-2</v>
      </c>
      <c r="X102">
        <f>((Sustainable_Friendly_Table[[#This Row],[Weighted Energy]]-TOPSIS!$B$13)^2+(Sustainable_Friendly_Table[[#This Row],[Weighted Cost]]-TOPSIS!$C$13)^2+(Sustainable_Friendly_Table[[#This Row],[Weighted Co2]]-TOPSIS!$D$13)^2)^0.5</f>
        <v>1.3406471974421604E-3</v>
      </c>
      <c r="Y102">
        <f>((Sustainable_Friendly_Table[[#This Row],[Weighted Energy]]-TOPSIS!$B$14)^2+(Sustainable_Friendly_Table[[#This Row],[Weighted Cost]]-TOPSIS!$C$14)^2+(Sustainable_Friendly_Table[[#This Row],[Weighted Co2]]-TOPSIS!$D$14)^2)^0.5</f>
        <v>4.6850686804405309E-3</v>
      </c>
      <c r="Z102">
        <f>Sustainable_Friendly_Table[[#This Row],[S- Worst-Euclidean Distance]]/(Sustainable_Friendly_Table[[#This Row],[S+ Best-Euclidean Distance]]+Sustainable_Friendly_Table[[#This Row],[S- Worst-Euclidean Distance]])</f>
        <v>0.77751237784659122</v>
      </c>
      <c r="AA102">
        <v>101</v>
      </c>
    </row>
    <row r="103" spans="1:27" x14ac:dyDescent="0.3">
      <c r="A103">
        <v>245</v>
      </c>
      <c r="B103" t="s">
        <v>141</v>
      </c>
      <c r="C103" t="s">
        <v>147</v>
      </c>
      <c r="D103" t="s">
        <v>280</v>
      </c>
      <c r="E103" t="s">
        <v>280</v>
      </c>
      <c r="F103" t="s">
        <v>154</v>
      </c>
      <c r="G103" t="s">
        <v>220</v>
      </c>
      <c r="H103">
        <v>359.35485945186133</v>
      </c>
      <c r="I103">
        <v>26</v>
      </c>
      <c r="J103">
        <v>1246813.1972194482</v>
      </c>
      <c r="K103">
        <v>52455.574200000003</v>
      </c>
      <c r="L103">
        <v>224426375.49950066</v>
      </c>
      <c r="M103">
        <v>6827430.422727271</v>
      </c>
      <c r="N103">
        <v>1870219795.8291721</v>
      </c>
      <c r="O103">
        <v>101400000</v>
      </c>
      <c r="P103">
        <v>29.288925499999998</v>
      </c>
      <c r="Q103">
        <v>18639.857298430747</v>
      </c>
      <c r="R103">
        <v>224478831.07370067</v>
      </c>
      <c r="S103">
        <v>1978.4472262518996</v>
      </c>
      <c r="T103">
        <v>18669.146223930748</v>
      </c>
      <c r="U103">
        <f>Sustainable_Friendly_Table[[#This Row],[Total Energy(MJ)]]*AHP!$P$13/TOPSIS!$B$12</f>
        <v>2.1753064544303639E-2</v>
      </c>
      <c r="V103">
        <f>Sustainable_Friendly_Table[[#This Row],[Total Cost(LKR Million)]]*AHP!$P$14/TOPSIS!$C$12</f>
        <v>6.6041968834287769E-3</v>
      </c>
      <c r="W103">
        <f>Sustainable_Friendly_Table[[#This Row],[Total Carbon (Metric T)]]*AHP!$P$15/TOPSIS!$D$12</f>
        <v>1.1976397726458025E-2</v>
      </c>
      <c r="X103">
        <f>((Sustainable_Friendly_Table[[#This Row],[Weighted Energy]]-TOPSIS!$B$13)^2+(Sustainable_Friendly_Table[[#This Row],[Weighted Cost]]-TOPSIS!$C$13)^2+(Sustainable_Friendly_Table[[#This Row],[Weighted Co2]]-TOPSIS!$D$13)^2)^0.5</f>
        <v>1.3443627801876942E-3</v>
      </c>
      <c r="Y103">
        <f>((Sustainable_Friendly_Table[[#This Row],[Weighted Energy]]-TOPSIS!$B$14)^2+(Sustainable_Friendly_Table[[#This Row],[Weighted Cost]]-TOPSIS!$C$14)^2+(Sustainable_Friendly_Table[[#This Row],[Weighted Co2]]-TOPSIS!$D$14)^2)^0.5</f>
        <v>4.6816211779413764E-3</v>
      </c>
      <c r="Z103">
        <f>Sustainable_Friendly_Table[[#This Row],[S- Worst-Euclidean Distance]]/(Sustainable_Friendly_Table[[#This Row],[S+ Best-Euclidean Distance]]+Sustainable_Friendly_Table[[#This Row],[S- Worst-Euclidean Distance]])</f>
        <v>0.77690568220412459</v>
      </c>
      <c r="AA103">
        <v>102</v>
      </c>
    </row>
    <row r="104" spans="1:27" x14ac:dyDescent="0.3">
      <c r="A104">
        <v>229</v>
      </c>
      <c r="B104" t="s">
        <v>141</v>
      </c>
      <c r="C104" t="s">
        <v>147</v>
      </c>
      <c r="D104" t="s">
        <v>151</v>
      </c>
      <c r="E104" t="s">
        <v>280</v>
      </c>
      <c r="F104" t="s">
        <v>155</v>
      </c>
      <c r="G104" t="s">
        <v>219</v>
      </c>
      <c r="H104">
        <v>358.85182526961319</v>
      </c>
      <c r="I104">
        <v>52</v>
      </c>
      <c r="J104">
        <v>1247404.7770995509</v>
      </c>
      <c r="K104">
        <v>53274.353972727273</v>
      </c>
      <c r="L104">
        <v>224532859.87791917</v>
      </c>
      <c r="M104">
        <v>6850118.0068181809</v>
      </c>
      <c r="N104">
        <v>1871107165.6493263</v>
      </c>
      <c r="O104">
        <v>96928000</v>
      </c>
      <c r="P104">
        <v>29.025209059090905</v>
      </c>
      <c r="Q104">
        <v>18648.701417638287</v>
      </c>
      <c r="R104">
        <v>224586134.2318919</v>
      </c>
      <c r="S104">
        <v>1974.8852836561446</v>
      </c>
      <c r="T104">
        <v>18677.726626697378</v>
      </c>
      <c r="U104">
        <f>Sustainable_Friendly_Table[[#This Row],[Total Energy(MJ)]]*AHP!$P$13/TOPSIS!$B$12</f>
        <v>2.1763462729801918E-2</v>
      </c>
      <c r="V104">
        <f>Sustainable_Friendly_Table[[#This Row],[Total Cost(LKR Million)]]*AHP!$P$14/TOPSIS!$C$12</f>
        <v>6.5923068669159774E-3</v>
      </c>
      <c r="W104">
        <f>Sustainable_Friendly_Table[[#This Row],[Total Carbon (Metric T)]]*AHP!$P$15/TOPSIS!$D$12</f>
        <v>1.1981902119372076E-2</v>
      </c>
      <c r="X104">
        <f>((Sustainable_Friendly_Table[[#This Row],[Weighted Energy]]-TOPSIS!$B$13)^2+(Sustainable_Friendly_Table[[#This Row],[Weighted Cost]]-TOPSIS!$C$13)^2+(Sustainable_Friendly_Table[[#This Row],[Weighted Co2]]-TOPSIS!$D$13)^2)^0.5</f>
        <v>1.3523615468053452E-3</v>
      </c>
      <c r="Y104">
        <f>((Sustainable_Friendly_Table[[#This Row],[Weighted Energy]]-TOPSIS!$B$14)^2+(Sustainable_Friendly_Table[[#This Row],[Weighted Cost]]-TOPSIS!$C$14)^2+(Sustainable_Friendly_Table[[#This Row],[Weighted Co2]]-TOPSIS!$D$14)^2)^0.5</f>
        <v>4.673329959313694E-3</v>
      </c>
      <c r="Z104">
        <f>Sustainable_Friendly_Table[[#This Row],[S- Worst-Euclidean Distance]]/(Sustainable_Friendly_Table[[#This Row],[S+ Best-Euclidean Distance]]+Sustainable_Friendly_Table[[#This Row],[S- Worst-Euclidean Distance]])</f>
        <v>0.77556741073916025</v>
      </c>
      <c r="AA104">
        <v>103</v>
      </c>
    </row>
    <row r="105" spans="1:27" x14ac:dyDescent="0.3">
      <c r="A105">
        <v>231</v>
      </c>
      <c r="B105" t="s">
        <v>141</v>
      </c>
      <c r="C105" t="s">
        <v>147</v>
      </c>
      <c r="D105" t="s">
        <v>151</v>
      </c>
      <c r="E105" t="s">
        <v>280</v>
      </c>
      <c r="F105" t="s">
        <v>155</v>
      </c>
      <c r="G105" t="s">
        <v>218</v>
      </c>
      <c r="H105">
        <v>358.85182526961319</v>
      </c>
      <c r="I105">
        <v>26</v>
      </c>
      <c r="J105">
        <v>1247404.7770995509</v>
      </c>
      <c r="K105">
        <v>53274.353972727273</v>
      </c>
      <c r="L105">
        <v>224532859.87791917</v>
      </c>
      <c r="M105">
        <v>6850118.0068181809</v>
      </c>
      <c r="N105">
        <v>1871107165.6493263</v>
      </c>
      <c r="O105">
        <v>97401200</v>
      </c>
      <c r="P105">
        <v>29.025209059090905</v>
      </c>
      <c r="Q105">
        <v>18648.701417638287</v>
      </c>
      <c r="R105">
        <v>224586134.2318919</v>
      </c>
      <c r="S105">
        <v>1975.3584836561447</v>
      </c>
      <c r="T105">
        <v>18677.726626697378</v>
      </c>
      <c r="U105">
        <f>Sustainable_Friendly_Table[[#This Row],[Total Energy(MJ)]]*AHP!$P$13/TOPSIS!$B$12</f>
        <v>2.1763462729801918E-2</v>
      </c>
      <c r="V105">
        <f>Sustainable_Friendly_Table[[#This Row],[Total Cost(LKR Million)]]*AHP!$P$14/TOPSIS!$C$12</f>
        <v>6.5938864420109168E-3</v>
      </c>
      <c r="W105">
        <f>Sustainable_Friendly_Table[[#This Row],[Total Carbon (Metric T)]]*AHP!$P$15/TOPSIS!$D$12</f>
        <v>1.1981902119372076E-2</v>
      </c>
      <c r="X105">
        <f>((Sustainable_Friendly_Table[[#This Row],[Weighted Energy]]-TOPSIS!$B$13)^2+(Sustainable_Friendly_Table[[#This Row],[Weighted Cost]]-TOPSIS!$C$13)^2+(Sustainable_Friendly_Table[[#This Row],[Weighted Co2]]-TOPSIS!$D$13)^2)^0.5</f>
        <v>1.352792789059232E-3</v>
      </c>
      <c r="Y105">
        <f>((Sustainable_Friendly_Table[[#This Row],[Weighted Energy]]-TOPSIS!$B$14)^2+(Sustainable_Friendly_Table[[#This Row],[Weighted Cost]]-TOPSIS!$C$14)^2+(Sustainable_Friendly_Table[[#This Row],[Weighted Co2]]-TOPSIS!$D$14)^2)^0.5</f>
        <v>4.6729196090905681E-3</v>
      </c>
      <c r="Z105">
        <f>Sustainable_Friendly_Table[[#This Row],[S- Worst-Euclidean Distance]]/(Sustainable_Friendly_Table[[#This Row],[S+ Best-Euclidean Distance]]+Sustainable_Friendly_Table[[#This Row],[S- Worst-Euclidean Distance]])</f>
        <v>0.7754966218642283</v>
      </c>
      <c r="AA105">
        <v>104</v>
      </c>
    </row>
    <row r="106" spans="1:27" x14ac:dyDescent="0.3">
      <c r="A106">
        <v>230</v>
      </c>
      <c r="B106" t="s">
        <v>141</v>
      </c>
      <c r="C106" t="s">
        <v>147</v>
      </c>
      <c r="D106" t="s">
        <v>151</v>
      </c>
      <c r="E106" t="s">
        <v>280</v>
      </c>
      <c r="F106" t="s">
        <v>155</v>
      </c>
      <c r="G106" t="s">
        <v>220</v>
      </c>
      <c r="H106">
        <v>358.85182526961319</v>
      </c>
      <c r="I106">
        <v>26</v>
      </c>
      <c r="J106">
        <v>1247404.7770995509</v>
      </c>
      <c r="K106">
        <v>53274.353972727273</v>
      </c>
      <c r="L106">
        <v>224532859.87791917</v>
      </c>
      <c r="M106">
        <v>6850118.0068181809</v>
      </c>
      <c r="N106">
        <v>1871107165.6493263</v>
      </c>
      <c r="O106">
        <v>101400000</v>
      </c>
      <c r="P106">
        <v>29.025209059090905</v>
      </c>
      <c r="Q106">
        <v>18648.701417638287</v>
      </c>
      <c r="R106">
        <v>224586134.2318919</v>
      </c>
      <c r="S106">
        <v>1979.3572836561445</v>
      </c>
      <c r="T106">
        <v>18677.726626697378</v>
      </c>
      <c r="U106">
        <f>Sustainable_Friendly_Table[[#This Row],[Total Energy(MJ)]]*AHP!$P$13/TOPSIS!$B$12</f>
        <v>2.1763462729801918E-2</v>
      </c>
      <c r="V106">
        <f>Sustainable_Friendly_Table[[#This Row],[Total Cost(LKR Million)]]*AHP!$P$14/TOPSIS!$C$12</f>
        <v>6.6072347194615546E-3</v>
      </c>
      <c r="W106">
        <f>Sustainable_Friendly_Table[[#This Row],[Total Carbon (Metric T)]]*AHP!$P$15/TOPSIS!$D$12</f>
        <v>1.1981902119372076E-2</v>
      </c>
      <c r="X106">
        <f>((Sustainable_Friendly_Table[[#This Row],[Weighted Energy]]-TOPSIS!$B$13)^2+(Sustainable_Friendly_Table[[#This Row],[Weighted Cost]]-TOPSIS!$C$13)^2+(Sustainable_Friendly_Table[[#This Row],[Weighted Co2]]-TOPSIS!$D$13)^2)^0.5</f>
        <v>1.3565049969062233E-3</v>
      </c>
      <c r="Y106">
        <f>((Sustainable_Friendly_Table[[#This Row],[Weighted Energy]]-TOPSIS!$B$14)^2+(Sustainable_Friendly_Table[[#This Row],[Weighted Cost]]-TOPSIS!$C$14)^2+(Sustainable_Friendly_Table[[#This Row],[Weighted Co2]]-TOPSIS!$D$14)^2)^0.5</f>
        <v>4.6694718208898107E-3</v>
      </c>
      <c r="Z106">
        <f>Sustainable_Friendly_Table[[#This Row],[S- Worst-Euclidean Distance]]/(Sustainable_Friendly_Table[[#This Row],[S+ Best-Euclidean Distance]]+Sustainable_Friendly_Table[[#This Row],[S- Worst-Euclidean Distance]])</f>
        <v>0.7748904388579515</v>
      </c>
      <c r="AA106">
        <v>105</v>
      </c>
    </row>
    <row r="107" spans="1:27" x14ac:dyDescent="0.3">
      <c r="A107">
        <v>247</v>
      </c>
      <c r="B107" t="s">
        <v>141</v>
      </c>
      <c r="C107" t="s">
        <v>147</v>
      </c>
      <c r="D107" t="s">
        <v>280</v>
      </c>
      <c r="E107" t="s">
        <v>280</v>
      </c>
      <c r="F107" t="s">
        <v>155</v>
      </c>
      <c r="G107" t="s">
        <v>219</v>
      </c>
      <c r="H107">
        <v>359.31628760802317</v>
      </c>
      <c r="I107">
        <v>52</v>
      </c>
      <c r="J107">
        <v>1247854.3766431322</v>
      </c>
      <c r="K107">
        <v>53274.353972727273</v>
      </c>
      <c r="L107">
        <v>224613787.79576379</v>
      </c>
      <c r="M107">
        <v>6854723.0818181802</v>
      </c>
      <c r="N107">
        <v>1871781564.9646981</v>
      </c>
      <c r="O107">
        <v>96928000</v>
      </c>
      <c r="P107">
        <v>29.015998909090907</v>
      </c>
      <c r="Q107">
        <v>18655.422930814824</v>
      </c>
      <c r="R107">
        <v>224667062.14973652</v>
      </c>
      <c r="S107">
        <v>1975.5642880465161</v>
      </c>
      <c r="T107">
        <v>18684.438929723914</v>
      </c>
      <c r="U107">
        <f>Sustainable_Friendly_Table[[#This Row],[Total Energy(MJ)]]*AHP!$P$13/TOPSIS!$B$12</f>
        <v>2.1771305029282408E-2</v>
      </c>
      <c r="V107">
        <f>Sustainable_Friendly_Table[[#This Row],[Total Cost(LKR Million)]]*AHP!$P$14/TOPSIS!$C$12</f>
        <v>6.5945734316336128E-3</v>
      </c>
      <c r="W107">
        <f>Sustainable_Friendly_Table[[#This Row],[Total Carbon (Metric T)]]*AHP!$P$15/TOPSIS!$D$12</f>
        <v>1.198620811225156E-2</v>
      </c>
      <c r="X107">
        <f>((Sustainable_Friendly_Table[[#This Row],[Weighted Energy]]-TOPSIS!$B$13)^2+(Sustainable_Friendly_Table[[#This Row],[Weighted Cost]]-TOPSIS!$C$13)^2+(Sustainable_Friendly_Table[[#This Row],[Weighted Co2]]-TOPSIS!$D$13)^2)^0.5</f>
        <v>1.3615872937231363E-3</v>
      </c>
      <c r="Y107">
        <f>((Sustainable_Friendly_Table[[#This Row],[Weighted Energy]]-TOPSIS!$B$14)^2+(Sustainable_Friendly_Table[[#This Row],[Weighted Cost]]-TOPSIS!$C$14)^2+(Sustainable_Friendly_Table[[#This Row],[Weighted Co2]]-TOPSIS!$D$14)^2)^0.5</f>
        <v>4.6641016482111023E-3</v>
      </c>
      <c r="Z107">
        <f>Sustainable_Friendly_Table[[#This Row],[S- Worst-Euclidean Distance]]/(Sustainable_Friendly_Table[[#This Row],[S+ Best-Euclidean Distance]]+Sustainable_Friendly_Table[[#This Row],[S- Worst-Euclidean Distance]])</f>
        <v>0.77403624600541221</v>
      </c>
      <c r="AA107">
        <v>106</v>
      </c>
    </row>
    <row r="108" spans="1:27" x14ac:dyDescent="0.3">
      <c r="A108">
        <v>249</v>
      </c>
      <c r="B108" t="s">
        <v>141</v>
      </c>
      <c r="C108" t="s">
        <v>147</v>
      </c>
      <c r="D108" t="s">
        <v>280</v>
      </c>
      <c r="E108" t="s">
        <v>280</v>
      </c>
      <c r="F108" t="s">
        <v>155</v>
      </c>
      <c r="G108" t="s">
        <v>218</v>
      </c>
      <c r="H108">
        <v>359.31628760802317</v>
      </c>
      <c r="I108">
        <v>26</v>
      </c>
      <c r="J108">
        <v>1247854.3766431322</v>
      </c>
      <c r="K108">
        <v>53274.353972727273</v>
      </c>
      <c r="L108">
        <v>224613787.79576379</v>
      </c>
      <c r="M108">
        <v>6854723.0818181802</v>
      </c>
      <c r="N108">
        <v>1871781564.9646981</v>
      </c>
      <c r="O108">
        <v>97401200</v>
      </c>
      <c r="P108">
        <v>29.015998909090907</v>
      </c>
      <c r="Q108">
        <v>18655.422930814824</v>
      </c>
      <c r="R108">
        <v>224667062.14973652</v>
      </c>
      <c r="S108">
        <v>1976.0374880465163</v>
      </c>
      <c r="T108">
        <v>18684.438929723914</v>
      </c>
      <c r="U108">
        <f>Sustainable_Friendly_Table[[#This Row],[Total Energy(MJ)]]*AHP!$P$13/TOPSIS!$B$12</f>
        <v>2.1771305029282408E-2</v>
      </c>
      <c r="V108">
        <f>Sustainable_Friendly_Table[[#This Row],[Total Cost(LKR Million)]]*AHP!$P$14/TOPSIS!$C$12</f>
        <v>6.5961530067285522E-3</v>
      </c>
      <c r="W108">
        <f>Sustainable_Friendly_Table[[#This Row],[Total Carbon (Metric T)]]*AHP!$P$15/TOPSIS!$D$12</f>
        <v>1.198620811225156E-2</v>
      </c>
      <c r="X108">
        <f>((Sustainable_Friendly_Table[[#This Row],[Weighted Energy]]-TOPSIS!$B$13)^2+(Sustainable_Friendly_Table[[#This Row],[Weighted Cost]]-TOPSIS!$C$13)^2+(Sustainable_Friendly_Table[[#This Row],[Weighted Co2]]-TOPSIS!$D$13)^2)^0.5</f>
        <v>1.3620182435267018E-3</v>
      </c>
      <c r="Y108">
        <f>((Sustainable_Friendly_Table[[#This Row],[Weighted Energy]]-TOPSIS!$B$14)^2+(Sustainable_Friendly_Table[[#This Row],[Weighted Cost]]-TOPSIS!$C$14)^2+(Sustainable_Friendly_Table[[#This Row],[Weighted Co2]]-TOPSIS!$D$14)^2)^0.5</f>
        <v>4.6636912536817971E-3</v>
      </c>
      <c r="Z108">
        <f>Sustainable_Friendly_Table[[#This Row],[S- Worst-Euclidean Distance]]/(Sustainable_Friendly_Table[[#This Row],[S+ Best-Euclidean Distance]]+Sustainable_Friendly_Table[[#This Row],[S- Worst-Euclidean Distance]])</f>
        <v>0.77396549831058448</v>
      </c>
      <c r="AA108">
        <v>107</v>
      </c>
    </row>
    <row r="109" spans="1:27" x14ac:dyDescent="0.3">
      <c r="A109">
        <v>248</v>
      </c>
      <c r="B109" t="s">
        <v>141</v>
      </c>
      <c r="C109" t="s">
        <v>147</v>
      </c>
      <c r="D109" t="s">
        <v>280</v>
      </c>
      <c r="E109" t="s">
        <v>280</v>
      </c>
      <c r="F109" t="s">
        <v>155</v>
      </c>
      <c r="G109" t="s">
        <v>220</v>
      </c>
      <c r="H109">
        <v>359.31628760802317</v>
      </c>
      <c r="I109">
        <v>26</v>
      </c>
      <c r="J109">
        <v>1247854.3766431322</v>
      </c>
      <c r="K109">
        <v>53274.353972727273</v>
      </c>
      <c r="L109">
        <v>224613787.79576379</v>
      </c>
      <c r="M109">
        <v>6854723.0818181802</v>
      </c>
      <c r="N109">
        <v>1871781564.9646981</v>
      </c>
      <c r="O109">
        <v>101400000</v>
      </c>
      <c r="P109">
        <v>29.015998909090907</v>
      </c>
      <c r="Q109">
        <v>18655.422930814824</v>
      </c>
      <c r="R109">
        <v>224667062.14973652</v>
      </c>
      <c r="S109">
        <v>1980.0362880465161</v>
      </c>
      <c r="T109">
        <v>18684.438929723914</v>
      </c>
      <c r="U109">
        <f>Sustainable_Friendly_Table[[#This Row],[Total Energy(MJ)]]*AHP!$P$13/TOPSIS!$B$12</f>
        <v>2.1771305029282408E-2</v>
      </c>
      <c r="V109">
        <f>Sustainable_Friendly_Table[[#This Row],[Total Cost(LKR Million)]]*AHP!$P$14/TOPSIS!$C$12</f>
        <v>6.60950128417919E-3</v>
      </c>
      <c r="W109">
        <f>Sustainable_Friendly_Table[[#This Row],[Total Carbon (Metric T)]]*AHP!$P$15/TOPSIS!$D$12</f>
        <v>1.198620811225156E-2</v>
      </c>
      <c r="X109">
        <f>((Sustainable_Friendly_Table[[#This Row],[Weighted Energy]]-TOPSIS!$B$13)^2+(Sustainable_Friendly_Table[[#This Row],[Weighted Cost]]-TOPSIS!$C$13)^2+(Sustainable_Friendly_Table[[#This Row],[Weighted Co2]]-TOPSIS!$D$13)^2)^0.5</f>
        <v>1.3657275283415358E-3</v>
      </c>
      <c r="Y109">
        <f>((Sustainable_Friendly_Table[[#This Row],[Weighted Energy]]-TOPSIS!$B$14)^2+(Sustainable_Friendly_Table[[#This Row],[Weighted Cost]]-TOPSIS!$C$14)^2+(Sustainable_Friendly_Table[[#This Row],[Weighted Co2]]-TOPSIS!$D$14)^2)^0.5</f>
        <v>4.6602431301594523E-3</v>
      </c>
      <c r="Z109">
        <f>Sustainable_Friendly_Table[[#This Row],[S- Worst-Euclidean Distance]]/(Sustainable_Friendly_Table[[#This Row],[S+ Best-Euclidean Distance]]+Sustainable_Friendly_Table[[#This Row],[S- Worst-Euclidean Distance]])</f>
        <v>0.77335974472181179</v>
      </c>
      <c r="AA109">
        <v>108</v>
      </c>
    </row>
    <row r="110" spans="1:27" x14ac:dyDescent="0.3">
      <c r="A110">
        <v>439</v>
      </c>
      <c r="B110" t="s">
        <v>280</v>
      </c>
      <c r="C110" t="s">
        <v>147</v>
      </c>
      <c r="D110" t="s">
        <v>151</v>
      </c>
      <c r="E110" t="s">
        <v>152</v>
      </c>
      <c r="F110" t="s">
        <v>280</v>
      </c>
      <c r="G110" t="s">
        <v>219</v>
      </c>
      <c r="H110">
        <v>346.44948016631929</v>
      </c>
      <c r="I110">
        <v>50</v>
      </c>
      <c r="J110">
        <v>1251124.0356810782</v>
      </c>
      <c r="K110">
        <v>38276.293290909089</v>
      </c>
      <c r="L110">
        <v>225202326.42259407</v>
      </c>
      <c r="M110">
        <v>5781764.2386363624</v>
      </c>
      <c r="N110">
        <v>1876686053.5216172</v>
      </c>
      <c r="O110">
        <v>93200000</v>
      </c>
      <c r="P110">
        <v>23.110939468181812</v>
      </c>
      <c r="Q110">
        <v>18704.304333432116</v>
      </c>
      <c r="R110">
        <v>225240602.71588498</v>
      </c>
      <c r="S110">
        <v>1975.6678177602535</v>
      </c>
      <c r="T110">
        <v>18727.415272900296</v>
      </c>
      <c r="U110">
        <f>Sustainable_Friendly_Table[[#This Row],[Total Energy(MJ)]]*AHP!$P$13/TOPSIS!$B$12</f>
        <v>2.182688383328156E-2</v>
      </c>
      <c r="V110">
        <f>Sustainable_Friendly_Table[[#This Row],[Total Cost(LKR Million)]]*AHP!$P$14/TOPSIS!$C$12</f>
        <v>6.5949190211463038E-3</v>
      </c>
      <c r="W110">
        <f>Sustainable_Friendly_Table[[#This Row],[Total Carbon (Metric T)]]*AHP!$P$15/TOPSIS!$D$12</f>
        <v>1.2013777759654575E-2</v>
      </c>
      <c r="X110">
        <f>((Sustainable_Friendly_Table[[#This Row],[Weighted Energy]]-TOPSIS!$B$13)^2+(Sustainable_Friendly_Table[[#This Row],[Weighted Cost]]-TOPSIS!$C$13)^2+(Sustainable_Friendly_Table[[#This Row],[Weighted Co2]]-TOPSIS!$D$13)^2)^0.5</f>
        <v>1.4214184132150824E-3</v>
      </c>
      <c r="Y110">
        <f>((Sustainable_Friendly_Table[[#This Row],[Weighted Energy]]-TOPSIS!$B$14)^2+(Sustainable_Friendly_Table[[#This Row],[Weighted Cost]]-TOPSIS!$C$14)^2+(Sustainable_Friendly_Table[[#This Row],[Weighted Co2]]-TOPSIS!$D$14)^2)^0.5</f>
        <v>4.6041851448189947E-3</v>
      </c>
      <c r="Z110">
        <f>Sustainable_Friendly_Table[[#This Row],[S- Worst-Euclidean Distance]]/(Sustainable_Friendly_Table[[#This Row],[S+ Best-Euclidean Distance]]+Sustainable_Friendly_Table[[#This Row],[S- Worst-Euclidean Distance]])</f>
        <v>0.7641035624854754</v>
      </c>
      <c r="AA110">
        <v>109</v>
      </c>
    </row>
    <row r="111" spans="1:27" x14ac:dyDescent="0.3">
      <c r="A111">
        <v>441</v>
      </c>
      <c r="B111" t="s">
        <v>280</v>
      </c>
      <c r="C111" t="s">
        <v>147</v>
      </c>
      <c r="D111" t="s">
        <v>151</v>
      </c>
      <c r="E111" t="s">
        <v>152</v>
      </c>
      <c r="F111" t="s">
        <v>280</v>
      </c>
      <c r="G111" t="s">
        <v>218</v>
      </c>
      <c r="H111">
        <v>346.44948016631929</v>
      </c>
      <c r="I111">
        <v>25</v>
      </c>
      <c r="J111">
        <v>1251124.0356810782</v>
      </c>
      <c r="K111">
        <v>38276.293290909089</v>
      </c>
      <c r="L111">
        <v>225202326.42259407</v>
      </c>
      <c r="M111">
        <v>5781764.2386363624</v>
      </c>
      <c r="N111">
        <v>1876686053.5216172</v>
      </c>
      <c r="O111">
        <v>93655000</v>
      </c>
      <c r="P111">
        <v>23.110939468181812</v>
      </c>
      <c r="Q111">
        <v>18704.304333432116</v>
      </c>
      <c r="R111">
        <v>225240602.71588498</v>
      </c>
      <c r="S111">
        <v>1976.1228177602534</v>
      </c>
      <c r="T111">
        <v>18727.415272900296</v>
      </c>
      <c r="U111">
        <f>Sustainable_Friendly_Table[[#This Row],[Total Energy(MJ)]]*AHP!$P$13/TOPSIS!$B$12</f>
        <v>2.182688383328156E-2</v>
      </c>
      <c r="V111">
        <f>Sustainable_Friendly_Table[[#This Row],[Total Cost(LKR Million)]]*AHP!$P$14/TOPSIS!$C$12</f>
        <v>6.5964378433529761E-3</v>
      </c>
      <c r="W111">
        <f>Sustainable_Friendly_Table[[#This Row],[Total Carbon (Metric T)]]*AHP!$P$15/TOPSIS!$D$12</f>
        <v>1.2013777759654575E-2</v>
      </c>
      <c r="X111">
        <f>((Sustainable_Friendly_Table[[#This Row],[Weighted Energy]]-TOPSIS!$B$13)^2+(Sustainable_Friendly_Table[[#This Row],[Weighted Cost]]-TOPSIS!$C$13)^2+(Sustainable_Friendly_Table[[#This Row],[Weighted Co2]]-TOPSIS!$D$13)^2)^0.5</f>
        <v>1.4218156900464155E-3</v>
      </c>
      <c r="Y111">
        <f>((Sustainable_Friendly_Table[[#This Row],[Weighted Energy]]-TOPSIS!$B$14)^2+(Sustainable_Friendly_Table[[#This Row],[Weighted Cost]]-TOPSIS!$C$14)^2+(Sustainable_Friendly_Table[[#This Row],[Weighted Co2]]-TOPSIS!$D$14)^2)^0.5</f>
        <v>4.6037855036654748E-3</v>
      </c>
      <c r="Z111">
        <f>Sustainable_Friendly_Table[[#This Row],[S- Worst-Euclidean Distance]]/(Sustainable_Friendly_Table[[#This Row],[S+ Best-Euclidean Distance]]+Sustainable_Friendly_Table[[#This Row],[S- Worst-Euclidean Distance]])</f>
        <v>0.7640375384401189</v>
      </c>
      <c r="AA111">
        <v>110</v>
      </c>
    </row>
    <row r="112" spans="1:27" x14ac:dyDescent="0.3">
      <c r="A112">
        <v>440</v>
      </c>
      <c r="B112" t="s">
        <v>280</v>
      </c>
      <c r="C112" t="s">
        <v>147</v>
      </c>
      <c r="D112" t="s">
        <v>151</v>
      </c>
      <c r="E112" t="s">
        <v>152</v>
      </c>
      <c r="F112" t="s">
        <v>280</v>
      </c>
      <c r="G112" t="s">
        <v>220</v>
      </c>
      <c r="H112">
        <v>346.44948016631929</v>
      </c>
      <c r="I112">
        <v>25</v>
      </c>
      <c r="J112">
        <v>1251124.0356810782</v>
      </c>
      <c r="K112">
        <v>38276.293290909089</v>
      </c>
      <c r="L112">
        <v>225202326.42259407</v>
      </c>
      <c r="M112">
        <v>5781764.2386363624</v>
      </c>
      <c r="N112">
        <v>1876686053.5216172</v>
      </c>
      <c r="O112">
        <v>97500000</v>
      </c>
      <c r="P112">
        <v>23.110939468181812</v>
      </c>
      <c r="Q112">
        <v>18704.304333432116</v>
      </c>
      <c r="R112">
        <v>225240602.71588498</v>
      </c>
      <c r="S112">
        <v>1979.9678177602534</v>
      </c>
      <c r="T112">
        <v>18727.415272900296</v>
      </c>
      <c r="U112">
        <f>Sustainable_Friendly_Table[[#This Row],[Total Energy(MJ)]]*AHP!$P$13/TOPSIS!$B$12</f>
        <v>2.182688383328156E-2</v>
      </c>
      <c r="V112">
        <f>Sustainable_Friendly_Table[[#This Row],[Total Cost(LKR Million)]]*AHP!$P$14/TOPSIS!$C$12</f>
        <v>6.6092727255170512E-3</v>
      </c>
      <c r="W112">
        <f>Sustainable_Friendly_Table[[#This Row],[Total Carbon (Metric T)]]*AHP!$P$15/TOPSIS!$D$12</f>
        <v>1.2013777759654575E-2</v>
      </c>
      <c r="X112">
        <f>((Sustainable_Friendly_Table[[#This Row],[Weighted Energy]]-TOPSIS!$B$13)^2+(Sustainable_Friendly_Table[[#This Row],[Weighted Cost]]-TOPSIS!$C$13)^2+(Sustainable_Friendly_Table[[#This Row],[Weighted Co2]]-TOPSIS!$D$13)^2)^0.5</f>
        <v>1.4252331077570951E-3</v>
      </c>
      <c r="Y112">
        <f>((Sustainable_Friendly_Table[[#This Row],[Weighted Energy]]-TOPSIS!$B$14)^2+(Sustainable_Friendly_Table[[#This Row],[Weighted Cost]]-TOPSIS!$C$14)^2+(Sustainable_Friendly_Table[[#This Row],[Weighted Co2]]-TOPSIS!$D$14)^2)^0.5</f>
        <v>4.6004269530178169E-3</v>
      </c>
      <c r="Z112">
        <f>Sustainable_Friendly_Table[[#This Row],[S- Worst-Euclidean Distance]]/(Sustainable_Friendly_Table[[#This Row],[S+ Best-Euclidean Distance]]+Sustainable_Friendly_Table[[#This Row],[S- Worst-Euclidean Distance]])</f>
        <v>0.76347269952467134</v>
      </c>
      <c r="AA112">
        <v>111</v>
      </c>
    </row>
    <row r="113" spans="1:27" x14ac:dyDescent="0.3">
      <c r="A113">
        <v>457</v>
      </c>
      <c r="B113" t="s">
        <v>280</v>
      </c>
      <c r="C113" t="s">
        <v>147</v>
      </c>
      <c r="D113" t="s">
        <v>280</v>
      </c>
      <c r="E113" t="s">
        <v>152</v>
      </c>
      <c r="F113" t="s">
        <v>280</v>
      </c>
      <c r="G113" t="s">
        <v>219</v>
      </c>
      <c r="H113">
        <v>346.91394250472928</v>
      </c>
      <c r="I113">
        <v>50</v>
      </c>
      <c r="J113">
        <v>1251573.6352246588</v>
      </c>
      <c r="K113">
        <v>38276.293290909089</v>
      </c>
      <c r="L113">
        <v>225283254.34043857</v>
      </c>
      <c r="M113">
        <v>5786369.3136363626</v>
      </c>
      <c r="N113">
        <v>1877360452.836988</v>
      </c>
      <c r="O113">
        <v>93200000</v>
      </c>
      <c r="P113">
        <v>23.101729318181814</v>
      </c>
      <c r="Q113">
        <v>18711.025846608645</v>
      </c>
      <c r="R113">
        <v>225321530.63372949</v>
      </c>
      <c r="S113">
        <v>1976.3468221506243</v>
      </c>
      <c r="T113">
        <v>18734.127575926828</v>
      </c>
      <c r="U113">
        <f>Sustainable_Friendly_Table[[#This Row],[Total Energy(MJ)]]*AHP!$P$13/TOPSIS!$B$12</f>
        <v>2.183472613276204E-2</v>
      </c>
      <c r="V113">
        <f>Sustainable_Friendly_Table[[#This Row],[Total Cost(LKR Million)]]*AHP!$P$14/TOPSIS!$C$12</f>
        <v>6.5971855858639383E-3</v>
      </c>
      <c r="W113">
        <f>Sustainable_Friendly_Table[[#This Row],[Total Carbon (Metric T)]]*AHP!$P$15/TOPSIS!$D$12</f>
        <v>1.2018083752534058E-2</v>
      </c>
      <c r="X113">
        <f>((Sustainable_Friendly_Table[[#This Row],[Weighted Energy]]-TOPSIS!$B$13)^2+(Sustainable_Friendly_Table[[#This Row],[Weighted Cost]]-TOPSIS!$C$13)^2+(Sustainable_Friendly_Table[[#This Row],[Weighted Co2]]-TOPSIS!$D$13)^2)^0.5</f>
        <v>1.4306465667468489E-3</v>
      </c>
      <c r="Y113">
        <f>((Sustainable_Friendly_Table[[#This Row],[Weighted Energy]]-TOPSIS!$B$14)^2+(Sustainable_Friendly_Table[[#This Row],[Weighted Cost]]-TOPSIS!$C$14)^2+(Sustainable_Friendly_Table[[#This Row],[Weighted Co2]]-TOPSIS!$D$14)^2)^0.5</f>
        <v>4.5949573678507319E-3</v>
      </c>
      <c r="Z113">
        <f>Sustainable_Friendly_Table[[#This Row],[S- Worst-Euclidean Distance]]/(Sustainable_Friendly_Table[[#This Row],[S+ Best-Euclidean Distance]]+Sustainable_Friendly_Table[[#This Row],[S- Worst-Euclidean Distance]])</f>
        <v>0.762572087001534</v>
      </c>
      <c r="AA113">
        <v>112</v>
      </c>
    </row>
    <row r="114" spans="1:27" x14ac:dyDescent="0.3">
      <c r="A114">
        <v>459</v>
      </c>
      <c r="B114" t="s">
        <v>280</v>
      </c>
      <c r="C114" t="s">
        <v>147</v>
      </c>
      <c r="D114" t="s">
        <v>280</v>
      </c>
      <c r="E114" t="s">
        <v>152</v>
      </c>
      <c r="F114" t="s">
        <v>280</v>
      </c>
      <c r="G114" t="s">
        <v>218</v>
      </c>
      <c r="H114">
        <v>346.91394250472928</v>
      </c>
      <c r="I114">
        <v>25</v>
      </c>
      <c r="J114">
        <v>1251573.6352246588</v>
      </c>
      <c r="K114">
        <v>38276.293290909089</v>
      </c>
      <c r="L114">
        <v>225283254.34043857</v>
      </c>
      <c r="M114">
        <v>5786369.3136363626</v>
      </c>
      <c r="N114">
        <v>1877360452.836988</v>
      </c>
      <c r="O114">
        <v>93655000</v>
      </c>
      <c r="P114">
        <v>23.101729318181814</v>
      </c>
      <c r="Q114">
        <v>18711.025846608645</v>
      </c>
      <c r="R114">
        <v>225321530.63372949</v>
      </c>
      <c r="S114">
        <v>1976.8018221506243</v>
      </c>
      <c r="T114">
        <v>18734.127575926828</v>
      </c>
      <c r="U114">
        <f>Sustainable_Friendly_Table[[#This Row],[Total Energy(MJ)]]*AHP!$P$13/TOPSIS!$B$12</f>
        <v>2.183472613276204E-2</v>
      </c>
      <c r="V114">
        <f>Sustainable_Friendly_Table[[#This Row],[Total Cost(LKR Million)]]*AHP!$P$14/TOPSIS!$C$12</f>
        <v>6.5987044080706089E-3</v>
      </c>
      <c r="W114">
        <f>Sustainable_Friendly_Table[[#This Row],[Total Carbon (Metric T)]]*AHP!$P$15/TOPSIS!$D$12</f>
        <v>1.2018083752534058E-2</v>
      </c>
      <c r="X114">
        <f>((Sustainable_Friendly_Table[[#This Row],[Weighted Energy]]-TOPSIS!$B$13)^2+(Sustainable_Friendly_Table[[#This Row],[Weighted Cost]]-TOPSIS!$C$13)^2+(Sustainable_Friendly_Table[[#This Row],[Weighted Co2]]-TOPSIS!$D$13)^2)^0.5</f>
        <v>1.4310436873126826E-3</v>
      </c>
      <c r="Y114">
        <f>((Sustainable_Friendly_Table[[#This Row],[Weighted Energy]]-TOPSIS!$B$14)^2+(Sustainable_Friendly_Table[[#This Row],[Weighted Cost]]-TOPSIS!$C$14)^2+(Sustainable_Friendly_Table[[#This Row],[Weighted Co2]]-TOPSIS!$D$14)^2)^0.5</f>
        <v>4.594557673310005E-3</v>
      </c>
      <c r="Z114">
        <f>Sustainable_Friendly_Table[[#This Row],[S- Worst-Euclidean Distance]]/(Sustainable_Friendly_Table[[#This Row],[S+ Best-Euclidean Distance]]+Sustainable_Friendly_Table[[#This Row],[S- Worst-Euclidean Distance]])</f>
        <v>0.76250608002969555</v>
      </c>
      <c r="AA114">
        <v>113</v>
      </c>
    </row>
    <row r="115" spans="1:27" x14ac:dyDescent="0.3">
      <c r="A115">
        <v>458</v>
      </c>
      <c r="B115" t="s">
        <v>280</v>
      </c>
      <c r="C115" t="s">
        <v>147</v>
      </c>
      <c r="D115" t="s">
        <v>280</v>
      </c>
      <c r="E115" t="s">
        <v>152</v>
      </c>
      <c r="F115" t="s">
        <v>280</v>
      </c>
      <c r="G115" t="s">
        <v>220</v>
      </c>
      <c r="H115">
        <v>346.91394250472928</v>
      </c>
      <c r="I115">
        <v>25</v>
      </c>
      <c r="J115">
        <v>1251573.6352246588</v>
      </c>
      <c r="K115">
        <v>38276.293290909089</v>
      </c>
      <c r="L115">
        <v>225283254.34043857</v>
      </c>
      <c r="M115">
        <v>5786369.3136363626</v>
      </c>
      <c r="N115">
        <v>1877360452.836988</v>
      </c>
      <c r="O115">
        <v>97500000</v>
      </c>
      <c r="P115">
        <v>23.101729318181814</v>
      </c>
      <c r="Q115">
        <v>18711.025846608645</v>
      </c>
      <c r="R115">
        <v>225321530.63372949</v>
      </c>
      <c r="S115">
        <v>1980.6468221506243</v>
      </c>
      <c r="T115">
        <v>18734.127575926828</v>
      </c>
      <c r="U115">
        <f>Sustainable_Friendly_Table[[#This Row],[Total Energy(MJ)]]*AHP!$P$13/TOPSIS!$B$12</f>
        <v>2.183472613276204E-2</v>
      </c>
      <c r="V115">
        <f>Sustainable_Friendly_Table[[#This Row],[Total Cost(LKR Million)]]*AHP!$P$14/TOPSIS!$C$12</f>
        <v>6.6115392902346849E-3</v>
      </c>
      <c r="W115">
        <f>Sustainable_Friendly_Table[[#This Row],[Total Carbon (Metric T)]]*AHP!$P$15/TOPSIS!$D$12</f>
        <v>1.2018083752534058E-2</v>
      </c>
      <c r="X115">
        <f>((Sustainable_Friendly_Table[[#This Row],[Weighted Energy]]-TOPSIS!$B$13)^2+(Sustainable_Friendly_Table[[#This Row],[Weighted Cost]]-TOPSIS!$C$13)^2+(Sustainable_Friendly_Table[[#This Row],[Weighted Co2]]-TOPSIS!$D$13)^2)^0.5</f>
        <v>1.4344594006678608E-3</v>
      </c>
      <c r="Y115">
        <f>((Sustainable_Friendly_Table[[#This Row],[Weighted Energy]]-TOPSIS!$B$14)^2+(Sustainable_Friendly_Table[[#This Row],[Weighted Cost]]-TOPSIS!$C$14)^2+(Sustainable_Friendly_Table[[#This Row],[Weighted Co2]]-TOPSIS!$D$14)^2)^0.5</f>
        <v>4.5911987085995752E-3</v>
      </c>
      <c r="Z115">
        <f>Sustainable_Friendly_Table[[#This Row],[S- Worst-Euclidean Distance]]/(Sustainable_Friendly_Table[[#This Row],[S+ Best-Euclidean Distance]]+Sustainable_Friendly_Table[[#This Row],[S- Worst-Euclidean Distance]])</f>
        <v>0.76194145524757395</v>
      </c>
      <c r="AA115">
        <v>114</v>
      </c>
    </row>
    <row r="116" spans="1:27" x14ac:dyDescent="0.3">
      <c r="A116">
        <v>433</v>
      </c>
      <c r="B116" t="s">
        <v>280</v>
      </c>
      <c r="C116" t="s">
        <v>147</v>
      </c>
      <c r="D116" t="s">
        <v>151</v>
      </c>
      <c r="E116" t="s">
        <v>152</v>
      </c>
      <c r="F116" t="s">
        <v>154</v>
      </c>
      <c r="G116" t="s">
        <v>219</v>
      </c>
      <c r="H116">
        <v>346.38611213715666</v>
      </c>
      <c r="I116">
        <v>50</v>
      </c>
      <c r="J116">
        <v>1252834.5447342731</v>
      </c>
      <c r="K116">
        <v>36092.880563636354</v>
      </c>
      <c r="L116">
        <v>225510218.05216917</v>
      </c>
      <c r="M116">
        <v>5792681.3022727259</v>
      </c>
      <c r="N116">
        <v>1879251817.1014097</v>
      </c>
      <c r="O116">
        <v>93200000</v>
      </c>
      <c r="P116">
        <v>23.110939468181812</v>
      </c>
      <c r="Q116">
        <v>18729.876443777383</v>
      </c>
      <c r="R116">
        <v>225546310.93273282</v>
      </c>
      <c r="S116">
        <v>1978.2444984036824</v>
      </c>
      <c r="T116">
        <v>18752.987383245563</v>
      </c>
      <c r="U116">
        <f>Sustainable_Friendly_Table[[#This Row],[Total Energy(MJ)]]*AHP!$P$13/TOPSIS!$B$12</f>
        <v>2.1856508410980077E-2</v>
      </c>
      <c r="V116">
        <f>Sustainable_Friendly_Table[[#This Row],[Total Cost(LKR Million)]]*AHP!$P$14/TOPSIS!$C$12</f>
        <v>6.6035201635215608E-3</v>
      </c>
      <c r="W116">
        <f>Sustainable_Friendly_Table[[#This Row],[Total Carbon (Metric T)]]*AHP!$P$15/TOPSIS!$D$12</f>
        <v>1.2030182460786928E-2</v>
      </c>
      <c r="X116">
        <f>((Sustainable_Friendly_Table[[#This Row],[Weighted Energy]]-TOPSIS!$B$13)^2+(Sustainable_Friendly_Table[[#This Row],[Weighted Cost]]-TOPSIS!$C$13)^2+(Sustainable_Friendly_Table[[#This Row],[Weighted Co2]]-TOPSIS!$D$13)^2)^0.5</f>
        <v>1.4563528925965628E-3</v>
      </c>
      <c r="Y116">
        <f>((Sustainable_Friendly_Table[[#This Row],[Weighted Energy]]-TOPSIS!$B$14)^2+(Sustainable_Friendly_Table[[#This Row],[Weighted Cost]]-TOPSIS!$C$14)^2+(Sustainable_Friendly_Table[[#This Row],[Weighted Co2]]-TOPSIS!$D$14)^2)^0.5</f>
        <v>4.5692520941828735E-3</v>
      </c>
      <c r="Z116">
        <f>Sustainable_Friendly_Table[[#This Row],[S- Worst-Euclidean Distance]]/(Sustainable_Friendly_Table[[#This Row],[S+ Best-Euclidean Distance]]+Sustainable_Friendly_Table[[#This Row],[S- Worst-Euclidean Distance]])</f>
        <v>0.75830594674030338</v>
      </c>
      <c r="AA116">
        <v>115</v>
      </c>
    </row>
    <row r="117" spans="1:27" x14ac:dyDescent="0.3">
      <c r="A117">
        <v>435</v>
      </c>
      <c r="B117" t="s">
        <v>280</v>
      </c>
      <c r="C117" t="s">
        <v>147</v>
      </c>
      <c r="D117" t="s">
        <v>151</v>
      </c>
      <c r="E117" t="s">
        <v>152</v>
      </c>
      <c r="F117" t="s">
        <v>154</v>
      </c>
      <c r="G117" t="s">
        <v>218</v>
      </c>
      <c r="H117">
        <v>346.38611213715666</v>
      </c>
      <c r="I117">
        <v>25</v>
      </c>
      <c r="J117">
        <v>1252834.5447342731</v>
      </c>
      <c r="K117">
        <v>36092.880563636354</v>
      </c>
      <c r="L117">
        <v>225510218.05216917</v>
      </c>
      <c r="M117">
        <v>5792681.3022727259</v>
      </c>
      <c r="N117">
        <v>1879251817.1014097</v>
      </c>
      <c r="O117">
        <v>93655000</v>
      </c>
      <c r="P117">
        <v>23.110939468181812</v>
      </c>
      <c r="Q117">
        <v>18729.876443777383</v>
      </c>
      <c r="R117">
        <v>225546310.93273282</v>
      </c>
      <c r="S117">
        <v>1978.6994984036826</v>
      </c>
      <c r="T117">
        <v>18752.987383245563</v>
      </c>
      <c r="U117">
        <f>Sustainable_Friendly_Table[[#This Row],[Total Energy(MJ)]]*AHP!$P$13/TOPSIS!$B$12</f>
        <v>2.1856508410980077E-2</v>
      </c>
      <c r="V117">
        <f>Sustainable_Friendly_Table[[#This Row],[Total Cost(LKR Million)]]*AHP!$P$14/TOPSIS!$C$12</f>
        <v>6.605038985728234E-3</v>
      </c>
      <c r="W117">
        <f>Sustainable_Friendly_Table[[#This Row],[Total Carbon (Metric T)]]*AHP!$P$15/TOPSIS!$D$12</f>
        <v>1.2030182460786928E-2</v>
      </c>
      <c r="X117">
        <f>((Sustainable_Friendly_Table[[#This Row],[Weighted Energy]]-TOPSIS!$B$13)^2+(Sustainable_Friendly_Table[[#This Row],[Weighted Cost]]-TOPSIS!$C$13)^2+(Sustainable_Friendly_Table[[#This Row],[Weighted Co2]]-TOPSIS!$D$13)^2)^0.5</f>
        <v>1.4567496099267515E-3</v>
      </c>
      <c r="Y117">
        <f>((Sustainable_Friendly_Table[[#This Row],[Weighted Energy]]-TOPSIS!$B$14)^2+(Sustainable_Friendly_Table[[#This Row],[Weighted Cost]]-TOPSIS!$C$14)^2+(Sustainable_Friendly_Table[[#This Row],[Weighted Co2]]-TOPSIS!$D$14)^2)^0.5</f>
        <v>4.5688522566827566E-3</v>
      </c>
      <c r="Z117">
        <f>Sustainable_Friendly_Table[[#This Row],[S- Worst-Euclidean Distance]]/(Sustainable_Friendly_Table[[#This Row],[S+ Best-Euclidean Distance]]+Sustainable_Friendly_Table[[#This Row],[S- Worst-Euclidean Distance]])</f>
        <v>0.75823998296348827</v>
      </c>
      <c r="AA117">
        <v>116</v>
      </c>
    </row>
    <row r="118" spans="1:27" x14ac:dyDescent="0.3">
      <c r="A118">
        <v>434</v>
      </c>
      <c r="B118" t="s">
        <v>280</v>
      </c>
      <c r="C118" t="s">
        <v>147</v>
      </c>
      <c r="D118" t="s">
        <v>151</v>
      </c>
      <c r="E118" t="s">
        <v>152</v>
      </c>
      <c r="F118" t="s">
        <v>154</v>
      </c>
      <c r="G118" t="s">
        <v>220</v>
      </c>
      <c r="H118">
        <v>346.38611213715666</v>
      </c>
      <c r="I118">
        <v>25</v>
      </c>
      <c r="J118">
        <v>1252834.5447342731</v>
      </c>
      <c r="K118">
        <v>36092.880563636354</v>
      </c>
      <c r="L118">
        <v>225510218.05216917</v>
      </c>
      <c r="M118">
        <v>5792681.3022727259</v>
      </c>
      <c r="N118">
        <v>1879251817.1014097</v>
      </c>
      <c r="O118">
        <v>97500000</v>
      </c>
      <c r="P118">
        <v>23.110939468181812</v>
      </c>
      <c r="Q118">
        <v>18729.876443777383</v>
      </c>
      <c r="R118">
        <v>225546310.93273282</v>
      </c>
      <c r="S118">
        <v>1982.5444984036824</v>
      </c>
      <c r="T118">
        <v>18752.987383245563</v>
      </c>
      <c r="U118">
        <f>Sustainable_Friendly_Table[[#This Row],[Total Energy(MJ)]]*AHP!$P$13/TOPSIS!$B$12</f>
        <v>2.1856508410980077E-2</v>
      </c>
      <c r="V118">
        <f>Sustainable_Friendly_Table[[#This Row],[Total Cost(LKR Million)]]*AHP!$P$14/TOPSIS!$C$12</f>
        <v>6.6178738678923082E-3</v>
      </c>
      <c r="W118">
        <f>Sustainable_Friendly_Table[[#This Row],[Total Carbon (Metric T)]]*AHP!$P$15/TOPSIS!$D$12</f>
        <v>1.2030182460786928E-2</v>
      </c>
      <c r="X118">
        <f>((Sustainable_Friendly_Table[[#This Row],[Weighted Energy]]-TOPSIS!$B$13)^2+(Sustainable_Friendly_Table[[#This Row],[Weighted Cost]]-TOPSIS!$C$13)^2+(Sustainable_Friendly_Table[[#This Row],[Weighted Co2]]-TOPSIS!$D$13)^2)^0.5</f>
        <v>1.4601608713783046E-3</v>
      </c>
      <c r="Y118">
        <f>((Sustainable_Friendly_Table[[#This Row],[Weighted Energy]]-TOPSIS!$B$14)^2+(Sustainable_Friendly_Table[[#This Row],[Weighted Cost]]-TOPSIS!$C$14)^2+(Sustainable_Friendly_Table[[#This Row],[Weighted Co2]]-TOPSIS!$D$14)^2)^0.5</f>
        <v>4.5654921880324446E-3</v>
      </c>
      <c r="Z118">
        <f>Sustainable_Friendly_Table[[#This Row],[S- Worst-Euclidean Distance]]/(Sustainable_Friendly_Table[[#This Row],[S+ Best-Euclidean Distance]]+Sustainable_Friendly_Table[[#This Row],[S- Worst-Euclidean Distance]])</f>
        <v>0.75767591380027211</v>
      </c>
      <c r="AA118">
        <v>117</v>
      </c>
    </row>
    <row r="119" spans="1:27" x14ac:dyDescent="0.3">
      <c r="A119">
        <v>451</v>
      </c>
      <c r="B119" t="s">
        <v>280</v>
      </c>
      <c r="C119" t="s">
        <v>147</v>
      </c>
      <c r="D119" t="s">
        <v>280</v>
      </c>
      <c r="E119" t="s">
        <v>152</v>
      </c>
      <c r="F119" t="s">
        <v>154</v>
      </c>
      <c r="G119" t="s">
        <v>219</v>
      </c>
      <c r="H119">
        <v>346.85057447556665</v>
      </c>
      <c r="I119">
        <v>50</v>
      </c>
      <c r="J119">
        <v>1253284.1442778539</v>
      </c>
      <c r="K119">
        <v>36092.880563636354</v>
      </c>
      <c r="L119">
        <v>225591145.97001371</v>
      </c>
      <c r="M119">
        <v>5797286.377272726</v>
      </c>
      <c r="N119">
        <v>1879926216.4167809</v>
      </c>
      <c r="O119">
        <v>93200000</v>
      </c>
      <c r="P119">
        <v>23.101729318181814</v>
      </c>
      <c r="Q119">
        <v>18736.597956953916</v>
      </c>
      <c r="R119">
        <v>225627238.85057735</v>
      </c>
      <c r="S119">
        <v>1978.9235027940538</v>
      </c>
      <c r="T119">
        <v>18759.699686272099</v>
      </c>
      <c r="U119">
        <f>Sustainable_Friendly_Table[[#This Row],[Total Energy(MJ)]]*AHP!$P$13/TOPSIS!$B$12</f>
        <v>2.1864350710460556E-2</v>
      </c>
      <c r="V119">
        <f>Sustainable_Friendly_Table[[#This Row],[Total Cost(LKR Million)]]*AHP!$P$14/TOPSIS!$C$12</f>
        <v>6.605786728239197E-3</v>
      </c>
      <c r="W119">
        <f>Sustainable_Friendly_Table[[#This Row],[Total Carbon (Metric T)]]*AHP!$P$15/TOPSIS!$D$12</f>
        <v>1.2034488453666413E-2</v>
      </c>
      <c r="X119">
        <f>((Sustainable_Friendly_Table[[#This Row],[Weighted Energy]]-TOPSIS!$B$13)^2+(Sustainable_Friendly_Table[[#This Row],[Weighted Cost]]-TOPSIS!$C$13)^2+(Sustainable_Friendly_Table[[#This Row],[Weighted Co2]]-TOPSIS!$D$13)^2)^0.5</f>
        <v>1.4655810991060308E-3</v>
      </c>
      <c r="Y119">
        <f>((Sustainable_Friendly_Table[[#This Row],[Weighted Energy]]-TOPSIS!$B$14)^2+(Sustainable_Friendly_Table[[#This Row],[Weighted Cost]]-TOPSIS!$C$14)^2+(Sustainable_Friendly_Table[[#This Row],[Weighted Co2]]-TOPSIS!$D$14)^2)^0.5</f>
        <v>4.5600243400176262E-3</v>
      </c>
      <c r="Z119">
        <f>Sustainable_Friendly_Table[[#This Row],[S- Worst-Euclidean Distance]]/(Sustainable_Friendly_Table[[#This Row],[S+ Best-Euclidean Distance]]+Sustainable_Friendly_Table[[#This Row],[S- Worst-Euclidean Distance]])</f>
        <v>0.75677446624862643</v>
      </c>
      <c r="AA119">
        <v>118</v>
      </c>
    </row>
    <row r="120" spans="1:27" x14ac:dyDescent="0.3">
      <c r="A120">
        <v>453</v>
      </c>
      <c r="B120" t="s">
        <v>280</v>
      </c>
      <c r="C120" t="s">
        <v>147</v>
      </c>
      <c r="D120" t="s">
        <v>280</v>
      </c>
      <c r="E120" t="s">
        <v>152</v>
      </c>
      <c r="F120" t="s">
        <v>154</v>
      </c>
      <c r="G120" t="s">
        <v>218</v>
      </c>
      <c r="H120">
        <v>346.85057447556665</v>
      </c>
      <c r="I120">
        <v>25</v>
      </c>
      <c r="J120">
        <v>1253284.1442778539</v>
      </c>
      <c r="K120">
        <v>36092.880563636354</v>
      </c>
      <c r="L120">
        <v>225591145.97001371</v>
      </c>
      <c r="M120">
        <v>5797286.377272726</v>
      </c>
      <c r="N120">
        <v>1879926216.4167809</v>
      </c>
      <c r="O120">
        <v>93655000</v>
      </c>
      <c r="P120">
        <v>23.101729318181814</v>
      </c>
      <c r="Q120">
        <v>18736.597956953916</v>
      </c>
      <c r="R120">
        <v>225627238.85057735</v>
      </c>
      <c r="S120">
        <v>1979.3785027940537</v>
      </c>
      <c r="T120">
        <v>18759.699686272099</v>
      </c>
      <c r="U120">
        <f>Sustainable_Friendly_Table[[#This Row],[Total Energy(MJ)]]*AHP!$P$13/TOPSIS!$B$12</f>
        <v>2.1864350710460556E-2</v>
      </c>
      <c r="V120">
        <f>Sustainable_Friendly_Table[[#This Row],[Total Cost(LKR Million)]]*AHP!$P$14/TOPSIS!$C$12</f>
        <v>6.6073055504458685E-3</v>
      </c>
      <c r="W120">
        <f>Sustainable_Friendly_Table[[#This Row],[Total Carbon (Metric T)]]*AHP!$P$15/TOPSIS!$D$12</f>
        <v>1.2034488453666413E-2</v>
      </c>
      <c r="X120">
        <f>((Sustainable_Friendly_Table[[#This Row],[Weighted Energy]]-TOPSIS!$B$13)^2+(Sustainable_Friendly_Table[[#This Row],[Weighted Cost]]-TOPSIS!$C$13)^2+(Sustainable_Friendly_Table[[#This Row],[Weighted Co2]]-TOPSIS!$D$13)^2)^0.5</f>
        <v>1.4659776674021533E-3</v>
      </c>
      <c r="Y120">
        <f>((Sustainable_Friendly_Table[[#This Row],[Weighted Energy]]-TOPSIS!$B$14)^2+(Sustainable_Friendly_Table[[#This Row],[Weighted Cost]]-TOPSIS!$C$14)^2+(Sustainable_Friendly_Table[[#This Row],[Weighted Co2]]-TOPSIS!$D$14)^2)^0.5</f>
        <v>4.5596244483259128E-3</v>
      </c>
      <c r="Z120">
        <f>Sustainable_Friendly_Table[[#This Row],[S- Worst-Euclidean Distance]]/(Sustainable_Friendly_Table[[#This Row],[S+ Best-Euclidean Distance]]+Sustainable_Friendly_Table[[#This Row],[S- Worst-Euclidean Distance]])</f>
        <v>0.75670851821170726</v>
      </c>
      <c r="AA120">
        <v>119</v>
      </c>
    </row>
    <row r="121" spans="1:27" x14ac:dyDescent="0.3">
      <c r="A121">
        <v>452</v>
      </c>
      <c r="B121" t="s">
        <v>280</v>
      </c>
      <c r="C121" t="s">
        <v>147</v>
      </c>
      <c r="D121" t="s">
        <v>280</v>
      </c>
      <c r="E121" t="s">
        <v>152</v>
      </c>
      <c r="F121" t="s">
        <v>154</v>
      </c>
      <c r="G121" t="s">
        <v>220</v>
      </c>
      <c r="H121">
        <v>346.85057447556665</v>
      </c>
      <c r="I121">
        <v>25</v>
      </c>
      <c r="J121">
        <v>1253284.1442778539</v>
      </c>
      <c r="K121">
        <v>36092.880563636354</v>
      </c>
      <c r="L121">
        <v>225591145.97001371</v>
      </c>
      <c r="M121">
        <v>5797286.377272726</v>
      </c>
      <c r="N121">
        <v>1879926216.4167809</v>
      </c>
      <c r="O121">
        <v>97500000</v>
      </c>
      <c r="P121">
        <v>23.101729318181814</v>
      </c>
      <c r="Q121">
        <v>18736.597956953916</v>
      </c>
      <c r="R121">
        <v>225627238.85057735</v>
      </c>
      <c r="S121">
        <v>1983.2235027940537</v>
      </c>
      <c r="T121">
        <v>18759.699686272099</v>
      </c>
      <c r="U121">
        <f>Sustainable_Friendly_Table[[#This Row],[Total Energy(MJ)]]*AHP!$P$13/TOPSIS!$B$12</f>
        <v>2.1864350710460556E-2</v>
      </c>
      <c r="V121">
        <f>Sustainable_Friendly_Table[[#This Row],[Total Cost(LKR Million)]]*AHP!$P$14/TOPSIS!$C$12</f>
        <v>6.6201404326099427E-3</v>
      </c>
      <c r="W121">
        <f>Sustainable_Friendly_Table[[#This Row],[Total Carbon (Metric T)]]*AHP!$P$15/TOPSIS!$D$12</f>
        <v>1.2034488453666413E-2</v>
      </c>
      <c r="X121">
        <f>((Sustainable_Friendly_Table[[#This Row],[Weighted Energy]]-TOPSIS!$B$13)^2+(Sustainable_Friendly_Table[[#This Row],[Weighted Cost]]-TOPSIS!$C$13)^2+(Sustainable_Friendly_Table[[#This Row],[Weighted Co2]]-TOPSIS!$D$13)^2)^0.5</f>
        <v>1.4693873035338579E-3</v>
      </c>
      <c r="Y121">
        <f>((Sustainable_Friendly_Table[[#This Row],[Weighted Energy]]-TOPSIS!$B$14)^2+(Sustainable_Friendly_Table[[#This Row],[Weighted Cost]]-TOPSIS!$C$14)^2+(Sustainable_Friendly_Table[[#This Row],[Weighted Co2]]-TOPSIS!$D$14)^2)^0.5</f>
        <v>4.5562639593798426E-3</v>
      </c>
      <c r="Z121">
        <f>Sustainable_Friendly_Table[[#This Row],[S- Worst-Euclidean Distance]]/(Sustainable_Friendly_Table[[#This Row],[S+ Best-Euclidean Distance]]+Sustainable_Friendly_Table[[#This Row],[S- Worst-Euclidean Distance]])</f>
        <v>0.75614464903112621</v>
      </c>
      <c r="AA121">
        <v>120</v>
      </c>
    </row>
    <row r="122" spans="1:27" x14ac:dyDescent="0.3">
      <c r="A122">
        <v>436</v>
      </c>
      <c r="B122" t="s">
        <v>280</v>
      </c>
      <c r="C122" t="s">
        <v>147</v>
      </c>
      <c r="D122" t="s">
        <v>151</v>
      </c>
      <c r="E122" t="s">
        <v>152</v>
      </c>
      <c r="F122" t="s">
        <v>155</v>
      </c>
      <c r="G122" t="s">
        <v>219</v>
      </c>
      <c r="H122">
        <v>346.34754029331845</v>
      </c>
      <c r="I122">
        <v>50</v>
      </c>
      <c r="J122">
        <v>1253875.7241579569</v>
      </c>
      <c r="K122">
        <v>36911.660336363631</v>
      </c>
      <c r="L122">
        <v>225697630.34843224</v>
      </c>
      <c r="M122">
        <v>5819973.961363635</v>
      </c>
      <c r="N122">
        <v>1880813586.2369351</v>
      </c>
      <c r="O122">
        <v>93200000</v>
      </c>
      <c r="P122">
        <v>22.838012877272721</v>
      </c>
      <c r="Q122">
        <v>18745.442076161456</v>
      </c>
      <c r="R122">
        <v>225734542.00876862</v>
      </c>
      <c r="S122">
        <v>1979.8335601982988</v>
      </c>
      <c r="T122">
        <v>18768.28008903873</v>
      </c>
      <c r="U122">
        <f>Sustainable_Friendly_Table[[#This Row],[Total Energy(MJ)]]*AHP!$P$13/TOPSIS!$B$12</f>
        <v>2.1874748895958841E-2</v>
      </c>
      <c r="V122">
        <f>Sustainable_Friendly_Table[[#This Row],[Total Cost(LKR Million)]]*AHP!$P$14/TOPSIS!$C$12</f>
        <v>6.608824564271973E-3</v>
      </c>
      <c r="W122">
        <f>Sustainable_Friendly_Table[[#This Row],[Total Carbon (Metric T)]]*AHP!$P$15/TOPSIS!$D$12</f>
        <v>1.2039992846580463E-2</v>
      </c>
      <c r="X122">
        <f>((Sustainable_Friendly_Table[[#This Row],[Weighted Energy]]-TOPSIS!$B$13)^2+(Sustainable_Friendly_Table[[#This Row],[Weighted Cost]]-TOPSIS!$C$13)^2+(Sustainable_Friendly_Table[[#This Row],[Weighted Co2]]-TOPSIS!$D$13)^2)^0.5</f>
        <v>1.477730014611176E-3</v>
      </c>
      <c r="Y122">
        <f>((Sustainable_Friendly_Table[[#This Row],[Weighted Energy]]-TOPSIS!$B$14)^2+(Sustainable_Friendly_Table[[#This Row],[Weighted Cost]]-TOPSIS!$C$14)^2+(Sustainable_Friendly_Table[[#This Row],[Weighted Co2]]-TOPSIS!$D$14)^2)^0.5</f>
        <v>4.5478759580749629E-3</v>
      </c>
      <c r="Z122">
        <f>Sustainable_Friendly_Table[[#This Row],[S- Worst-Euclidean Distance]]/(Sustainable_Friendly_Table[[#This Row],[S+ Best-Euclidean Distance]]+Sustainable_Friendly_Table[[#This Row],[S- Worst-Euclidean Distance]])</f>
        <v>0.75475827305839871</v>
      </c>
      <c r="AA122">
        <v>121</v>
      </c>
    </row>
    <row r="123" spans="1:27" x14ac:dyDescent="0.3">
      <c r="A123">
        <v>438</v>
      </c>
      <c r="B123" t="s">
        <v>280</v>
      </c>
      <c r="C123" t="s">
        <v>147</v>
      </c>
      <c r="D123" t="s">
        <v>151</v>
      </c>
      <c r="E123" t="s">
        <v>152</v>
      </c>
      <c r="F123" t="s">
        <v>155</v>
      </c>
      <c r="G123" t="s">
        <v>218</v>
      </c>
      <c r="H123">
        <v>346.34754029331845</v>
      </c>
      <c r="I123">
        <v>25</v>
      </c>
      <c r="J123">
        <v>1253875.7241579569</v>
      </c>
      <c r="K123">
        <v>36911.660336363631</v>
      </c>
      <c r="L123">
        <v>225697630.34843224</v>
      </c>
      <c r="M123">
        <v>5819973.961363635</v>
      </c>
      <c r="N123">
        <v>1880813586.2369351</v>
      </c>
      <c r="O123">
        <v>93655000</v>
      </c>
      <c r="P123">
        <v>22.838012877272721</v>
      </c>
      <c r="Q123">
        <v>18745.442076161456</v>
      </c>
      <c r="R123">
        <v>225734542.00876862</v>
      </c>
      <c r="S123">
        <v>1980.2885601982987</v>
      </c>
      <c r="T123">
        <v>18768.28008903873</v>
      </c>
      <c r="U123">
        <f>Sustainable_Friendly_Table[[#This Row],[Total Energy(MJ)]]*AHP!$P$13/TOPSIS!$B$12</f>
        <v>2.1874748895958841E-2</v>
      </c>
      <c r="V123">
        <f>Sustainable_Friendly_Table[[#This Row],[Total Cost(LKR Million)]]*AHP!$P$14/TOPSIS!$C$12</f>
        <v>6.6103433864786445E-3</v>
      </c>
      <c r="W123">
        <f>Sustainable_Friendly_Table[[#This Row],[Total Carbon (Metric T)]]*AHP!$P$15/TOPSIS!$D$12</f>
        <v>1.2039992846580463E-2</v>
      </c>
      <c r="X123">
        <f>((Sustainable_Friendly_Table[[#This Row],[Weighted Energy]]-TOPSIS!$B$13)^2+(Sustainable_Friendly_Table[[#This Row],[Weighted Cost]]-TOPSIS!$C$13)^2+(Sustainable_Friendly_Table[[#This Row],[Weighted Co2]]-TOPSIS!$D$13)^2)^0.5</f>
        <v>1.478126444934065E-3</v>
      </c>
      <c r="Y123">
        <f>((Sustainable_Friendly_Table[[#This Row],[Weighted Energy]]-TOPSIS!$B$14)^2+(Sustainable_Friendly_Table[[#This Row],[Weighted Cost]]-TOPSIS!$C$14)^2+(Sustainable_Friendly_Table[[#This Row],[Weighted Co2]]-TOPSIS!$D$14)^2)^0.5</f>
        <v>4.5474760127042031E-3</v>
      </c>
      <c r="Z123">
        <f>Sustainable_Friendly_Table[[#This Row],[S- Worst-Euclidean Distance]]/(Sustainable_Friendly_Table[[#This Row],[S+ Best-Euclidean Distance]]+Sustainable_Friendly_Table[[#This Row],[S- Worst-Euclidean Distance]])</f>
        <v>0.75469233901079225</v>
      </c>
      <c r="AA123">
        <v>122</v>
      </c>
    </row>
    <row r="124" spans="1:27" x14ac:dyDescent="0.3">
      <c r="A124">
        <v>437</v>
      </c>
      <c r="B124" t="s">
        <v>280</v>
      </c>
      <c r="C124" t="s">
        <v>147</v>
      </c>
      <c r="D124" t="s">
        <v>151</v>
      </c>
      <c r="E124" t="s">
        <v>152</v>
      </c>
      <c r="F124" t="s">
        <v>155</v>
      </c>
      <c r="G124" t="s">
        <v>220</v>
      </c>
      <c r="H124">
        <v>346.34754029331845</v>
      </c>
      <c r="I124">
        <v>25</v>
      </c>
      <c r="J124">
        <v>1253875.7241579569</v>
      </c>
      <c r="K124">
        <v>36911.660336363631</v>
      </c>
      <c r="L124">
        <v>225697630.34843224</v>
      </c>
      <c r="M124">
        <v>5819973.961363635</v>
      </c>
      <c r="N124">
        <v>1880813586.2369351</v>
      </c>
      <c r="O124">
        <v>97500000</v>
      </c>
      <c r="P124">
        <v>22.838012877272721</v>
      </c>
      <c r="Q124">
        <v>18745.442076161456</v>
      </c>
      <c r="R124">
        <v>225734542.00876862</v>
      </c>
      <c r="S124">
        <v>1984.1335601982987</v>
      </c>
      <c r="T124">
        <v>18768.28008903873</v>
      </c>
      <c r="U124">
        <f>Sustainable_Friendly_Table[[#This Row],[Total Energy(MJ)]]*AHP!$P$13/TOPSIS!$B$12</f>
        <v>2.1874748895958841E-2</v>
      </c>
      <c r="V124">
        <f>Sustainable_Friendly_Table[[#This Row],[Total Cost(LKR Million)]]*AHP!$P$14/TOPSIS!$C$12</f>
        <v>6.6231782686427204E-3</v>
      </c>
      <c r="W124">
        <f>Sustainable_Friendly_Table[[#This Row],[Total Carbon (Metric T)]]*AHP!$P$15/TOPSIS!$D$12</f>
        <v>1.2039992846580463E-2</v>
      </c>
      <c r="X124">
        <f>((Sustainable_Friendly_Table[[#This Row],[Weighted Energy]]-TOPSIS!$B$13)^2+(Sustainable_Friendly_Table[[#This Row],[Weighted Cost]]-TOPSIS!$C$13)^2+(Sustainable_Friendly_Table[[#This Row],[Weighted Co2]]-TOPSIS!$D$13)^2)^0.5</f>
        <v>1.4815344390911376E-3</v>
      </c>
      <c r="Y124">
        <f>((Sustainable_Friendly_Table[[#This Row],[Weighted Energy]]-TOPSIS!$B$14)^2+(Sustainable_Friendly_Table[[#This Row],[Weighted Cost]]-TOPSIS!$C$14)^2+(Sustainable_Friendly_Table[[#This Row],[Weighted Co2]]-TOPSIS!$D$14)^2)^0.5</f>
        <v>4.5441151200676507E-3</v>
      </c>
      <c r="Z124">
        <f>Sustainable_Friendly_Table[[#This Row],[S- Worst-Euclidean Distance]]/(Sustainable_Friendly_Table[[#This Row],[S+ Best-Euclidean Distance]]+Sustainable_Friendly_Table[[#This Row],[S- Worst-Euclidean Distance]])</f>
        <v>0.75412867533272754</v>
      </c>
      <c r="AA124">
        <v>123</v>
      </c>
    </row>
    <row r="125" spans="1:27" x14ac:dyDescent="0.3">
      <c r="A125">
        <v>454</v>
      </c>
      <c r="B125" t="s">
        <v>280</v>
      </c>
      <c r="C125" t="s">
        <v>147</v>
      </c>
      <c r="D125" t="s">
        <v>280</v>
      </c>
      <c r="E125" t="s">
        <v>152</v>
      </c>
      <c r="F125" t="s">
        <v>155</v>
      </c>
      <c r="G125" t="s">
        <v>219</v>
      </c>
      <c r="H125">
        <v>346.81200263172855</v>
      </c>
      <c r="I125">
        <v>50</v>
      </c>
      <c r="J125">
        <v>1254325.3237015379</v>
      </c>
      <c r="K125">
        <v>36911.660336363631</v>
      </c>
      <c r="L125">
        <v>225778558.26627681</v>
      </c>
      <c r="M125">
        <v>5824579.0363636352</v>
      </c>
      <c r="N125">
        <v>1881487985.5523067</v>
      </c>
      <c r="O125">
        <v>93200000</v>
      </c>
      <c r="P125">
        <v>22.828802727272723</v>
      </c>
      <c r="Q125">
        <v>18752.16358933799</v>
      </c>
      <c r="R125">
        <v>225815469.92661318</v>
      </c>
      <c r="S125">
        <v>1980.5125645886703</v>
      </c>
      <c r="T125">
        <v>18774.992392065262</v>
      </c>
      <c r="U125">
        <f>Sustainable_Friendly_Table[[#This Row],[Total Energy(MJ)]]*AHP!$P$13/TOPSIS!$B$12</f>
        <v>2.1882591195439324E-2</v>
      </c>
      <c r="V125">
        <f>Sustainable_Friendly_Table[[#This Row],[Total Cost(LKR Million)]]*AHP!$P$14/TOPSIS!$C$12</f>
        <v>6.6110911289896084E-3</v>
      </c>
      <c r="W125">
        <f>Sustainable_Friendly_Table[[#This Row],[Total Carbon (Metric T)]]*AHP!$P$15/TOPSIS!$D$12</f>
        <v>1.2044298839459944E-2</v>
      </c>
      <c r="X125">
        <f>((Sustainable_Friendly_Table[[#This Row],[Weighted Energy]]-TOPSIS!$B$13)^2+(Sustainable_Friendly_Table[[#This Row],[Weighted Cost]]-TOPSIS!$C$13)^2+(Sustainable_Friendly_Table[[#This Row],[Weighted Co2]]-TOPSIS!$D$13)^2)^0.5</f>
        <v>1.4869582487396487E-3</v>
      </c>
      <c r="Y125">
        <f>((Sustainable_Friendly_Table[[#This Row],[Weighted Energy]]-TOPSIS!$B$14)^2+(Sustainable_Friendly_Table[[#This Row],[Weighted Cost]]-TOPSIS!$C$14)^2+(Sustainable_Friendly_Table[[#This Row],[Weighted Co2]]-TOPSIS!$D$14)^2)^0.5</f>
        <v>4.5386482170933374E-3</v>
      </c>
      <c r="Z125">
        <f>Sustainable_Friendly_Table[[#This Row],[S- Worst-Euclidean Distance]]/(Sustainable_Friendly_Table[[#This Row],[S+ Best-Euclidean Distance]]+Sustainable_Friendly_Table[[#This Row],[S- Worst-Euclidean Distance]])</f>
        <v>0.75322679017105543</v>
      </c>
      <c r="AA125">
        <v>124</v>
      </c>
    </row>
    <row r="126" spans="1:27" x14ac:dyDescent="0.3">
      <c r="A126">
        <v>456</v>
      </c>
      <c r="B126" t="s">
        <v>280</v>
      </c>
      <c r="C126" t="s">
        <v>147</v>
      </c>
      <c r="D126" t="s">
        <v>280</v>
      </c>
      <c r="E126" t="s">
        <v>152</v>
      </c>
      <c r="F126" t="s">
        <v>155</v>
      </c>
      <c r="G126" t="s">
        <v>218</v>
      </c>
      <c r="H126">
        <v>346.81200263172855</v>
      </c>
      <c r="I126">
        <v>25</v>
      </c>
      <c r="J126">
        <v>1254325.3237015379</v>
      </c>
      <c r="K126">
        <v>36911.660336363631</v>
      </c>
      <c r="L126">
        <v>225778558.26627681</v>
      </c>
      <c r="M126">
        <v>5824579.0363636352</v>
      </c>
      <c r="N126">
        <v>1881487985.5523067</v>
      </c>
      <c r="O126">
        <v>93655000</v>
      </c>
      <c r="P126">
        <v>22.828802727272723</v>
      </c>
      <c r="Q126">
        <v>18752.16358933799</v>
      </c>
      <c r="R126">
        <v>225815469.92661318</v>
      </c>
      <c r="S126">
        <v>1980.9675645886703</v>
      </c>
      <c r="T126">
        <v>18774.992392065262</v>
      </c>
      <c r="U126">
        <f>Sustainable_Friendly_Table[[#This Row],[Total Energy(MJ)]]*AHP!$P$13/TOPSIS!$B$12</f>
        <v>2.1882591195439324E-2</v>
      </c>
      <c r="V126">
        <f>Sustainable_Friendly_Table[[#This Row],[Total Cost(LKR Million)]]*AHP!$P$14/TOPSIS!$C$12</f>
        <v>6.6126099511962808E-3</v>
      </c>
      <c r="W126">
        <f>Sustainable_Friendly_Table[[#This Row],[Total Carbon (Metric T)]]*AHP!$P$15/TOPSIS!$D$12</f>
        <v>1.2044298839459944E-2</v>
      </c>
      <c r="X126">
        <f>((Sustainable_Friendly_Table[[#This Row],[Weighted Energy]]-TOPSIS!$B$13)^2+(Sustainable_Friendly_Table[[#This Row],[Weighted Cost]]-TOPSIS!$C$13)^2+(Sustainable_Friendly_Table[[#This Row],[Weighted Co2]]-TOPSIS!$D$13)^2)^0.5</f>
        <v>1.4873545339438095E-3</v>
      </c>
      <c r="Y126">
        <f>((Sustainable_Friendly_Table[[#This Row],[Weighted Energy]]-TOPSIS!$B$14)^2+(Sustainable_Friendly_Table[[#This Row],[Weighted Cost]]-TOPSIS!$C$14)^2+(Sustainable_Friendly_Table[[#This Row],[Weighted Co2]]-TOPSIS!$D$14)^2)^0.5</f>
        <v>4.5382482170575507E-3</v>
      </c>
      <c r="Z126">
        <f>Sustainable_Friendly_Table[[#This Row],[S- Worst-Euclidean Distance]]/(Sustainable_Friendly_Table[[#This Row],[S+ Best-Euclidean Distance]]+Sustainable_Friendly_Table[[#This Row],[S- Worst-Euclidean Distance]])</f>
        <v>0.75316087113498575</v>
      </c>
      <c r="AA126">
        <v>125</v>
      </c>
    </row>
    <row r="127" spans="1:27" x14ac:dyDescent="0.3">
      <c r="A127">
        <v>455</v>
      </c>
      <c r="B127" t="s">
        <v>280</v>
      </c>
      <c r="C127" t="s">
        <v>147</v>
      </c>
      <c r="D127" t="s">
        <v>280</v>
      </c>
      <c r="E127" t="s">
        <v>152</v>
      </c>
      <c r="F127" t="s">
        <v>155</v>
      </c>
      <c r="G127" t="s">
        <v>220</v>
      </c>
      <c r="H127">
        <v>346.81200263172855</v>
      </c>
      <c r="I127">
        <v>25</v>
      </c>
      <c r="J127">
        <v>1254325.3237015379</v>
      </c>
      <c r="K127">
        <v>36911.660336363631</v>
      </c>
      <c r="L127">
        <v>225778558.26627681</v>
      </c>
      <c r="M127">
        <v>5824579.0363636352</v>
      </c>
      <c r="N127">
        <v>1881487985.5523067</v>
      </c>
      <c r="O127">
        <v>97500000</v>
      </c>
      <c r="P127">
        <v>22.828802727272723</v>
      </c>
      <c r="Q127">
        <v>18752.16358933799</v>
      </c>
      <c r="R127">
        <v>225815469.92661318</v>
      </c>
      <c r="S127">
        <v>1984.8125645886703</v>
      </c>
      <c r="T127">
        <v>18774.992392065262</v>
      </c>
      <c r="U127">
        <f>Sustainable_Friendly_Table[[#This Row],[Total Energy(MJ)]]*AHP!$P$13/TOPSIS!$B$12</f>
        <v>2.1882591195439324E-2</v>
      </c>
      <c r="V127">
        <f>Sustainable_Friendly_Table[[#This Row],[Total Cost(LKR Million)]]*AHP!$P$14/TOPSIS!$C$12</f>
        <v>6.6254448333603558E-3</v>
      </c>
      <c r="W127">
        <f>Sustainable_Friendly_Table[[#This Row],[Total Carbon (Metric T)]]*AHP!$P$15/TOPSIS!$D$12</f>
        <v>1.2044298839459944E-2</v>
      </c>
      <c r="X127">
        <f>((Sustainable_Friendly_Table[[#This Row],[Weighted Energy]]-TOPSIS!$B$13)^2+(Sustainable_Friendly_Table[[#This Row],[Weighted Cost]]-TOPSIS!$C$13)^2+(Sustainable_Friendly_Table[[#This Row],[Weighted Co2]]-TOPSIS!$D$13)^2)^0.5</f>
        <v>1.4907609462368593E-3</v>
      </c>
      <c r="Y127">
        <f>((Sustainable_Friendly_Table[[#This Row],[Weighted Energy]]-TOPSIS!$B$14)^2+(Sustainable_Friendly_Table[[#This Row],[Weighted Cost]]-TOPSIS!$C$14)^2+(Sustainable_Friendly_Table[[#This Row],[Weighted Co2]]-TOPSIS!$D$14)^2)^0.5</f>
        <v>4.5348869004767358E-3</v>
      </c>
      <c r="Z127">
        <f>Sustainable_Friendly_Table[[#This Row],[S- Worst-Euclidean Distance]]/(Sustainable_Friendly_Table[[#This Row],[S+ Best-Euclidean Distance]]+Sustainable_Friendly_Table[[#This Row],[S- Worst-Euclidean Distance]])</f>
        <v>0.75259739962236183</v>
      </c>
      <c r="AA127">
        <v>126</v>
      </c>
    </row>
    <row r="128" spans="1:27" x14ac:dyDescent="0.3">
      <c r="A128">
        <v>331</v>
      </c>
      <c r="B128" t="s">
        <v>142</v>
      </c>
      <c r="C128" t="s">
        <v>147</v>
      </c>
      <c r="D128" t="s">
        <v>151</v>
      </c>
      <c r="E128" t="s">
        <v>152</v>
      </c>
      <c r="F128" t="s">
        <v>280</v>
      </c>
      <c r="G128" t="s">
        <v>219</v>
      </c>
      <c r="H128">
        <v>357.75612896315448</v>
      </c>
      <c r="I128">
        <v>51</v>
      </c>
      <c r="J128">
        <v>1271034.2138284147</v>
      </c>
      <c r="K128">
        <v>40091.503290909081</v>
      </c>
      <c r="L128">
        <v>228786158.48911464</v>
      </c>
      <c r="M128">
        <v>5745460.0386363622</v>
      </c>
      <c r="N128">
        <v>1906551320.7426219</v>
      </c>
      <c r="O128">
        <v>95064000</v>
      </c>
      <c r="P128">
        <v>23.473981468181812</v>
      </c>
      <c r="Q128">
        <v>19001.961496734799</v>
      </c>
      <c r="R128">
        <v>228826249.99240556</v>
      </c>
      <c r="S128">
        <v>2007.3607807812584</v>
      </c>
      <c r="T128">
        <v>19025.43547820298</v>
      </c>
      <c r="U128">
        <f>Sustainable_Friendly_Table[[#This Row],[Total Energy(MJ)]]*AHP!$P$13/TOPSIS!$B$12</f>
        <v>2.2174350078834355E-2</v>
      </c>
      <c r="V128">
        <f>Sustainable_Friendly_Table[[#This Row],[Total Cost(LKR Million)]]*AHP!$P$14/TOPSIS!$C$12</f>
        <v>6.7007123750617735E-3</v>
      </c>
      <c r="W128">
        <f>Sustainable_Friendly_Table[[#This Row],[Total Carbon (Metric T)]]*AHP!$P$15/TOPSIS!$D$12</f>
        <v>1.220495996297625E-2</v>
      </c>
      <c r="X128">
        <f>((Sustainable_Friendly_Table[[#This Row],[Weighted Energy]]-TOPSIS!$B$13)^2+(Sustainable_Friendly_Table[[#This Row],[Weighted Cost]]-TOPSIS!$C$13)^2+(Sustainable_Friendly_Table[[#This Row],[Weighted Co2]]-TOPSIS!$D$13)^2)^0.5</f>
        <v>1.8318743865443066E-3</v>
      </c>
      <c r="Y128">
        <f>((Sustainable_Friendly_Table[[#This Row],[Weighted Energy]]-TOPSIS!$B$14)^2+(Sustainable_Friendly_Table[[#This Row],[Weighted Cost]]-TOPSIS!$C$14)^2+(Sustainable_Friendly_Table[[#This Row],[Weighted Co2]]-TOPSIS!$D$14)^2)^0.5</f>
        <v>4.1937346981675118E-3</v>
      </c>
      <c r="Z128">
        <f>Sustainable_Friendly_Table[[#This Row],[S- Worst-Euclidean Distance]]/(Sustainable_Friendly_Table[[#This Row],[S+ Best-Euclidean Distance]]+Sustainable_Friendly_Table[[#This Row],[S- Worst-Euclidean Distance]])</f>
        <v>0.69598519240284928</v>
      </c>
      <c r="AA128">
        <v>127</v>
      </c>
    </row>
    <row r="129" spans="1:27" x14ac:dyDescent="0.3">
      <c r="A129">
        <v>333</v>
      </c>
      <c r="B129" t="s">
        <v>142</v>
      </c>
      <c r="C129" t="s">
        <v>147</v>
      </c>
      <c r="D129" t="s">
        <v>151</v>
      </c>
      <c r="E129" t="s">
        <v>152</v>
      </c>
      <c r="F129" t="s">
        <v>280</v>
      </c>
      <c r="G129" t="s">
        <v>218</v>
      </c>
      <c r="H129">
        <v>357.75612896315448</v>
      </c>
      <c r="I129">
        <v>26</v>
      </c>
      <c r="J129">
        <v>1271034.2138284147</v>
      </c>
      <c r="K129">
        <v>40091.503290909081</v>
      </c>
      <c r="L129">
        <v>228786158.48911464</v>
      </c>
      <c r="M129">
        <v>5745460.0386363622</v>
      </c>
      <c r="N129">
        <v>1906551320.7426219</v>
      </c>
      <c r="O129">
        <v>97401200</v>
      </c>
      <c r="P129">
        <v>23.473981468181812</v>
      </c>
      <c r="Q129">
        <v>19001.961496734799</v>
      </c>
      <c r="R129">
        <v>228826249.99240556</v>
      </c>
      <c r="S129">
        <v>2009.6979807812584</v>
      </c>
      <c r="T129">
        <v>19025.43547820298</v>
      </c>
      <c r="U129">
        <f>Sustainable_Friendly_Table[[#This Row],[Total Energy(MJ)]]*AHP!$P$13/TOPSIS!$B$12</f>
        <v>2.2174350078834355E-2</v>
      </c>
      <c r="V129">
        <f>Sustainable_Friendly_Table[[#This Row],[Total Cost(LKR Million)]]*AHP!$P$14/TOPSIS!$C$12</f>
        <v>6.7085141140978913E-3</v>
      </c>
      <c r="W129">
        <f>Sustainable_Friendly_Table[[#This Row],[Total Carbon (Metric T)]]*AHP!$P$15/TOPSIS!$D$12</f>
        <v>1.220495996297625E-2</v>
      </c>
      <c r="X129">
        <f>((Sustainable_Friendly_Table[[#This Row],[Weighted Energy]]-TOPSIS!$B$13)^2+(Sustainable_Friendly_Table[[#This Row],[Weighted Cost]]-TOPSIS!$C$13)^2+(Sustainable_Friendly_Table[[#This Row],[Weighted Co2]]-TOPSIS!$D$13)^2)^0.5</f>
        <v>1.8339208539518007E-3</v>
      </c>
      <c r="Y129">
        <f>((Sustainable_Friendly_Table[[#This Row],[Weighted Energy]]-TOPSIS!$B$14)^2+(Sustainable_Friendly_Table[[#This Row],[Weighted Cost]]-TOPSIS!$C$14)^2+(Sustainable_Friendly_Table[[#This Row],[Weighted Co2]]-TOPSIS!$D$14)^2)^0.5</f>
        <v>4.1916831951181741E-3</v>
      </c>
      <c r="Z129">
        <f>Sustainable_Friendly_Table[[#This Row],[S- Worst-Euclidean Distance]]/(Sustainable_Friendly_Table[[#This Row],[S+ Best-Euclidean Distance]]+Sustainable_Friendly_Table[[#This Row],[S- Worst-Euclidean Distance]])</f>
        <v>0.69564530974535932</v>
      </c>
      <c r="AA129">
        <v>128</v>
      </c>
    </row>
    <row r="130" spans="1:27" x14ac:dyDescent="0.3">
      <c r="A130">
        <v>332</v>
      </c>
      <c r="B130" t="s">
        <v>142</v>
      </c>
      <c r="C130" t="s">
        <v>147</v>
      </c>
      <c r="D130" t="s">
        <v>151</v>
      </c>
      <c r="E130" t="s">
        <v>152</v>
      </c>
      <c r="F130" t="s">
        <v>280</v>
      </c>
      <c r="G130" t="s">
        <v>220</v>
      </c>
      <c r="H130">
        <v>357.75612896315448</v>
      </c>
      <c r="I130">
        <v>26</v>
      </c>
      <c r="J130">
        <v>1271034.2138284147</v>
      </c>
      <c r="K130">
        <v>40091.503290909081</v>
      </c>
      <c r="L130">
        <v>228786158.48911464</v>
      </c>
      <c r="M130">
        <v>5745460.0386363622</v>
      </c>
      <c r="N130">
        <v>1906551320.7426219</v>
      </c>
      <c r="O130">
        <v>101400000</v>
      </c>
      <c r="P130">
        <v>23.473981468181812</v>
      </c>
      <c r="Q130">
        <v>19001.961496734799</v>
      </c>
      <c r="R130">
        <v>228826249.99240556</v>
      </c>
      <c r="S130">
        <v>2013.6967807812584</v>
      </c>
      <c r="T130">
        <v>19025.43547820298</v>
      </c>
      <c r="U130">
        <f>Sustainable_Friendly_Table[[#This Row],[Total Energy(MJ)]]*AHP!$P$13/TOPSIS!$B$12</f>
        <v>2.2174350078834355E-2</v>
      </c>
      <c r="V130">
        <f>Sustainable_Friendly_Table[[#This Row],[Total Cost(LKR Million)]]*AHP!$P$14/TOPSIS!$C$12</f>
        <v>6.7218623915485292E-3</v>
      </c>
      <c r="W130">
        <f>Sustainable_Friendly_Table[[#This Row],[Total Carbon (Metric T)]]*AHP!$P$15/TOPSIS!$D$12</f>
        <v>1.220495996297625E-2</v>
      </c>
      <c r="X130">
        <f>((Sustainable_Friendly_Table[[#This Row],[Weighted Energy]]-TOPSIS!$B$13)^2+(Sustainable_Friendly_Table[[#This Row],[Weighted Cost]]-TOPSIS!$C$13)^2+(Sustainable_Friendly_Table[[#This Row],[Weighted Co2]]-TOPSIS!$D$13)^2)^0.5</f>
        <v>1.8374937657040565E-3</v>
      </c>
      <c r="Y130">
        <f>((Sustainable_Friendly_Table[[#This Row],[Weighted Energy]]-TOPSIS!$B$14)^2+(Sustainable_Friendly_Table[[#This Row],[Weighted Cost]]-TOPSIS!$C$14)^2+(Sustainable_Friendly_Table[[#This Row],[Weighted Co2]]-TOPSIS!$D$14)^2)^0.5</f>
        <v>4.1882045777681433E-3</v>
      </c>
      <c r="Z130">
        <f>Sustainable_Friendly_Table[[#This Row],[S- Worst-Euclidean Distance]]/(Sustainable_Friendly_Table[[#This Row],[S+ Best-Euclidean Distance]]+Sustainable_Friendly_Table[[#This Row],[S- Worst-Euclidean Distance]])</f>
        <v>0.69505712683167042</v>
      </c>
      <c r="AA130">
        <v>129</v>
      </c>
    </row>
    <row r="131" spans="1:27" x14ac:dyDescent="0.3">
      <c r="A131">
        <v>349</v>
      </c>
      <c r="B131" t="s">
        <v>142</v>
      </c>
      <c r="C131" t="s">
        <v>147</v>
      </c>
      <c r="D131" t="s">
        <v>280</v>
      </c>
      <c r="E131" t="s">
        <v>152</v>
      </c>
      <c r="F131" t="s">
        <v>280</v>
      </c>
      <c r="G131" t="s">
        <v>219</v>
      </c>
      <c r="H131">
        <v>358.22059130156447</v>
      </c>
      <c r="I131">
        <v>51</v>
      </c>
      <c r="J131">
        <v>1271483.8133719957</v>
      </c>
      <c r="K131">
        <v>40091.503290909081</v>
      </c>
      <c r="L131">
        <v>228867086.40695924</v>
      </c>
      <c r="M131">
        <v>5750065.1136363624</v>
      </c>
      <c r="N131">
        <v>1907225720.0579934</v>
      </c>
      <c r="O131">
        <v>95064000</v>
      </c>
      <c r="P131">
        <v>23.46477131818181</v>
      </c>
      <c r="Q131">
        <v>19008.683009911336</v>
      </c>
      <c r="R131">
        <v>228907177.91025016</v>
      </c>
      <c r="S131">
        <v>2008.0397851716298</v>
      </c>
      <c r="T131">
        <v>19032.147781229516</v>
      </c>
      <c r="U131">
        <f>Sustainable_Friendly_Table[[#This Row],[Total Energy(MJ)]]*AHP!$P$13/TOPSIS!$B$12</f>
        <v>2.2182192378314841E-2</v>
      </c>
      <c r="V131">
        <f>Sustainable_Friendly_Table[[#This Row],[Total Cost(LKR Million)]]*AHP!$P$14/TOPSIS!$C$12</f>
        <v>6.702978939779408E-3</v>
      </c>
      <c r="W131">
        <f>Sustainable_Friendly_Table[[#This Row],[Total Carbon (Metric T)]]*AHP!$P$15/TOPSIS!$D$12</f>
        <v>1.2209265955855735E-2</v>
      </c>
      <c r="X131">
        <f>((Sustainable_Friendly_Table[[#This Row],[Weighted Energy]]-TOPSIS!$B$13)^2+(Sustainable_Friendly_Table[[#This Row],[Weighted Cost]]-TOPSIS!$C$13)^2+(Sustainable_Friendly_Table[[#This Row],[Weighted Co2]]-TOPSIS!$D$13)^2)^0.5</f>
        <v>1.8411026488731684E-3</v>
      </c>
      <c r="Y131">
        <f>((Sustainable_Friendly_Table[[#This Row],[Weighted Energy]]-TOPSIS!$B$14)^2+(Sustainable_Friendly_Table[[#This Row],[Weighted Cost]]-TOPSIS!$C$14)^2+(Sustainable_Friendly_Table[[#This Row],[Weighted Co2]]-TOPSIS!$D$14)^2)^0.5</f>
        <v>4.1845070181923405E-3</v>
      </c>
      <c r="Z131">
        <f>Sustainable_Friendly_Table[[#This Row],[S- Worst-Euclidean Distance]]/(Sustainable_Friendly_Table[[#This Row],[S+ Best-Euclidean Distance]]+Sustainable_Friendly_Table[[#This Row],[S- Worst-Euclidean Distance]])</f>
        <v>0.69445371495996833</v>
      </c>
      <c r="AA131">
        <v>130</v>
      </c>
    </row>
    <row r="132" spans="1:27" x14ac:dyDescent="0.3">
      <c r="A132">
        <v>351</v>
      </c>
      <c r="B132" t="s">
        <v>142</v>
      </c>
      <c r="C132" t="s">
        <v>147</v>
      </c>
      <c r="D132" t="s">
        <v>280</v>
      </c>
      <c r="E132" t="s">
        <v>152</v>
      </c>
      <c r="F132" t="s">
        <v>280</v>
      </c>
      <c r="G132" t="s">
        <v>218</v>
      </c>
      <c r="H132">
        <v>358.22059130156447</v>
      </c>
      <c r="I132">
        <v>26</v>
      </c>
      <c r="J132">
        <v>1271483.8133719957</v>
      </c>
      <c r="K132">
        <v>40091.503290909081</v>
      </c>
      <c r="L132">
        <v>228867086.40695924</v>
      </c>
      <c r="M132">
        <v>5750065.1136363624</v>
      </c>
      <c r="N132">
        <v>1907225720.0579934</v>
      </c>
      <c r="O132">
        <v>97401200</v>
      </c>
      <c r="P132">
        <v>23.46477131818181</v>
      </c>
      <c r="Q132">
        <v>19008.683009911336</v>
      </c>
      <c r="R132">
        <v>228907177.91025016</v>
      </c>
      <c r="S132">
        <v>2010.3769851716297</v>
      </c>
      <c r="T132">
        <v>19032.147781229516</v>
      </c>
      <c r="U132">
        <f>Sustainable_Friendly_Table[[#This Row],[Total Energy(MJ)]]*AHP!$P$13/TOPSIS!$B$12</f>
        <v>2.2182192378314841E-2</v>
      </c>
      <c r="V132">
        <f>Sustainable_Friendly_Table[[#This Row],[Total Cost(LKR Million)]]*AHP!$P$14/TOPSIS!$C$12</f>
        <v>6.7107806788155267E-3</v>
      </c>
      <c r="W132">
        <f>Sustainable_Friendly_Table[[#This Row],[Total Carbon (Metric T)]]*AHP!$P$15/TOPSIS!$D$12</f>
        <v>1.2209265955855735E-2</v>
      </c>
      <c r="X132">
        <f>((Sustainable_Friendly_Table[[#This Row],[Weighted Energy]]-TOPSIS!$B$13)^2+(Sustainable_Friendly_Table[[#This Row],[Weighted Cost]]-TOPSIS!$C$13)^2+(Sustainable_Friendly_Table[[#This Row],[Weighted Co2]]-TOPSIS!$D$13)^2)^0.5</f>
        <v>1.8431484640318292E-3</v>
      </c>
      <c r="Y132">
        <f>((Sustainable_Friendly_Table[[#This Row],[Weighted Energy]]-TOPSIS!$B$14)^2+(Sustainable_Friendly_Table[[#This Row],[Weighted Cost]]-TOPSIS!$C$14)^2+(Sustainable_Friendly_Table[[#This Row],[Weighted Co2]]-TOPSIS!$D$14)^2)^0.5</f>
        <v>4.1824552168810807E-3</v>
      </c>
      <c r="Z132">
        <f>Sustainable_Friendly_Table[[#This Row],[S- Worst-Euclidean Distance]]/(Sustainable_Friendly_Table[[#This Row],[S+ Best-Euclidean Distance]]+Sustainable_Friendly_Table[[#This Row],[S- Worst-Euclidean Distance]])</f>
        <v>0.69411389104957144</v>
      </c>
      <c r="AA132">
        <v>131</v>
      </c>
    </row>
    <row r="133" spans="1:27" x14ac:dyDescent="0.3">
      <c r="A133">
        <v>350</v>
      </c>
      <c r="B133" t="s">
        <v>142</v>
      </c>
      <c r="C133" t="s">
        <v>147</v>
      </c>
      <c r="D133" t="s">
        <v>280</v>
      </c>
      <c r="E133" t="s">
        <v>152</v>
      </c>
      <c r="F133" t="s">
        <v>280</v>
      </c>
      <c r="G133" t="s">
        <v>220</v>
      </c>
      <c r="H133">
        <v>358.22059130156447</v>
      </c>
      <c r="I133">
        <v>26</v>
      </c>
      <c r="J133">
        <v>1271483.8133719957</v>
      </c>
      <c r="K133">
        <v>40091.503290909081</v>
      </c>
      <c r="L133">
        <v>228867086.40695924</v>
      </c>
      <c r="M133">
        <v>5750065.1136363624</v>
      </c>
      <c r="N133">
        <v>1907225720.0579934</v>
      </c>
      <c r="O133">
        <v>101400000</v>
      </c>
      <c r="P133">
        <v>23.46477131818181</v>
      </c>
      <c r="Q133">
        <v>19008.683009911336</v>
      </c>
      <c r="R133">
        <v>228907177.91025016</v>
      </c>
      <c r="S133">
        <v>2014.3757851716296</v>
      </c>
      <c r="T133">
        <v>19032.147781229516</v>
      </c>
      <c r="U133">
        <f>Sustainable_Friendly_Table[[#This Row],[Total Energy(MJ)]]*AHP!$P$13/TOPSIS!$B$12</f>
        <v>2.2182192378314841E-2</v>
      </c>
      <c r="V133">
        <f>Sustainable_Friendly_Table[[#This Row],[Total Cost(LKR Million)]]*AHP!$P$14/TOPSIS!$C$12</f>
        <v>6.7241289562661637E-3</v>
      </c>
      <c r="W133">
        <f>Sustainable_Friendly_Table[[#This Row],[Total Carbon (Metric T)]]*AHP!$P$15/TOPSIS!$D$12</f>
        <v>1.2209265955855735E-2</v>
      </c>
      <c r="X133">
        <f>((Sustainable_Friendly_Table[[#This Row],[Weighted Energy]]-TOPSIS!$B$13)^2+(Sustainable_Friendly_Table[[#This Row],[Weighted Cost]]-TOPSIS!$C$13)^2+(Sustainable_Friendly_Table[[#This Row],[Weighted Co2]]-TOPSIS!$D$13)^2)^0.5</f>
        <v>1.8467199057719296E-3</v>
      </c>
      <c r="Y133">
        <f>((Sustainable_Friendly_Table[[#This Row],[Weighted Energy]]-TOPSIS!$B$14)^2+(Sustainable_Friendly_Table[[#This Row],[Weighted Cost]]-TOPSIS!$C$14)^2+(Sustainable_Friendly_Table[[#This Row],[Weighted Co2]]-TOPSIS!$D$14)^2)^0.5</f>
        <v>4.1789761578270726E-3</v>
      </c>
      <c r="Z133">
        <f>Sustainable_Friendly_Table[[#This Row],[S- Worst-Euclidean Distance]]/(Sustainable_Friendly_Table[[#This Row],[S+ Best-Euclidean Distance]]+Sustainable_Friendly_Table[[#This Row],[S- Worst-Euclidean Distance]])</f>
        <v>0.69352587878968974</v>
      </c>
      <c r="AA133">
        <v>132</v>
      </c>
    </row>
    <row r="134" spans="1:27" x14ac:dyDescent="0.3">
      <c r="A134">
        <v>448</v>
      </c>
      <c r="B134" t="s">
        <v>280</v>
      </c>
      <c r="C134" t="s">
        <v>147</v>
      </c>
      <c r="D134" t="s">
        <v>151</v>
      </c>
      <c r="E134" t="s">
        <v>280</v>
      </c>
      <c r="F134" t="s">
        <v>280</v>
      </c>
      <c r="G134" t="s">
        <v>219</v>
      </c>
      <c r="H134">
        <v>368.29168606613752</v>
      </c>
      <c r="I134">
        <v>53</v>
      </c>
      <c r="J134">
        <v>1272267.2909921019</v>
      </c>
      <c r="K134">
        <v>49193.356927272718</v>
      </c>
      <c r="L134">
        <v>229008112.37857834</v>
      </c>
      <c r="M134">
        <v>6938972.9840909084</v>
      </c>
      <c r="N134">
        <v>1908400936.4881527</v>
      </c>
      <c r="O134">
        <v>98792000</v>
      </c>
      <c r="P134">
        <v>29.661177649999999</v>
      </c>
      <c r="Q134">
        <v>19020.396000331923</v>
      </c>
      <c r="R134">
        <v>229057305.73550561</v>
      </c>
      <c r="S134">
        <v>2014.1319094722435</v>
      </c>
      <c r="T134">
        <v>19050.057177981922</v>
      </c>
      <c r="U134">
        <f>Sustainable_Friendly_Table[[#This Row],[Total Energy(MJ)]]*AHP!$P$13/TOPSIS!$B$12</f>
        <v>2.2196740477380832E-2</v>
      </c>
      <c r="V134">
        <f>Sustainable_Friendly_Table[[#This Row],[Total Cost(LKR Million)]]*AHP!$P$14/TOPSIS!$C$12</f>
        <v>6.7233148819191412E-3</v>
      </c>
      <c r="W134">
        <f>Sustainable_Friendly_Table[[#This Row],[Total Carbon (Metric T)]]*AHP!$P$15/TOPSIS!$D$12</f>
        <v>1.2220754968581599E-2</v>
      </c>
      <c r="X134">
        <f>((Sustainable_Friendly_Table[[#This Row],[Weighted Energy]]-TOPSIS!$B$13)^2+(Sustainable_Friendly_Table[[#This Row],[Weighted Cost]]-TOPSIS!$C$13)^2+(Sustainable_Friendly_Table[[#This Row],[Weighted Co2]]-TOPSIS!$D$13)^2)^0.5</f>
        <v>1.8641110868110348E-3</v>
      </c>
      <c r="Y134">
        <f>((Sustainable_Friendly_Table[[#This Row],[Weighted Energy]]-TOPSIS!$B$14)^2+(Sustainable_Friendly_Table[[#This Row],[Weighted Cost]]-TOPSIS!$C$14)^2+(Sustainable_Friendly_Table[[#This Row],[Weighted Co2]]-TOPSIS!$D$14)^2)^0.5</f>
        <v>4.1615310933252846E-3</v>
      </c>
      <c r="Z134">
        <f>Sustainable_Friendly_Table[[#This Row],[S- Worst-Euclidean Distance]]/(Sustainable_Friendly_Table[[#This Row],[S+ Best-Euclidean Distance]]+Sustainable_Friendly_Table[[#This Row],[S- Worst-Euclidean Distance]])</f>
        <v>0.69063694273846465</v>
      </c>
      <c r="AA134">
        <v>133</v>
      </c>
    </row>
    <row r="135" spans="1:27" x14ac:dyDescent="0.3">
      <c r="A135">
        <v>450</v>
      </c>
      <c r="B135" t="s">
        <v>280</v>
      </c>
      <c r="C135" t="s">
        <v>147</v>
      </c>
      <c r="D135" t="s">
        <v>151</v>
      </c>
      <c r="E135" t="s">
        <v>280</v>
      </c>
      <c r="F135" t="s">
        <v>280</v>
      </c>
      <c r="G135" t="s">
        <v>218</v>
      </c>
      <c r="H135">
        <v>368.29168606613752</v>
      </c>
      <c r="I135">
        <v>27</v>
      </c>
      <c r="J135">
        <v>1272267.2909921019</v>
      </c>
      <c r="K135">
        <v>49193.356927272718</v>
      </c>
      <c r="L135">
        <v>229008112.37857834</v>
      </c>
      <c r="M135">
        <v>6938972.9840909084</v>
      </c>
      <c r="N135">
        <v>1908400936.4881527</v>
      </c>
      <c r="O135">
        <v>101147400</v>
      </c>
      <c r="P135">
        <v>29.661177649999999</v>
      </c>
      <c r="Q135">
        <v>19020.396000331923</v>
      </c>
      <c r="R135">
        <v>229057305.73550561</v>
      </c>
      <c r="S135">
        <v>2016.4873094722436</v>
      </c>
      <c r="T135">
        <v>19050.057177981922</v>
      </c>
      <c r="U135">
        <f>Sustainable_Friendly_Table[[#This Row],[Total Energy(MJ)]]*AHP!$P$13/TOPSIS!$B$12</f>
        <v>2.2196740477380832E-2</v>
      </c>
      <c r="V135">
        <f>Sustainable_Friendly_Table[[#This Row],[Total Cost(LKR Million)]]*AHP!$P$14/TOPSIS!$C$12</f>
        <v>6.731177373843527E-3</v>
      </c>
      <c r="W135">
        <f>Sustainable_Friendly_Table[[#This Row],[Total Carbon (Metric T)]]*AHP!$P$15/TOPSIS!$D$12</f>
        <v>1.2220754968581599E-2</v>
      </c>
      <c r="X135">
        <f>((Sustainable_Friendly_Table[[#This Row],[Weighted Energy]]-TOPSIS!$B$13)^2+(Sustainable_Friendly_Table[[#This Row],[Weighted Cost]]-TOPSIS!$C$13)^2+(Sustainable_Friendly_Table[[#This Row],[Weighted Co2]]-TOPSIS!$D$13)^2)^0.5</f>
        <v>1.8662332100862376E-3</v>
      </c>
      <c r="Y135">
        <f>((Sustainable_Friendly_Table[[#This Row],[Weighted Energy]]-TOPSIS!$B$14)^2+(Sustainable_Friendly_Table[[#This Row],[Weighted Cost]]-TOPSIS!$C$14)^2+(Sustainable_Friendly_Table[[#This Row],[Weighted Co2]]-TOPSIS!$D$14)^2)^0.5</f>
        <v>4.1594903862021311E-3</v>
      </c>
      <c r="Z135">
        <f>Sustainable_Friendly_Table[[#This Row],[S- Worst-Euclidean Distance]]/(Sustainable_Friendly_Table[[#This Row],[S+ Best-Euclidean Distance]]+Sustainable_Friendly_Table[[#This Row],[S- Worst-Euclidean Distance]])</f>
        <v>0.69028894534163987</v>
      </c>
      <c r="AA135">
        <v>134</v>
      </c>
    </row>
    <row r="136" spans="1:27" x14ac:dyDescent="0.3">
      <c r="A136">
        <v>325</v>
      </c>
      <c r="B136" t="s">
        <v>142</v>
      </c>
      <c r="C136" t="s">
        <v>147</v>
      </c>
      <c r="D136" t="s">
        <v>151</v>
      </c>
      <c r="E136" t="s">
        <v>152</v>
      </c>
      <c r="F136" t="s">
        <v>154</v>
      </c>
      <c r="G136" t="s">
        <v>219</v>
      </c>
      <c r="H136">
        <v>357.69276093399179</v>
      </c>
      <c r="I136">
        <v>51</v>
      </c>
      <c r="J136">
        <v>1272744.7228816096</v>
      </c>
      <c r="K136">
        <v>37908.09056363636</v>
      </c>
      <c r="L136">
        <v>229094050.11868972</v>
      </c>
      <c r="M136">
        <v>5756377.1022727257</v>
      </c>
      <c r="N136">
        <v>1909117084.3224142</v>
      </c>
      <c r="O136">
        <v>95064000</v>
      </c>
      <c r="P136">
        <v>23.473981468181812</v>
      </c>
      <c r="Q136">
        <v>19027.533607080062</v>
      </c>
      <c r="R136">
        <v>229131958.20925334</v>
      </c>
      <c r="S136">
        <v>2009.9374614246869</v>
      </c>
      <c r="T136">
        <v>19051.007588548244</v>
      </c>
      <c r="U136">
        <f>Sustainable_Friendly_Table[[#This Row],[Total Energy(MJ)]]*AHP!$P$13/TOPSIS!$B$12</f>
        <v>2.2203974656532864E-2</v>
      </c>
      <c r="V136">
        <f>Sustainable_Friendly_Table[[#This Row],[Total Cost(LKR Million)]]*AHP!$P$14/TOPSIS!$C$12</f>
        <v>6.7093135174370287E-3</v>
      </c>
      <c r="W136">
        <f>Sustainable_Friendly_Table[[#This Row],[Total Carbon (Metric T)]]*AHP!$P$15/TOPSIS!$D$12</f>
        <v>1.2221364664108602E-2</v>
      </c>
      <c r="X136">
        <f>((Sustainable_Friendly_Table[[#This Row],[Weighted Energy]]-TOPSIS!$B$13)^2+(Sustainable_Friendly_Table[[#This Row],[Weighted Cost]]-TOPSIS!$C$13)^2+(Sustainable_Friendly_Table[[#This Row],[Weighted Co2]]-TOPSIS!$D$13)^2)^0.5</f>
        <v>1.8668092439282397E-3</v>
      </c>
      <c r="Y136">
        <f>((Sustainable_Friendly_Table[[#This Row],[Weighted Energy]]-TOPSIS!$B$14)^2+(Sustainable_Friendly_Table[[#This Row],[Weighted Cost]]-TOPSIS!$C$14)^2+(Sustainable_Friendly_Table[[#This Row],[Weighted Co2]]-TOPSIS!$D$14)^2)^0.5</f>
        <v>4.1588020046436774E-3</v>
      </c>
      <c r="Z136">
        <f>Sustainable_Friendly_Table[[#This Row],[S- Worst-Euclidean Distance]]/(Sustainable_Friendly_Table[[#This Row],[S+ Best-Euclidean Distance]]+Sustainable_Friendly_Table[[#This Row],[S- Worst-Euclidean Distance]])</f>
        <v>0.69018757319090618</v>
      </c>
      <c r="AA136">
        <v>135</v>
      </c>
    </row>
    <row r="137" spans="1:27" x14ac:dyDescent="0.3">
      <c r="A137">
        <v>327</v>
      </c>
      <c r="B137" t="s">
        <v>142</v>
      </c>
      <c r="C137" t="s">
        <v>147</v>
      </c>
      <c r="D137" t="s">
        <v>151</v>
      </c>
      <c r="E137" t="s">
        <v>152</v>
      </c>
      <c r="F137" t="s">
        <v>154</v>
      </c>
      <c r="G137" t="s">
        <v>218</v>
      </c>
      <c r="H137">
        <v>357.69276093399179</v>
      </c>
      <c r="I137">
        <v>26</v>
      </c>
      <c r="J137">
        <v>1272744.7228816096</v>
      </c>
      <c r="K137">
        <v>37908.09056363636</v>
      </c>
      <c r="L137">
        <v>229094050.11868972</v>
      </c>
      <c r="M137">
        <v>5756377.1022727257</v>
      </c>
      <c r="N137">
        <v>1909117084.3224142</v>
      </c>
      <c r="O137">
        <v>97401200</v>
      </c>
      <c r="P137">
        <v>23.473981468181812</v>
      </c>
      <c r="Q137">
        <v>19027.533607080062</v>
      </c>
      <c r="R137">
        <v>229131958.20925334</v>
      </c>
      <c r="S137">
        <v>2012.2746614246869</v>
      </c>
      <c r="T137">
        <v>19051.007588548244</v>
      </c>
      <c r="U137">
        <f>Sustainable_Friendly_Table[[#This Row],[Total Energy(MJ)]]*AHP!$P$13/TOPSIS!$B$12</f>
        <v>2.2203974656532864E-2</v>
      </c>
      <c r="V137">
        <f>Sustainable_Friendly_Table[[#This Row],[Total Cost(LKR Million)]]*AHP!$P$14/TOPSIS!$C$12</f>
        <v>6.7171152564731475E-3</v>
      </c>
      <c r="W137">
        <f>Sustainable_Friendly_Table[[#This Row],[Total Carbon (Metric T)]]*AHP!$P$15/TOPSIS!$D$12</f>
        <v>1.2221364664108602E-2</v>
      </c>
      <c r="X137">
        <f>((Sustainable_Friendly_Table[[#This Row],[Weighted Energy]]-TOPSIS!$B$13)^2+(Sustainable_Friendly_Table[[#This Row],[Weighted Cost]]-TOPSIS!$C$13)^2+(Sustainable_Friendly_Table[[#This Row],[Weighted Co2]]-TOPSIS!$D$13)^2)^0.5</f>
        <v>1.8688533627426729E-3</v>
      </c>
      <c r="Y137">
        <f>((Sustainable_Friendly_Table[[#This Row],[Weighted Energy]]-TOPSIS!$B$14)^2+(Sustainable_Friendly_Table[[#This Row],[Weighted Cost]]-TOPSIS!$C$14)^2+(Sustainable_Friendly_Table[[#This Row],[Weighted Co2]]-TOPSIS!$D$14)^2)^0.5</f>
        <v>4.1567494044248881E-3</v>
      </c>
      <c r="Z137">
        <f>Sustainable_Friendly_Table[[#This Row],[S- Worst-Euclidean Distance]]/(Sustainable_Friendly_Table[[#This Row],[S+ Best-Euclidean Distance]]+Sustainable_Friendly_Table[[#This Row],[S- Worst-Euclidean Distance]])</f>
        <v>0.68984789821763182</v>
      </c>
      <c r="AA137">
        <v>136</v>
      </c>
    </row>
    <row r="138" spans="1:27" x14ac:dyDescent="0.3">
      <c r="A138">
        <v>449</v>
      </c>
      <c r="B138" t="s">
        <v>280</v>
      </c>
      <c r="C138" t="s">
        <v>147</v>
      </c>
      <c r="D138" t="s">
        <v>151</v>
      </c>
      <c r="E138" t="s">
        <v>280</v>
      </c>
      <c r="F138" t="s">
        <v>280</v>
      </c>
      <c r="G138" t="s">
        <v>220</v>
      </c>
      <c r="H138">
        <v>368.29168606613752</v>
      </c>
      <c r="I138">
        <v>27</v>
      </c>
      <c r="J138">
        <v>1272267.2909921019</v>
      </c>
      <c r="K138">
        <v>49193.356927272718</v>
      </c>
      <c r="L138">
        <v>229008112.37857834</v>
      </c>
      <c r="M138">
        <v>6938972.9840909084</v>
      </c>
      <c r="N138">
        <v>1908400936.4881527</v>
      </c>
      <c r="O138">
        <v>105300000</v>
      </c>
      <c r="P138">
        <v>29.661177649999999</v>
      </c>
      <c r="Q138">
        <v>19020.396000331923</v>
      </c>
      <c r="R138">
        <v>229057305.73550561</v>
      </c>
      <c r="S138">
        <v>2020.6399094722435</v>
      </c>
      <c r="T138">
        <v>19050.057177981922</v>
      </c>
      <c r="U138">
        <f>Sustainable_Friendly_Table[[#This Row],[Total Energy(MJ)]]*AHP!$P$13/TOPSIS!$B$12</f>
        <v>2.2196740477380832E-2</v>
      </c>
      <c r="V138">
        <f>Sustainable_Friendly_Table[[#This Row],[Total Cost(LKR Million)]]*AHP!$P$14/TOPSIS!$C$12</f>
        <v>6.7450390465807267E-3</v>
      </c>
      <c r="W138">
        <f>Sustainable_Friendly_Table[[#This Row],[Total Carbon (Metric T)]]*AHP!$P$15/TOPSIS!$D$12</f>
        <v>1.2220754968581599E-2</v>
      </c>
      <c r="X138">
        <f>((Sustainable_Friendly_Table[[#This Row],[Weighted Energy]]-TOPSIS!$B$13)^2+(Sustainable_Friendly_Table[[#This Row],[Weighted Cost]]-TOPSIS!$C$13)^2+(Sustainable_Friendly_Table[[#This Row],[Weighted Co2]]-TOPSIS!$D$13)^2)^0.5</f>
        <v>1.8700491911712079E-3</v>
      </c>
      <c r="Y138">
        <f>((Sustainable_Friendly_Table[[#This Row],[Weighted Energy]]-TOPSIS!$B$14)^2+(Sustainable_Friendly_Table[[#This Row],[Weighted Cost]]-TOPSIS!$C$14)^2+(Sustainable_Friendly_Table[[#This Row],[Weighted Co2]]-TOPSIS!$D$14)^2)^0.5</f>
        <v>4.1559263826121268E-3</v>
      </c>
      <c r="Z138">
        <f>Sustainable_Friendly_Table[[#This Row],[S- Worst-Euclidean Distance]]/(Sustainable_Friendly_Table[[#This Row],[S+ Best-Euclidean Distance]]+Sustainable_Friendly_Table[[#This Row],[S- Worst-Euclidean Distance]])</f>
        <v>0.68966864065844191</v>
      </c>
      <c r="AA138">
        <v>137</v>
      </c>
    </row>
    <row r="139" spans="1:27" x14ac:dyDescent="0.3">
      <c r="A139">
        <v>326</v>
      </c>
      <c r="B139" t="s">
        <v>142</v>
      </c>
      <c r="C139" t="s">
        <v>147</v>
      </c>
      <c r="D139" t="s">
        <v>151</v>
      </c>
      <c r="E139" t="s">
        <v>152</v>
      </c>
      <c r="F139" t="s">
        <v>154</v>
      </c>
      <c r="G139" t="s">
        <v>220</v>
      </c>
      <c r="H139">
        <v>357.69276093399179</v>
      </c>
      <c r="I139">
        <v>26</v>
      </c>
      <c r="J139">
        <v>1272744.7228816096</v>
      </c>
      <c r="K139">
        <v>37908.09056363636</v>
      </c>
      <c r="L139">
        <v>229094050.11868972</v>
      </c>
      <c r="M139">
        <v>5756377.1022727257</v>
      </c>
      <c r="N139">
        <v>1909117084.3224142</v>
      </c>
      <c r="O139">
        <v>101400000</v>
      </c>
      <c r="P139">
        <v>23.473981468181812</v>
      </c>
      <c r="Q139">
        <v>19027.533607080062</v>
      </c>
      <c r="R139">
        <v>229131958.20925334</v>
      </c>
      <c r="S139">
        <v>2016.273461424687</v>
      </c>
      <c r="T139">
        <v>19051.007588548244</v>
      </c>
      <c r="U139">
        <f>Sustainable_Friendly_Table[[#This Row],[Total Energy(MJ)]]*AHP!$P$13/TOPSIS!$B$12</f>
        <v>2.2203974656532864E-2</v>
      </c>
      <c r="V139">
        <f>Sustainable_Friendly_Table[[#This Row],[Total Cost(LKR Million)]]*AHP!$P$14/TOPSIS!$C$12</f>
        <v>6.7304635339237853E-3</v>
      </c>
      <c r="W139">
        <f>Sustainable_Friendly_Table[[#This Row],[Total Carbon (Metric T)]]*AHP!$P$15/TOPSIS!$D$12</f>
        <v>1.2221364664108602E-2</v>
      </c>
      <c r="X139">
        <f>((Sustainable_Friendly_Table[[#This Row],[Weighted Energy]]-TOPSIS!$B$13)^2+(Sustainable_Friendly_Table[[#This Row],[Weighted Cost]]-TOPSIS!$C$13)^2+(Sustainable_Friendly_Table[[#This Row],[Weighted Co2]]-TOPSIS!$D$13)^2)^0.5</f>
        <v>1.8724209336434487E-3</v>
      </c>
      <c r="Y139">
        <f>((Sustainable_Friendly_Table[[#This Row],[Weighted Energy]]-TOPSIS!$B$14)^2+(Sustainable_Friendly_Table[[#This Row],[Weighted Cost]]-TOPSIS!$C$14)^2+(Sustainable_Friendly_Table[[#This Row],[Weighted Co2]]-TOPSIS!$D$14)^2)^0.5</f>
        <v>4.1532691712743864E-3</v>
      </c>
      <c r="Z139">
        <f>Sustainable_Friendly_Table[[#This Row],[S- Worst-Euclidean Distance]]/(Sustainable_Friendly_Table[[#This Row],[S+ Best-Euclidean Distance]]+Sustainable_Friendly_Table[[#This Row],[S- Worst-Euclidean Distance]])</f>
        <v>0.6892603334985179</v>
      </c>
      <c r="AA139">
        <v>138</v>
      </c>
    </row>
    <row r="140" spans="1:27" x14ac:dyDescent="0.3">
      <c r="A140">
        <v>466</v>
      </c>
      <c r="B140" t="s">
        <v>280</v>
      </c>
      <c r="C140" t="s">
        <v>147</v>
      </c>
      <c r="D140" t="s">
        <v>280</v>
      </c>
      <c r="E140" t="s">
        <v>280</v>
      </c>
      <c r="F140" t="s">
        <v>280</v>
      </c>
      <c r="G140" t="s">
        <v>219</v>
      </c>
      <c r="H140">
        <v>368.7561484045475</v>
      </c>
      <c r="I140">
        <v>53</v>
      </c>
      <c r="J140">
        <v>1272716.8905356829</v>
      </c>
      <c r="K140">
        <v>49193.356927272718</v>
      </c>
      <c r="L140">
        <v>229089040.29642293</v>
      </c>
      <c r="M140">
        <v>6943578.0590909086</v>
      </c>
      <c r="N140">
        <v>1909075335.8035243</v>
      </c>
      <c r="O140">
        <v>98792000</v>
      </c>
      <c r="P140">
        <v>29.651967499999998</v>
      </c>
      <c r="Q140">
        <v>19027.117513508456</v>
      </c>
      <c r="R140">
        <v>229138233.6533502</v>
      </c>
      <c r="S140">
        <v>2014.8109138626151</v>
      </c>
      <c r="T140">
        <v>19056.769481008458</v>
      </c>
      <c r="U140">
        <f>Sustainable_Friendly_Table[[#This Row],[Total Energy(MJ)]]*AHP!$P$13/TOPSIS!$B$12</f>
        <v>2.2204582776861315E-2</v>
      </c>
      <c r="V140">
        <f>Sustainable_Friendly_Table[[#This Row],[Total Cost(LKR Million)]]*AHP!$P$14/TOPSIS!$C$12</f>
        <v>6.7255814466367766E-3</v>
      </c>
      <c r="W140">
        <f>Sustainable_Friendly_Table[[#This Row],[Total Carbon (Metric T)]]*AHP!$P$15/TOPSIS!$D$12</f>
        <v>1.2225060961461082E-2</v>
      </c>
      <c r="X140">
        <f>((Sustainable_Friendly_Table[[#This Row],[Weighted Energy]]-TOPSIS!$B$13)^2+(Sustainable_Friendly_Table[[#This Row],[Weighted Cost]]-TOPSIS!$C$13)^2+(Sustainable_Friendly_Table[[#This Row],[Weighted Co2]]-TOPSIS!$D$13)^2)^0.5</f>
        <v>1.8733379327971721E-3</v>
      </c>
      <c r="Y140">
        <f>((Sustainable_Friendly_Table[[#This Row],[Weighted Energy]]-TOPSIS!$B$14)^2+(Sustainable_Friendly_Table[[#This Row],[Weighted Cost]]-TOPSIS!$C$14)^2+(Sustainable_Friendly_Table[[#This Row],[Weighted Co2]]-TOPSIS!$D$14)^2)^0.5</f>
        <v>4.1523028524270986E-3</v>
      </c>
      <c r="Z140">
        <f>Sustainable_Friendly_Table[[#This Row],[S- Worst-Euclidean Distance]]/(Sustainable_Friendly_Table[[#This Row],[S+ Best-Euclidean Distance]]+Sustainable_Friendly_Table[[#This Row],[S- Worst-Euclidean Distance]])</f>
        <v>0.68910560725908798</v>
      </c>
      <c r="AA140">
        <v>139</v>
      </c>
    </row>
    <row r="141" spans="1:27" x14ac:dyDescent="0.3">
      <c r="A141">
        <v>468</v>
      </c>
      <c r="B141" t="s">
        <v>280</v>
      </c>
      <c r="C141" t="s">
        <v>147</v>
      </c>
      <c r="D141" t="s">
        <v>280</v>
      </c>
      <c r="E141" t="s">
        <v>280</v>
      </c>
      <c r="F141" t="s">
        <v>280</v>
      </c>
      <c r="G141" t="s">
        <v>218</v>
      </c>
      <c r="H141">
        <v>368.7561484045475</v>
      </c>
      <c r="I141">
        <v>27</v>
      </c>
      <c r="J141">
        <v>1272716.8905356829</v>
      </c>
      <c r="K141">
        <v>49193.356927272718</v>
      </c>
      <c r="L141">
        <v>229089040.29642293</v>
      </c>
      <c r="M141">
        <v>6943578.0590909086</v>
      </c>
      <c r="N141">
        <v>1909075335.8035243</v>
      </c>
      <c r="O141">
        <v>101147400</v>
      </c>
      <c r="P141">
        <v>29.651967499999998</v>
      </c>
      <c r="Q141">
        <v>19027.117513508456</v>
      </c>
      <c r="R141">
        <v>229138233.6533502</v>
      </c>
      <c r="S141">
        <v>2017.1663138626152</v>
      </c>
      <c r="T141">
        <v>19056.769481008458</v>
      </c>
      <c r="U141">
        <f>Sustainable_Friendly_Table[[#This Row],[Total Energy(MJ)]]*AHP!$P$13/TOPSIS!$B$12</f>
        <v>2.2204582776861315E-2</v>
      </c>
      <c r="V141">
        <f>Sustainable_Friendly_Table[[#This Row],[Total Cost(LKR Million)]]*AHP!$P$14/TOPSIS!$C$12</f>
        <v>6.7334439385611624E-3</v>
      </c>
      <c r="W141">
        <f>Sustainable_Friendly_Table[[#This Row],[Total Carbon (Metric T)]]*AHP!$P$15/TOPSIS!$D$12</f>
        <v>1.2225060961461082E-2</v>
      </c>
      <c r="X141">
        <f>((Sustainable_Friendly_Table[[#This Row],[Weighted Energy]]-TOPSIS!$B$13)^2+(Sustainable_Friendly_Table[[#This Row],[Weighted Cost]]-TOPSIS!$C$13)^2+(Sustainable_Friendly_Table[[#This Row],[Weighted Co2]]-TOPSIS!$D$13)^2)^0.5</f>
        <v>1.8754591178181742E-3</v>
      </c>
      <c r="Y141">
        <f>((Sustainable_Friendly_Table[[#This Row],[Weighted Energy]]-TOPSIS!$B$14)^2+(Sustainable_Friendly_Table[[#This Row],[Weighted Cost]]-TOPSIS!$C$14)^2+(Sustainable_Friendly_Table[[#This Row],[Weighted Co2]]-TOPSIS!$D$14)^2)^0.5</f>
        <v>4.1502619016349574E-3</v>
      </c>
      <c r="Z141">
        <f>Sustainable_Friendly_Table[[#This Row],[S- Worst-Euclidean Distance]]/(Sustainable_Friendly_Table[[#This Row],[S+ Best-Euclidean Distance]]+Sustainable_Friendly_Table[[#This Row],[S- Worst-Euclidean Distance]])</f>
        <v>0.68875772513139311</v>
      </c>
      <c r="AA141">
        <v>140</v>
      </c>
    </row>
    <row r="142" spans="1:27" x14ac:dyDescent="0.3">
      <c r="A142">
        <v>343</v>
      </c>
      <c r="B142" t="s">
        <v>142</v>
      </c>
      <c r="C142" t="s">
        <v>147</v>
      </c>
      <c r="D142" t="s">
        <v>280</v>
      </c>
      <c r="E142" t="s">
        <v>152</v>
      </c>
      <c r="F142" t="s">
        <v>154</v>
      </c>
      <c r="G142" t="s">
        <v>219</v>
      </c>
      <c r="H142">
        <v>358.15722327240184</v>
      </c>
      <c r="I142">
        <v>51</v>
      </c>
      <c r="J142">
        <v>1273194.3224251906</v>
      </c>
      <c r="K142">
        <v>37908.09056363636</v>
      </c>
      <c r="L142">
        <v>229174978.03653431</v>
      </c>
      <c r="M142">
        <v>5760982.1772727259</v>
      </c>
      <c r="N142">
        <v>1909791483.6377859</v>
      </c>
      <c r="O142">
        <v>95064000</v>
      </c>
      <c r="P142">
        <v>23.46477131818181</v>
      </c>
      <c r="Q142">
        <v>19034.255120256599</v>
      </c>
      <c r="R142">
        <v>229212886.12709793</v>
      </c>
      <c r="S142">
        <v>2010.6164658150587</v>
      </c>
      <c r="T142">
        <v>19057.719891574779</v>
      </c>
      <c r="U142">
        <f>Sustainable_Friendly_Table[[#This Row],[Total Energy(MJ)]]*AHP!$P$13/TOPSIS!$B$12</f>
        <v>2.2211816956013351E-2</v>
      </c>
      <c r="V142">
        <f>Sustainable_Friendly_Table[[#This Row],[Total Cost(LKR Million)]]*AHP!$P$14/TOPSIS!$C$12</f>
        <v>6.711580082154665E-3</v>
      </c>
      <c r="W142">
        <f>Sustainable_Friendly_Table[[#This Row],[Total Carbon (Metric T)]]*AHP!$P$15/TOPSIS!$D$12</f>
        <v>1.2225670656988086E-2</v>
      </c>
      <c r="X142">
        <f>((Sustainable_Friendly_Table[[#This Row],[Weighted Energy]]-TOPSIS!$B$13)^2+(Sustainable_Friendly_Table[[#This Row],[Weighted Cost]]-TOPSIS!$C$13)^2+(Sustainable_Friendly_Table[[#This Row],[Weighted Co2]]-TOPSIS!$D$13)^2)^0.5</f>
        <v>1.8760375437585047E-3</v>
      </c>
      <c r="Y142">
        <f>((Sustainable_Friendly_Table[[#This Row],[Weighted Energy]]-TOPSIS!$B$14)^2+(Sustainable_Friendly_Table[[#This Row],[Weighted Cost]]-TOPSIS!$C$14)^2+(Sustainable_Friendly_Table[[#This Row],[Weighted Co2]]-TOPSIS!$D$14)^2)^0.5</f>
        <v>4.1495743513377207E-3</v>
      </c>
      <c r="Z142">
        <f>Sustainable_Friendly_Table[[#This Row],[S- Worst-Euclidean Distance]]/(Sustainable_Friendly_Table[[#This Row],[S+ Best-Euclidean Distance]]+Sustainable_Friendly_Table[[#This Row],[S- Worst-Euclidean Distance]])</f>
        <v>0.68865609395034799</v>
      </c>
      <c r="AA142">
        <v>141</v>
      </c>
    </row>
    <row r="143" spans="1:27" x14ac:dyDescent="0.3">
      <c r="A143">
        <v>345</v>
      </c>
      <c r="B143" t="s">
        <v>142</v>
      </c>
      <c r="C143" t="s">
        <v>147</v>
      </c>
      <c r="D143" t="s">
        <v>280</v>
      </c>
      <c r="E143" t="s">
        <v>152</v>
      </c>
      <c r="F143" t="s">
        <v>154</v>
      </c>
      <c r="G143" t="s">
        <v>218</v>
      </c>
      <c r="H143">
        <v>358.15722327240184</v>
      </c>
      <c r="I143">
        <v>26</v>
      </c>
      <c r="J143">
        <v>1273194.3224251906</v>
      </c>
      <c r="K143">
        <v>37908.09056363636</v>
      </c>
      <c r="L143">
        <v>229174978.03653431</v>
      </c>
      <c r="M143">
        <v>5760982.1772727259</v>
      </c>
      <c r="N143">
        <v>1909791483.6377859</v>
      </c>
      <c r="O143">
        <v>97401200</v>
      </c>
      <c r="P143">
        <v>23.46477131818181</v>
      </c>
      <c r="Q143">
        <v>19034.255120256599</v>
      </c>
      <c r="R143">
        <v>229212886.12709793</v>
      </c>
      <c r="S143">
        <v>2012.9536658150587</v>
      </c>
      <c r="T143">
        <v>19057.719891574779</v>
      </c>
      <c r="U143">
        <f>Sustainable_Friendly_Table[[#This Row],[Total Energy(MJ)]]*AHP!$P$13/TOPSIS!$B$12</f>
        <v>2.2211816956013351E-2</v>
      </c>
      <c r="V143">
        <f>Sustainable_Friendly_Table[[#This Row],[Total Cost(LKR Million)]]*AHP!$P$14/TOPSIS!$C$12</f>
        <v>6.7193818211907829E-3</v>
      </c>
      <c r="W143">
        <f>Sustainable_Friendly_Table[[#This Row],[Total Carbon (Metric T)]]*AHP!$P$15/TOPSIS!$D$12</f>
        <v>1.2225670656988086E-2</v>
      </c>
      <c r="X143">
        <f>((Sustainable_Friendly_Table[[#This Row],[Weighted Energy]]-TOPSIS!$B$13)^2+(Sustainable_Friendly_Table[[#This Row],[Weighted Cost]]-TOPSIS!$C$13)^2+(Sustainable_Friendly_Table[[#This Row],[Weighted Co2]]-TOPSIS!$D$13)^2)^0.5</f>
        <v>1.8780810339554003E-3</v>
      </c>
      <c r="Y143">
        <f>((Sustainable_Friendly_Table[[#This Row],[Weighted Energy]]-TOPSIS!$B$14)^2+(Sustainable_Friendly_Table[[#This Row],[Weighted Cost]]-TOPSIS!$C$14)^2+(Sustainable_Friendly_Table[[#This Row],[Weighted Co2]]-TOPSIS!$D$14)^2)^0.5</f>
        <v>4.1475214479169522E-3</v>
      </c>
      <c r="Z143">
        <f>Sustainable_Friendly_Table[[#This Row],[S- Worst-Euclidean Distance]]/(Sustainable_Friendly_Table[[#This Row],[S+ Best-Euclidean Distance]]+Sustainable_Friendly_Table[[#This Row],[S- Worst-Euclidean Distance]])</f>
        <v>0.68831647298249599</v>
      </c>
      <c r="AA143">
        <v>142</v>
      </c>
    </row>
    <row r="144" spans="1:27" x14ac:dyDescent="0.3">
      <c r="A144">
        <v>467</v>
      </c>
      <c r="B144" t="s">
        <v>280</v>
      </c>
      <c r="C144" t="s">
        <v>147</v>
      </c>
      <c r="D144" t="s">
        <v>280</v>
      </c>
      <c r="E144" t="s">
        <v>280</v>
      </c>
      <c r="F144" t="s">
        <v>280</v>
      </c>
      <c r="G144" t="s">
        <v>220</v>
      </c>
      <c r="H144">
        <v>368.7561484045475</v>
      </c>
      <c r="I144">
        <v>27</v>
      </c>
      <c r="J144">
        <v>1272716.8905356829</v>
      </c>
      <c r="K144">
        <v>49193.356927272718</v>
      </c>
      <c r="L144">
        <v>229089040.29642293</v>
      </c>
      <c r="M144">
        <v>6943578.0590909086</v>
      </c>
      <c r="N144">
        <v>1909075335.8035243</v>
      </c>
      <c r="O144">
        <v>105300000</v>
      </c>
      <c r="P144">
        <v>29.651967499999998</v>
      </c>
      <c r="Q144">
        <v>19027.117513508456</v>
      </c>
      <c r="R144">
        <v>229138233.6533502</v>
      </c>
      <c r="S144">
        <v>2021.3189138626151</v>
      </c>
      <c r="T144">
        <v>19056.769481008458</v>
      </c>
      <c r="U144">
        <f>Sustainable_Friendly_Table[[#This Row],[Total Energy(MJ)]]*AHP!$P$13/TOPSIS!$B$12</f>
        <v>2.2204582776861315E-2</v>
      </c>
      <c r="V144">
        <f>Sustainable_Friendly_Table[[#This Row],[Total Cost(LKR Million)]]*AHP!$P$14/TOPSIS!$C$12</f>
        <v>6.7473056112983621E-3</v>
      </c>
      <c r="W144">
        <f>Sustainable_Friendly_Table[[#This Row],[Total Carbon (Metric T)]]*AHP!$P$15/TOPSIS!$D$12</f>
        <v>1.2225060961461082E-2</v>
      </c>
      <c r="X144">
        <f>((Sustainable_Friendly_Table[[#This Row],[Weighted Energy]]-TOPSIS!$B$13)^2+(Sustainable_Friendly_Table[[#This Row],[Weighted Cost]]-TOPSIS!$C$13)^2+(Sustainable_Friendly_Table[[#This Row],[Weighted Co2]]-TOPSIS!$D$13)^2)^0.5</f>
        <v>1.8792730834914168E-3</v>
      </c>
      <c r="Y144">
        <f>((Sustainable_Friendly_Table[[#This Row],[Weighted Energy]]-TOPSIS!$B$14)^2+(Sustainable_Friendly_Table[[#This Row],[Weighted Cost]]-TOPSIS!$C$14)^2+(Sustainable_Friendly_Table[[#This Row],[Weighted Co2]]-TOPSIS!$D$14)^2)^0.5</f>
        <v>4.1466975430700138E-3</v>
      </c>
      <c r="Z144">
        <f>Sustainable_Friendly_Table[[#This Row],[S- Worst-Euclidean Distance]]/(Sustainable_Friendly_Table[[#This Row],[S+ Best-Euclidean Distance]]+Sustainable_Friendly_Table[[#This Row],[S- Worst-Euclidean Distance]])</f>
        <v>0.68813769599076569</v>
      </c>
      <c r="AA144">
        <v>143</v>
      </c>
    </row>
    <row r="145" spans="1:27" x14ac:dyDescent="0.3">
      <c r="A145">
        <v>344</v>
      </c>
      <c r="B145" t="s">
        <v>142</v>
      </c>
      <c r="C145" t="s">
        <v>147</v>
      </c>
      <c r="D145" t="s">
        <v>280</v>
      </c>
      <c r="E145" t="s">
        <v>152</v>
      </c>
      <c r="F145" t="s">
        <v>154</v>
      </c>
      <c r="G145" t="s">
        <v>220</v>
      </c>
      <c r="H145">
        <v>358.15722327240184</v>
      </c>
      <c r="I145">
        <v>26</v>
      </c>
      <c r="J145">
        <v>1273194.3224251906</v>
      </c>
      <c r="K145">
        <v>37908.09056363636</v>
      </c>
      <c r="L145">
        <v>229174978.03653431</v>
      </c>
      <c r="M145">
        <v>5760982.1772727259</v>
      </c>
      <c r="N145">
        <v>1909791483.6377859</v>
      </c>
      <c r="O145">
        <v>101400000</v>
      </c>
      <c r="P145">
        <v>23.46477131818181</v>
      </c>
      <c r="Q145">
        <v>19034.255120256599</v>
      </c>
      <c r="R145">
        <v>229212886.12709793</v>
      </c>
      <c r="S145">
        <v>2016.9524658150588</v>
      </c>
      <c r="T145">
        <v>19057.719891574779</v>
      </c>
      <c r="U145">
        <f>Sustainable_Friendly_Table[[#This Row],[Total Energy(MJ)]]*AHP!$P$13/TOPSIS!$B$12</f>
        <v>2.2211816956013351E-2</v>
      </c>
      <c r="V145">
        <f>Sustainable_Friendly_Table[[#This Row],[Total Cost(LKR Million)]]*AHP!$P$14/TOPSIS!$C$12</f>
        <v>6.7327300986414207E-3</v>
      </c>
      <c r="W145">
        <f>Sustainable_Friendly_Table[[#This Row],[Total Carbon (Metric T)]]*AHP!$P$15/TOPSIS!$D$12</f>
        <v>1.2225670656988086E-2</v>
      </c>
      <c r="X145">
        <f>((Sustainable_Friendly_Table[[#This Row],[Weighted Energy]]-TOPSIS!$B$13)^2+(Sustainable_Friendly_Table[[#This Row],[Weighted Cost]]-TOPSIS!$C$13)^2+(Sustainable_Friendly_Table[[#This Row],[Weighted Co2]]-TOPSIS!$D$13)^2)^0.5</f>
        <v>1.8816471882061243E-3</v>
      </c>
      <c r="Y145">
        <f>((Sustainable_Friendly_Table[[#This Row],[Weighted Energy]]-TOPSIS!$B$14)^2+(Sustainable_Friendly_Table[[#This Row],[Weighted Cost]]-TOPSIS!$C$14)^2+(Sustainable_Friendly_Table[[#This Row],[Weighted Co2]]-TOPSIS!$D$14)^2)^0.5</f>
        <v>4.1440407657589605E-3</v>
      </c>
      <c r="Z145">
        <f>Sustainable_Friendly_Table[[#This Row],[S- Worst-Euclidean Distance]]/(Sustainable_Friendly_Table[[#This Row],[S+ Best-Euclidean Distance]]+Sustainable_Friendly_Table[[#This Row],[S- Worst-Euclidean Distance]])</f>
        <v>0.68772906884965002</v>
      </c>
      <c r="AA145">
        <v>144</v>
      </c>
    </row>
    <row r="146" spans="1:27" x14ac:dyDescent="0.3">
      <c r="A146">
        <v>328</v>
      </c>
      <c r="B146" t="s">
        <v>142</v>
      </c>
      <c r="C146" t="s">
        <v>147</v>
      </c>
      <c r="D146" t="s">
        <v>151</v>
      </c>
      <c r="E146" t="s">
        <v>152</v>
      </c>
      <c r="F146" t="s">
        <v>155</v>
      </c>
      <c r="G146" t="s">
        <v>219</v>
      </c>
      <c r="H146">
        <v>357.65418909015369</v>
      </c>
      <c r="I146">
        <v>51</v>
      </c>
      <c r="J146">
        <v>1273785.9023052936</v>
      </c>
      <c r="K146">
        <v>38726.87033636363</v>
      </c>
      <c r="L146">
        <v>229281462.41495284</v>
      </c>
      <c r="M146">
        <v>5783669.7613636348</v>
      </c>
      <c r="N146">
        <v>1910678853.4579403</v>
      </c>
      <c r="O146">
        <v>95064000</v>
      </c>
      <c r="P146">
        <v>23.201054877272725</v>
      </c>
      <c r="Q146">
        <v>19043.099239464136</v>
      </c>
      <c r="R146">
        <v>229320189.2852892</v>
      </c>
      <c r="S146">
        <v>2011.5265232193042</v>
      </c>
      <c r="T146">
        <v>19066.30029434141</v>
      </c>
      <c r="U146">
        <f>Sustainable_Friendly_Table[[#This Row],[Total Energy(MJ)]]*AHP!$P$13/TOPSIS!$B$12</f>
        <v>2.2222215141511632E-2</v>
      </c>
      <c r="V146">
        <f>Sustainable_Friendly_Table[[#This Row],[Total Cost(LKR Million)]]*AHP!$P$14/TOPSIS!$C$12</f>
        <v>6.7146179181874436E-3</v>
      </c>
      <c r="W146">
        <f>Sustainable_Friendly_Table[[#This Row],[Total Carbon (Metric T)]]*AHP!$P$15/TOPSIS!$D$12</f>
        <v>1.2231175049902137E-2</v>
      </c>
      <c r="X146">
        <f>((Sustainable_Friendly_Table[[#This Row],[Weighted Energy]]-TOPSIS!$B$13)^2+(Sustainable_Friendly_Table[[#This Row],[Weighted Cost]]-TOPSIS!$C$13)^2+(Sustainable_Friendly_Table[[#This Row],[Weighted Co2]]-TOPSIS!$D$13)^2)^0.5</f>
        <v>1.8881865348064158E-3</v>
      </c>
      <c r="Y146">
        <f>((Sustainable_Friendly_Table[[#This Row],[Weighted Energy]]-TOPSIS!$B$14)^2+(Sustainable_Friendly_Table[[#This Row],[Weighted Cost]]-TOPSIS!$C$14)^2+(Sustainable_Friendly_Table[[#This Row],[Weighted Co2]]-TOPSIS!$D$14)^2)^0.5</f>
        <v>4.1374260757589222E-3</v>
      </c>
      <c r="Z146">
        <f>Sustainable_Friendly_Table[[#This Row],[S- Worst-Euclidean Distance]]/(Sustainable_Friendly_Table[[#This Row],[S+ Best-Euclidean Distance]]+Sustainable_Friendly_Table[[#This Row],[S- Worst-Euclidean Distance]])</f>
        <v>0.68663990587518686</v>
      </c>
      <c r="AA146">
        <v>145</v>
      </c>
    </row>
    <row r="147" spans="1:27" x14ac:dyDescent="0.3">
      <c r="A147">
        <v>330</v>
      </c>
      <c r="B147" t="s">
        <v>142</v>
      </c>
      <c r="C147" t="s">
        <v>147</v>
      </c>
      <c r="D147" t="s">
        <v>151</v>
      </c>
      <c r="E147" t="s">
        <v>152</v>
      </c>
      <c r="F147" t="s">
        <v>155</v>
      </c>
      <c r="G147" t="s">
        <v>218</v>
      </c>
      <c r="H147">
        <v>357.65418909015369</v>
      </c>
      <c r="I147">
        <v>26</v>
      </c>
      <c r="J147">
        <v>1273785.9023052936</v>
      </c>
      <c r="K147">
        <v>38726.87033636363</v>
      </c>
      <c r="L147">
        <v>229281462.41495284</v>
      </c>
      <c r="M147">
        <v>5783669.7613636348</v>
      </c>
      <c r="N147">
        <v>1910678853.4579403</v>
      </c>
      <c r="O147">
        <v>97401200</v>
      </c>
      <c r="P147">
        <v>23.201054877272725</v>
      </c>
      <c r="Q147">
        <v>19043.099239464136</v>
      </c>
      <c r="R147">
        <v>229320189.2852892</v>
      </c>
      <c r="S147">
        <v>2013.8637232193041</v>
      </c>
      <c r="T147">
        <v>19066.30029434141</v>
      </c>
      <c r="U147">
        <f>Sustainable_Friendly_Table[[#This Row],[Total Energy(MJ)]]*AHP!$P$13/TOPSIS!$B$12</f>
        <v>2.2222215141511632E-2</v>
      </c>
      <c r="V147">
        <f>Sustainable_Friendly_Table[[#This Row],[Total Cost(LKR Million)]]*AHP!$P$14/TOPSIS!$C$12</f>
        <v>6.7224196572235615E-3</v>
      </c>
      <c r="W147">
        <f>Sustainable_Friendly_Table[[#This Row],[Total Carbon (Metric T)]]*AHP!$P$15/TOPSIS!$D$12</f>
        <v>1.2231175049902137E-2</v>
      </c>
      <c r="X147">
        <f>((Sustainable_Friendly_Table[[#This Row],[Weighted Energy]]-TOPSIS!$B$13)^2+(Sustainable_Friendly_Table[[#This Row],[Weighted Cost]]-TOPSIS!$C$13)^2+(Sustainable_Friendly_Table[[#This Row],[Weighted Co2]]-TOPSIS!$D$13)^2)^0.5</f>
        <v>1.8902294293401862E-3</v>
      </c>
      <c r="Y147">
        <f>((Sustainable_Friendly_Table[[#This Row],[Weighted Energy]]-TOPSIS!$B$14)^2+(Sustainable_Friendly_Table[[#This Row],[Weighted Cost]]-TOPSIS!$C$14)^2+(Sustainable_Friendly_Table[[#This Row],[Weighted Co2]]-TOPSIS!$D$14)^2)^0.5</f>
        <v>4.1353728727684357E-3</v>
      </c>
      <c r="Z147">
        <f>Sustainable_Friendly_Table[[#This Row],[S- Worst-Euclidean Distance]]/(Sustainable_Friendly_Table[[#This Row],[S+ Best-Euclidean Distance]]+Sustainable_Friendly_Table[[#This Row],[S- Worst-Euclidean Distance]])</f>
        <v>0.68630033404648827</v>
      </c>
      <c r="AA147">
        <v>146</v>
      </c>
    </row>
    <row r="148" spans="1:27" x14ac:dyDescent="0.3">
      <c r="A148">
        <v>329</v>
      </c>
      <c r="B148" t="s">
        <v>142</v>
      </c>
      <c r="C148" t="s">
        <v>147</v>
      </c>
      <c r="D148" t="s">
        <v>151</v>
      </c>
      <c r="E148" t="s">
        <v>152</v>
      </c>
      <c r="F148" t="s">
        <v>155</v>
      </c>
      <c r="G148" t="s">
        <v>220</v>
      </c>
      <c r="H148">
        <v>357.65418909015369</v>
      </c>
      <c r="I148">
        <v>26</v>
      </c>
      <c r="J148">
        <v>1273785.9023052936</v>
      </c>
      <c r="K148">
        <v>38726.87033636363</v>
      </c>
      <c r="L148">
        <v>229281462.41495284</v>
      </c>
      <c r="M148">
        <v>5783669.7613636348</v>
      </c>
      <c r="N148">
        <v>1910678853.4579403</v>
      </c>
      <c r="O148">
        <v>101400000</v>
      </c>
      <c r="P148">
        <v>23.201054877272725</v>
      </c>
      <c r="Q148">
        <v>19043.099239464136</v>
      </c>
      <c r="R148">
        <v>229320189.2852892</v>
      </c>
      <c r="S148">
        <v>2017.8625232193042</v>
      </c>
      <c r="T148">
        <v>19066.30029434141</v>
      </c>
      <c r="U148">
        <f>Sustainable_Friendly_Table[[#This Row],[Total Energy(MJ)]]*AHP!$P$13/TOPSIS!$B$12</f>
        <v>2.2222215141511632E-2</v>
      </c>
      <c r="V148">
        <f>Sustainable_Friendly_Table[[#This Row],[Total Cost(LKR Million)]]*AHP!$P$14/TOPSIS!$C$12</f>
        <v>6.7357679346741993E-3</v>
      </c>
      <c r="W148">
        <f>Sustainable_Friendly_Table[[#This Row],[Total Carbon (Metric T)]]*AHP!$P$15/TOPSIS!$D$12</f>
        <v>1.2231175049902137E-2</v>
      </c>
      <c r="X148">
        <f>((Sustainable_Friendly_Table[[#This Row],[Weighted Energy]]-TOPSIS!$B$13)^2+(Sustainable_Friendly_Table[[#This Row],[Weighted Cost]]-TOPSIS!$C$13)^2+(Sustainable_Friendly_Table[[#This Row],[Weighted Co2]]-TOPSIS!$D$13)^2)^0.5</f>
        <v>1.8937941192434791E-3</v>
      </c>
      <c r="Y148">
        <f>((Sustainable_Friendly_Table[[#This Row],[Weighted Energy]]-TOPSIS!$B$14)^2+(Sustainable_Friendly_Table[[#This Row],[Weighted Cost]]-TOPSIS!$C$14)^2+(Sustainable_Friendly_Table[[#This Row],[Weighted Co2]]-TOPSIS!$D$14)^2)^0.5</f>
        <v>4.1318917705969113E-3</v>
      </c>
      <c r="Z148">
        <f>Sustainable_Friendly_Table[[#This Row],[S- Worst-Euclidean Distance]]/(Sustainable_Friendly_Table[[#This Row],[S+ Best-Euclidean Distance]]+Sustainable_Friendly_Table[[#This Row],[S- Worst-Euclidean Distance]])</f>
        <v>0.68571310322754941</v>
      </c>
      <c r="AA148">
        <v>147</v>
      </c>
    </row>
    <row r="149" spans="1:27" x14ac:dyDescent="0.3">
      <c r="A149">
        <v>346</v>
      </c>
      <c r="B149" t="s">
        <v>142</v>
      </c>
      <c r="C149" t="s">
        <v>147</v>
      </c>
      <c r="D149" t="s">
        <v>280</v>
      </c>
      <c r="E149" t="s">
        <v>152</v>
      </c>
      <c r="F149" t="s">
        <v>155</v>
      </c>
      <c r="G149" t="s">
        <v>219</v>
      </c>
      <c r="H149">
        <v>358.11865142856362</v>
      </c>
      <c r="I149">
        <v>51</v>
      </c>
      <c r="J149">
        <v>1274235.5018488744</v>
      </c>
      <c r="K149">
        <v>38726.87033636363</v>
      </c>
      <c r="L149">
        <v>229362390.33279741</v>
      </c>
      <c r="M149">
        <v>5788274.836363635</v>
      </c>
      <c r="N149">
        <v>1911353252.7733116</v>
      </c>
      <c r="O149">
        <v>95064000</v>
      </c>
      <c r="P149">
        <v>23.19184472727272</v>
      </c>
      <c r="Q149">
        <v>19049.820752640673</v>
      </c>
      <c r="R149">
        <v>229401117.20313376</v>
      </c>
      <c r="S149">
        <v>2012.2055276096751</v>
      </c>
      <c r="T149">
        <v>19073.012597367946</v>
      </c>
      <c r="U149">
        <f>Sustainable_Friendly_Table[[#This Row],[Total Energy(MJ)]]*AHP!$P$13/TOPSIS!$B$12</f>
        <v>2.2230057440992119E-2</v>
      </c>
      <c r="V149">
        <f>Sustainable_Friendly_Table[[#This Row],[Total Cost(LKR Million)]]*AHP!$P$14/TOPSIS!$C$12</f>
        <v>6.7168844829050773E-3</v>
      </c>
      <c r="W149">
        <f>Sustainable_Friendly_Table[[#This Row],[Total Carbon (Metric T)]]*AHP!$P$15/TOPSIS!$D$12</f>
        <v>1.223548104278162E-2</v>
      </c>
      <c r="X149">
        <f>((Sustainable_Friendly_Table[[#This Row],[Weighted Energy]]-TOPSIS!$B$13)^2+(Sustainable_Friendly_Table[[#This Row],[Weighted Cost]]-TOPSIS!$C$13)^2+(Sustainable_Friendly_Table[[#This Row],[Weighted Co2]]-TOPSIS!$D$13)^2)^0.5</f>
        <v>1.8974148544083449E-3</v>
      </c>
      <c r="Y149">
        <f>((Sustainable_Friendly_Table[[#This Row],[Weighted Energy]]-TOPSIS!$B$14)^2+(Sustainable_Friendly_Table[[#This Row],[Weighted Cost]]-TOPSIS!$C$14)^2+(Sustainable_Friendly_Table[[#This Row],[Weighted Co2]]-TOPSIS!$D$14)^2)^0.5</f>
        <v>4.1281984379328415E-3</v>
      </c>
      <c r="Z149">
        <f>Sustainable_Friendly_Table[[#This Row],[S- Worst-Euclidean Distance]]/(Sustainable_Friendly_Table[[#This Row],[S+ Best-Euclidean Distance]]+Sustainable_Friendly_Table[[#This Row],[S- Worst-Euclidean Distance]])</f>
        <v>0.68510842592238019</v>
      </c>
      <c r="AA149">
        <v>148</v>
      </c>
    </row>
    <row r="150" spans="1:27" x14ac:dyDescent="0.3">
      <c r="A150">
        <v>442</v>
      </c>
      <c r="B150" t="s">
        <v>280</v>
      </c>
      <c r="C150" t="s">
        <v>147</v>
      </c>
      <c r="D150" t="s">
        <v>151</v>
      </c>
      <c r="E150" t="s">
        <v>280</v>
      </c>
      <c r="F150" t="s">
        <v>154</v>
      </c>
      <c r="G150" t="s">
        <v>219</v>
      </c>
      <c r="H150">
        <v>368.22831803697477</v>
      </c>
      <c r="I150">
        <v>53</v>
      </c>
      <c r="J150">
        <v>1273977.800045297</v>
      </c>
      <c r="K150">
        <v>47009.944199999998</v>
      </c>
      <c r="L150">
        <v>229316004.00815347</v>
      </c>
      <c r="M150">
        <v>6949890.0477272719</v>
      </c>
      <c r="N150">
        <v>1910966700.0679455</v>
      </c>
      <c r="O150">
        <v>98792000</v>
      </c>
      <c r="P150">
        <v>29.661177649999999</v>
      </c>
      <c r="Q150">
        <v>19045.96811067719</v>
      </c>
      <c r="R150">
        <v>229363013.95235348</v>
      </c>
      <c r="S150">
        <v>2016.7085901156729</v>
      </c>
      <c r="T150">
        <v>19075.629288327189</v>
      </c>
      <c r="U150">
        <f>Sustainable_Friendly_Table[[#This Row],[Total Energy(MJ)]]*AHP!$P$13/TOPSIS!$B$12</f>
        <v>2.2226365055079352E-2</v>
      </c>
      <c r="V150">
        <f>Sustainable_Friendly_Table[[#This Row],[Total Cost(LKR Million)]]*AHP!$P$14/TOPSIS!$C$12</f>
        <v>6.7319160242943991E-3</v>
      </c>
      <c r="W150">
        <f>Sustainable_Friendly_Table[[#This Row],[Total Carbon (Metric T)]]*AHP!$P$15/TOPSIS!$D$12</f>
        <v>1.2237159669713954E-2</v>
      </c>
      <c r="X150">
        <f>((Sustainable_Friendly_Table[[#This Row],[Weighted Energy]]-TOPSIS!$B$13)^2+(Sustainable_Friendly_Table[[#This Row],[Weighted Cost]]-TOPSIS!$C$13)^2+(Sustainable_Friendly_Table[[#This Row],[Weighted Co2]]-TOPSIS!$D$13)^2)^0.5</f>
        <v>1.8990410160829338E-3</v>
      </c>
      <c r="Y150">
        <f>((Sustainable_Friendly_Table[[#This Row],[Weighted Energy]]-TOPSIS!$B$14)^2+(Sustainable_Friendly_Table[[#This Row],[Weighted Cost]]-TOPSIS!$C$14)^2+(Sustainable_Friendly_Table[[#This Row],[Weighted Co2]]-TOPSIS!$D$14)^2)^0.5</f>
        <v>4.1265964289692487E-3</v>
      </c>
      <c r="Z150">
        <f>Sustainable_Friendly_Table[[#This Row],[S- Worst-Euclidean Distance]]/(Sustainable_Friendly_Table[[#This Row],[S+ Best-Euclidean Distance]]+Sustainable_Friendly_Table[[#This Row],[S- Worst-Euclidean Distance]])</f>
        <v>0.68483981431005458</v>
      </c>
      <c r="AA150">
        <v>149</v>
      </c>
    </row>
    <row r="151" spans="1:27" x14ac:dyDescent="0.3">
      <c r="A151">
        <v>348</v>
      </c>
      <c r="B151" t="s">
        <v>142</v>
      </c>
      <c r="C151" t="s">
        <v>147</v>
      </c>
      <c r="D151" t="s">
        <v>280</v>
      </c>
      <c r="E151" t="s">
        <v>152</v>
      </c>
      <c r="F151" t="s">
        <v>155</v>
      </c>
      <c r="G151" t="s">
        <v>218</v>
      </c>
      <c r="H151">
        <v>358.11865142856362</v>
      </c>
      <c r="I151">
        <v>26</v>
      </c>
      <c r="J151">
        <v>1274235.5018488744</v>
      </c>
      <c r="K151">
        <v>38726.87033636363</v>
      </c>
      <c r="L151">
        <v>229362390.33279741</v>
      </c>
      <c r="M151">
        <v>5788274.836363635</v>
      </c>
      <c r="N151">
        <v>1911353252.7733116</v>
      </c>
      <c r="O151">
        <v>97401200</v>
      </c>
      <c r="P151">
        <v>23.19184472727272</v>
      </c>
      <c r="Q151">
        <v>19049.820752640673</v>
      </c>
      <c r="R151">
        <v>229401117.20313376</v>
      </c>
      <c r="S151">
        <v>2014.5427276096752</v>
      </c>
      <c r="T151">
        <v>19073.012597367946</v>
      </c>
      <c r="U151">
        <f>Sustainable_Friendly_Table[[#This Row],[Total Energy(MJ)]]*AHP!$P$13/TOPSIS!$B$12</f>
        <v>2.2230057440992119E-2</v>
      </c>
      <c r="V151">
        <f>Sustainable_Friendly_Table[[#This Row],[Total Cost(LKR Million)]]*AHP!$P$14/TOPSIS!$C$12</f>
        <v>6.724686221941196E-3</v>
      </c>
      <c r="W151">
        <f>Sustainable_Friendly_Table[[#This Row],[Total Carbon (Metric T)]]*AHP!$P$15/TOPSIS!$D$12</f>
        <v>1.223548104278162E-2</v>
      </c>
      <c r="X151">
        <f>((Sustainable_Friendly_Table[[#This Row],[Weighted Energy]]-TOPSIS!$B$13)^2+(Sustainable_Friendly_Table[[#This Row],[Weighted Cost]]-TOPSIS!$C$13)^2+(Sustainable_Friendly_Table[[#This Row],[Weighted Co2]]-TOPSIS!$D$13)^2)^0.5</f>
        <v>1.8994571333256717E-3</v>
      </c>
      <c r="Y151">
        <f>((Sustainable_Friendly_Table[[#This Row],[Weighted Energy]]-TOPSIS!$B$14)^2+(Sustainable_Friendly_Table[[#This Row],[Weighted Cost]]-TOPSIS!$C$14)^2+(Sustainable_Friendly_Table[[#This Row],[Weighted Co2]]-TOPSIS!$D$14)^2)^0.5</f>
        <v>4.1261449288292349E-3</v>
      </c>
      <c r="Z151">
        <f>Sustainable_Friendly_Table[[#This Row],[S- Worst-Euclidean Distance]]/(Sustainable_Friendly_Table[[#This Row],[S+ Best-Euclidean Distance]]+Sustainable_Friendly_Table[[#This Row],[S- Worst-Euclidean Distance]])</f>
        <v>0.68476890545832392</v>
      </c>
      <c r="AA151">
        <v>150</v>
      </c>
    </row>
    <row r="152" spans="1:27" x14ac:dyDescent="0.3">
      <c r="A152">
        <v>444</v>
      </c>
      <c r="B152" t="s">
        <v>280</v>
      </c>
      <c r="C152" t="s">
        <v>147</v>
      </c>
      <c r="D152" t="s">
        <v>151</v>
      </c>
      <c r="E152" t="s">
        <v>280</v>
      </c>
      <c r="F152" t="s">
        <v>154</v>
      </c>
      <c r="G152" t="s">
        <v>218</v>
      </c>
      <c r="H152">
        <v>368.22831803697477</v>
      </c>
      <c r="I152">
        <v>27</v>
      </c>
      <c r="J152">
        <v>1273977.800045297</v>
      </c>
      <c r="K152">
        <v>47009.944199999998</v>
      </c>
      <c r="L152">
        <v>229316004.00815347</v>
      </c>
      <c r="M152">
        <v>6949890.0477272719</v>
      </c>
      <c r="N152">
        <v>1910966700.0679455</v>
      </c>
      <c r="O152">
        <v>101147400</v>
      </c>
      <c r="P152">
        <v>29.661177649999999</v>
      </c>
      <c r="Q152">
        <v>19045.96811067719</v>
      </c>
      <c r="R152">
        <v>229363013.95235348</v>
      </c>
      <c r="S152">
        <v>2019.0639901156728</v>
      </c>
      <c r="T152">
        <v>19075.629288327189</v>
      </c>
      <c r="U152">
        <f>Sustainable_Friendly_Table[[#This Row],[Total Energy(MJ)]]*AHP!$P$13/TOPSIS!$B$12</f>
        <v>2.2226365055079352E-2</v>
      </c>
      <c r="V152">
        <f>Sustainable_Friendly_Table[[#This Row],[Total Cost(LKR Million)]]*AHP!$P$14/TOPSIS!$C$12</f>
        <v>6.739778516218784E-3</v>
      </c>
      <c r="W152">
        <f>Sustainable_Friendly_Table[[#This Row],[Total Carbon (Metric T)]]*AHP!$P$15/TOPSIS!$D$12</f>
        <v>1.2237159669713954E-2</v>
      </c>
      <c r="X152">
        <f>((Sustainable_Friendly_Table[[#This Row],[Weighted Energy]]-TOPSIS!$B$13)^2+(Sustainable_Friendly_Table[[#This Row],[Weighted Cost]]-TOPSIS!$C$13)^2+(Sustainable_Friendly_Table[[#This Row],[Weighted Co2]]-TOPSIS!$D$13)^2)^0.5</f>
        <v>1.9011597208144289E-3</v>
      </c>
      <c r="Y152">
        <f>((Sustainable_Friendly_Table[[#This Row],[Weighted Energy]]-TOPSIS!$B$14)^2+(Sustainable_Friendly_Table[[#This Row],[Weighted Cost]]-TOPSIS!$C$14)^2+(Sustainable_Friendly_Table[[#This Row],[Weighted Co2]]-TOPSIS!$D$14)^2)^0.5</f>
        <v>4.1245548332640098E-3</v>
      </c>
      <c r="Z152">
        <f>Sustainable_Friendly_Table[[#This Row],[S- Worst-Euclidean Distance]]/(Sustainable_Friendly_Table[[#This Row],[S+ Best-Euclidean Distance]]+Sustainable_Friendly_Table[[#This Row],[S- Worst-Euclidean Distance]])</f>
        <v>0.68449223677088222</v>
      </c>
      <c r="AA152">
        <v>151</v>
      </c>
    </row>
    <row r="153" spans="1:27" x14ac:dyDescent="0.3">
      <c r="A153">
        <v>347</v>
      </c>
      <c r="B153" t="s">
        <v>142</v>
      </c>
      <c r="C153" t="s">
        <v>147</v>
      </c>
      <c r="D153" t="s">
        <v>280</v>
      </c>
      <c r="E153" t="s">
        <v>152</v>
      </c>
      <c r="F153" t="s">
        <v>155</v>
      </c>
      <c r="G153" t="s">
        <v>220</v>
      </c>
      <c r="H153">
        <v>358.11865142856362</v>
      </c>
      <c r="I153">
        <v>26</v>
      </c>
      <c r="J153">
        <v>1274235.5018488744</v>
      </c>
      <c r="K153">
        <v>38726.87033636363</v>
      </c>
      <c r="L153">
        <v>229362390.33279741</v>
      </c>
      <c r="M153">
        <v>5788274.836363635</v>
      </c>
      <c r="N153">
        <v>1911353252.7733116</v>
      </c>
      <c r="O153">
        <v>101400000</v>
      </c>
      <c r="P153">
        <v>23.19184472727272</v>
      </c>
      <c r="Q153">
        <v>19049.820752640673</v>
      </c>
      <c r="R153">
        <v>229401117.20313376</v>
      </c>
      <c r="S153">
        <v>2018.5415276096751</v>
      </c>
      <c r="T153">
        <v>19073.012597367946</v>
      </c>
      <c r="U153">
        <f>Sustainable_Friendly_Table[[#This Row],[Total Energy(MJ)]]*AHP!$P$13/TOPSIS!$B$12</f>
        <v>2.2230057440992119E-2</v>
      </c>
      <c r="V153">
        <f>Sustainable_Friendly_Table[[#This Row],[Total Cost(LKR Million)]]*AHP!$P$14/TOPSIS!$C$12</f>
        <v>6.738034499391833E-3</v>
      </c>
      <c r="W153">
        <f>Sustainable_Friendly_Table[[#This Row],[Total Carbon (Metric T)]]*AHP!$P$15/TOPSIS!$D$12</f>
        <v>1.223548104278162E-2</v>
      </c>
      <c r="X153">
        <f>((Sustainable_Friendly_Table[[#This Row],[Weighted Energy]]-TOPSIS!$B$13)^2+(Sustainable_Friendly_Table[[#This Row],[Weighted Cost]]-TOPSIS!$C$13)^2+(Sustainable_Friendly_Table[[#This Row],[Weighted Co2]]-TOPSIS!$D$13)^2)^0.5</f>
        <v>1.9030204363980588E-3</v>
      </c>
      <c r="Y153">
        <f>((Sustainable_Friendly_Table[[#This Row],[Weighted Energy]]-TOPSIS!$B$14)^2+(Sustainable_Friendly_Table[[#This Row],[Weighted Cost]]-TOPSIS!$C$14)^2+(Sustainable_Friendly_Table[[#This Row],[Weighted Co2]]-TOPSIS!$D$14)^2)^0.5</f>
        <v>4.1226633733874082E-3</v>
      </c>
      <c r="Z153">
        <f>Sustainable_Friendly_Table[[#This Row],[S- Worst-Euclidean Distance]]/(Sustainable_Friendly_Table[[#This Row],[S+ Best-Euclidean Distance]]+Sustainable_Friendly_Table[[#This Row],[S- Worst-Euclidean Distance]])</f>
        <v>0.68418182956967799</v>
      </c>
      <c r="AA153">
        <v>152</v>
      </c>
    </row>
    <row r="154" spans="1:27" x14ac:dyDescent="0.3">
      <c r="A154">
        <v>443</v>
      </c>
      <c r="B154" t="s">
        <v>280</v>
      </c>
      <c r="C154" t="s">
        <v>147</v>
      </c>
      <c r="D154" t="s">
        <v>151</v>
      </c>
      <c r="E154" t="s">
        <v>280</v>
      </c>
      <c r="F154" t="s">
        <v>154</v>
      </c>
      <c r="G154" t="s">
        <v>220</v>
      </c>
      <c r="H154">
        <v>368.22831803697477</v>
      </c>
      <c r="I154">
        <v>27</v>
      </c>
      <c r="J154">
        <v>1273977.800045297</v>
      </c>
      <c r="K154">
        <v>47009.944199999998</v>
      </c>
      <c r="L154">
        <v>229316004.00815347</v>
      </c>
      <c r="M154">
        <v>6949890.0477272719</v>
      </c>
      <c r="N154">
        <v>1910966700.0679455</v>
      </c>
      <c r="O154">
        <v>105300000</v>
      </c>
      <c r="P154">
        <v>29.661177649999999</v>
      </c>
      <c r="Q154">
        <v>19045.96811067719</v>
      </c>
      <c r="R154">
        <v>229363013.95235348</v>
      </c>
      <c r="S154">
        <v>2023.2165901156727</v>
      </c>
      <c r="T154">
        <v>19075.629288327189</v>
      </c>
      <c r="U154">
        <f>Sustainable_Friendly_Table[[#This Row],[Total Energy(MJ)]]*AHP!$P$13/TOPSIS!$B$12</f>
        <v>2.2226365055079352E-2</v>
      </c>
      <c r="V154">
        <f>Sustainable_Friendly_Table[[#This Row],[Total Cost(LKR Million)]]*AHP!$P$14/TOPSIS!$C$12</f>
        <v>6.7536401889559845E-3</v>
      </c>
      <c r="W154">
        <f>Sustainable_Friendly_Table[[#This Row],[Total Carbon (Metric T)]]*AHP!$P$15/TOPSIS!$D$12</f>
        <v>1.2237159669713954E-2</v>
      </c>
      <c r="X154">
        <f>((Sustainable_Friendly_Table[[#This Row],[Weighted Energy]]-TOPSIS!$B$13)^2+(Sustainable_Friendly_Table[[#This Row],[Weighted Cost]]-TOPSIS!$C$13)^2+(Sustainable_Friendly_Table[[#This Row],[Weighted Co2]]-TOPSIS!$D$13)^2)^0.5</f>
        <v>1.9049683250542643E-3</v>
      </c>
      <c r="Y154">
        <f>((Sustainable_Friendly_Table[[#This Row],[Weighted Energy]]-TOPSIS!$B$14)^2+(Sustainable_Friendly_Table[[#This Row],[Weighted Cost]]-TOPSIS!$C$14)^2+(Sustainable_Friendly_Table[[#This Row],[Weighted Co2]]-TOPSIS!$D$14)^2)^0.5</f>
        <v>4.1209895474056488E-3</v>
      </c>
      <c r="Z154">
        <f>Sustainable_Friendly_Table[[#This Row],[S- Worst-Euclidean Distance]]/(Sustainable_Friendly_Table[[#This Row],[S+ Best-Euclidean Distance]]+Sustainable_Friendly_Table[[#This Row],[S- Worst-Euclidean Distance]])</f>
        <v>0.68387294346008776</v>
      </c>
      <c r="AA154">
        <v>153</v>
      </c>
    </row>
    <row r="155" spans="1:27" x14ac:dyDescent="0.3">
      <c r="A155">
        <v>460</v>
      </c>
      <c r="B155" t="s">
        <v>280</v>
      </c>
      <c r="C155" t="s">
        <v>147</v>
      </c>
      <c r="D155" t="s">
        <v>280</v>
      </c>
      <c r="E155" t="s">
        <v>280</v>
      </c>
      <c r="F155" t="s">
        <v>154</v>
      </c>
      <c r="G155" t="s">
        <v>219</v>
      </c>
      <c r="H155">
        <v>368.69278037538481</v>
      </c>
      <c r="I155">
        <v>53</v>
      </c>
      <c r="J155">
        <v>1274427.399588878</v>
      </c>
      <c r="K155">
        <v>47009.944199999998</v>
      </c>
      <c r="L155">
        <v>229396931.92599803</v>
      </c>
      <c r="M155">
        <v>6954495.1227272721</v>
      </c>
      <c r="N155">
        <v>1911641099.383317</v>
      </c>
      <c r="O155">
        <v>98792000</v>
      </c>
      <c r="P155">
        <v>29.651967499999998</v>
      </c>
      <c r="Q155">
        <v>19052.689623853723</v>
      </c>
      <c r="R155">
        <v>229443941.87019804</v>
      </c>
      <c r="S155">
        <v>2017.3875945060443</v>
      </c>
      <c r="T155">
        <v>19082.341591353725</v>
      </c>
      <c r="U155">
        <f>Sustainable_Friendly_Table[[#This Row],[Total Energy(MJ)]]*AHP!$P$13/TOPSIS!$B$12</f>
        <v>2.2234207354559835E-2</v>
      </c>
      <c r="V155">
        <f>Sustainable_Friendly_Table[[#This Row],[Total Cost(LKR Million)]]*AHP!$P$14/TOPSIS!$C$12</f>
        <v>6.7341825890120336E-3</v>
      </c>
      <c r="W155">
        <f>Sustainable_Friendly_Table[[#This Row],[Total Carbon (Metric T)]]*AHP!$P$15/TOPSIS!$D$12</f>
        <v>1.2241465662593437E-2</v>
      </c>
      <c r="X155">
        <f>((Sustainable_Friendly_Table[[#This Row],[Weighted Energy]]-TOPSIS!$B$13)^2+(Sustainable_Friendly_Table[[#This Row],[Weighted Cost]]-TOPSIS!$C$13)^2+(Sustainable_Friendly_Table[[#This Row],[Weighted Co2]]-TOPSIS!$D$13)^2)^0.5</f>
        <v>1.9082679486945916E-3</v>
      </c>
      <c r="Y155">
        <f>((Sustainable_Friendly_Table[[#This Row],[Weighted Energy]]-TOPSIS!$B$14)^2+(Sustainable_Friendly_Table[[#This Row],[Weighted Cost]]-TOPSIS!$C$14)^2+(Sustainable_Friendly_Table[[#This Row],[Weighted Co2]]-TOPSIS!$D$14)^2)^0.5</f>
        <v>4.1173682057726677E-3</v>
      </c>
      <c r="Z155">
        <f>Sustainable_Friendly_Table[[#This Row],[S- Worst-Euclidean Distance]]/(Sustainable_Friendly_Table[[#This Row],[S+ Best-Euclidean Distance]]+Sustainable_Friendly_Table[[#This Row],[S- Worst-Euclidean Distance]])</f>
        <v>0.68330846739230211</v>
      </c>
      <c r="AA155">
        <v>154</v>
      </c>
    </row>
    <row r="156" spans="1:27" x14ac:dyDescent="0.3">
      <c r="A156">
        <v>462</v>
      </c>
      <c r="B156" t="s">
        <v>280</v>
      </c>
      <c r="C156" t="s">
        <v>147</v>
      </c>
      <c r="D156" t="s">
        <v>280</v>
      </c>
      <c r="E156" t="s">
        <v>280</v>
      </c>
      <c r="F156" t="s">
        <v>154</v>
      </c>
      <c r="G156" t="s">
        <v>218</v>
      </c>
      <c r="H156">
        <v>368.69278037538481</v>
      </c>
      <c r="I156">
        <v>27</v>
      </c>
      <c r="J156">
        <v>1274427.399588878</v>
      </c>
      <c r="K156">
        <v>47009.944199999998</v>
      </c>
      <c r="L156">
        <v>229396931.92599803</v>
      </c>
      <c r="M156">
        <v>6954495.1227272721</v>
      </c>
      <c r="N156">
        <v>1911641099.383317</v>
      </c>
      <c r="O156">
        <v>101147400</v>
      </c>
      <c r="P156">
        <v>29.651967499999998</v>
      </c>
      <c r="Q156">
        <v>19052.689623853723</v>
      </c>
      <c r="R156">
        <v>229443941.87019804</v>
      </c>
      <c r="S156">
        <v>2019.7429945060442</v>
      </c>
      <c r="T156">
        <v>19082.341591353725</v>
      </c>
      <c r="U156">
        <f>Sustainable_Friendly_Table[[#This Row],[Total Energy(MJ)]]*AHP!$P$13/TOPSIS!$B$12</f>
        <v>2.2234207354559835E-2</v>
      </c>
      <c r="V156">
        <f>Sustainable_Friendly_Table[[#This Row],[Total Cost(LKR Million)]]*AHP!$P$14/TOPSIS!$C$12</f>
        <v>6.7420450809364194E-3</v>
      </c>
      <c r="W156">
        <f>Sustainable_Friendly_Table[[#This Row],[Total Carbon (Metric T)]]*AHP!$P$15/TOPSIS!$D$12</f>
        <v>1.2241465662593437E-2</v>
      </c>
      <c r="X156">
        <f>((Sustainable_Friendly_Table[[#This Row],[Weighted Energy]]-TOPSIS!$B$13)^2+(Sustainable_Friendly_Table[[#This Row],[Weighted Cost]]-TOPSIS!$C$13)^2+(Sustainable_Friendly_Table[[#This Row],[Weighted Co2]]-TOPSIS!$D$13)^2)^0.5</f>
        <v>1.9103857487404313E-3</v>
      </c>
      <c r="Y156">
        <f>((Sustainable_Friendly_Table[[#This Row],[Weighted Energy]]-TOPSIS!$B$14)^2+(Sustainable_Friendly_Table[[#This Row],[Weighted Cost]]-TOPSIS!$C$14)^2+(Sustainable_Friendly_Table[[#This Row],[Weighted Co2]]-TOPSIS!$D$14)^2)^0.5</f>
        <v>4.1153263623461226E-3</v>
      </c>
      <c r="Z156">
        <f>Sustainable_Friendly_Table[[#This Row],[S- Worst-Euclidean Distance]]/(Sustainable_Friendly_Table[[#This Row],[S+ Best-Euclidean Distance]]+Sustainable_Friendly_Table[[#This Row],[S- Worst-Euclidean Distance]])</f>
        <v>0.68296099887919282</v>
      </c>
      <c r="AA156">
        <v>155</v>
      </c>
    </row>
    <row r="157" spans="1:27" x14ac:dyDescent="0.3">
      <c r="A157">
        <v>461</v>
      </c>
      <c r="B157" t="s">
        <v>280</v>
      </c>
      <c r="C157" t="s">
        <v>147</v>
      </c>
      <c r="D157" t="s">
        <v>280</v>
      </c>
      <c r="E157" t="s">
        <v>280</v>
      </c>
      <c r="F157" t="s">
        <v>154</v>
      </c>
      <c r="G157" t="s">
        <v>220</v>
      </c>
      <c r="H157">
        <v>368.69278037538481</v>
      </c>
      <c r="I157">
        <v>27</v>
      </c>
      <c r="J157">
        <v>1274427.399588878</v>
      </c>
      <c r="K157">
        <v>47009.944199999998</v>
      </c>
      <c r="L157">
        <v>229396931.92599803</v>
      </c>
      <c r="M157">
        <v>6954495.1227272721</v>
      </c>
      <c r="N157">
        <v>1911641099.383317</v>
      </c>
      <c r="O157">
        <v>105300000</v>
      </c>
      <c r="P157">
        <v>29.651967499999998</v>
      </c>
      <c r="Q157">
        <v>19052.689623853723</v>
      </c>
      <c r="R157">
        <v>229443941.87019804</v>
      </c>
      <c r="S157">
        <v>2023.8955945060441</v>
      </c>
      <c r="T157">
        <v>19082.341591353725</v>
      </c>
      <c r="U157">
        <f>Sustainable_Friendly_Table[[#This Row],[Total Energy(MJ)]]*AHP!$P$13/TOPSIS!$B$12</f>
        <v>2.2234207354559835E-2</v>
      </c>
      <c r="V157">
        <f>Sustainable_Friendly_Table[[#This Row],[Total Cost(LKR Million)]]*AHP!$P$14/TOPSIS!$C$12</f>
        <v>6.7559067536736191E-3</v>
      </c>
      <c r="W157">
        <f>Sustainable_Friendly_Table[[#This Row],[Total Carbon (Metric T)]]*AHP!$P$15/TOPSIS!$D$12</f>
        <v>1.2241465662593437E-2</v>
      </c>
      <c r="X157">
        <f>((Sustainable_Friendly_Table[[#This Row],[Weighted Energy]]-TOPSIS!$B$13)^2+(Sustainable_Friendly_Table[[#This Row],[Weighted Cost]]-TOPSIS!$C$13)^2+(Sustainable_Friendly_Table[[#This Row],[Weighted Co2]]-TOPSIS!$D$13)^2)^0.5</f>
        <v>1.9141924096495878E-3</v>
      </c>
      <c r="Y157">
        <f>((Sustainable_Friendly_Table[[#This Row],[Weighted Energy]]-TOPSIS!$B$14)^2+(Sustainable_Friendly_Table[[#This Row],[Weighted Cost]]-TOPSIS!$C$14)^2+(Sustainable_Friendly_Table[[#This Row],[Weighted Co2]]-TOPSIS!$D$14)^2)^0.5</f>
        <v>4.111760715630566E-3</v>
      </c>
      <c r="Z157">
        <f>Sustainable_Friendly_Table[[#This Row],[S- Worst-Euclidean Distance]]/(Sustainable_Friendly_Table[[#This Row],[S+ Best-Euclidean Distance]]+Sustainable_Friendly_Table[[#This Row],[S- Worst-Euclidean Distance]])</f>
        <v>0.68234196817443804</v>
      </c>
      <c r="AA157">
        <v>156</v>
      </c>
    </row>
    <row r="158" spans="1:27" x14ac:dyDescent="0.3">
      <c r="A158">
        <v>445</v>
      </c>
      <c r="B158" t="s">
        <v>280</v>
      </c>
      <c r="C158" t="s">
        <v>147</v>
      </c>
      <c r="D158" t="s">
        <v>151</v>
      </c>
      <c r="E158" t="s">
        <v>280</v>
      </c>
      <c r="F158" t="s">
        <v>155</v>
      </c>
      <c r="G158" t="s">
        <v>219</v>
      </c>
      <c r="H158">
        <v>368.18974619313667</v>
      </c>
      <c r="I158">
        <v>53</v>
      </c>
      <c r="J158">
        <v>1275018.9794689808</v>
      </c>
      <c r="K158">
        <v>47828.723972727268</v>
      </c>
      <c r="L158">
        <v>229503416.30441654</v>
      </c>
      <c r="M158">
        <v>6977182.7068181811</v>
      </c>
      <c r="N158">
        <v>1912528469.2034712</v>
      </c>
      <c r="O158">
        <v>98792000</v>
      </c>
      <c r="P158">
        <v>29.388251059090909</v>
      </c>
      <c r="Q158">
        <v>19061.53374306126</v>
      </c>
      <c r="R158">
        <v>229551245.02838928</v>
      </c>
      <c r="S158">
        <v>2018.2976519102892</v>
      </c>
      <c r="T158">
        <v>19090.921994120352</v>
      </c>
      <c r="U158">
        <f>Sustainable_Friendly_Table[[#This Row],[Total Energy(MJ)]]*AHP!$P$13/TOPSIS!$B$12</f>
        <v>2.2244605540058113E-2</v>
      </c>
      <c r="V158">
        <f>Sustainable_Friendly_Table[[#This Row],[Total Cost(LKR Million)]]*AHP!$P$14/TOPSIS!$C$12</f>
        <v>6.7372204250448113E-3</v>
      </c>
      <c r="W158">
        <f>Sustainable_Friendly_Table[[#This Row],[Total Carbon (Metric T)]]*AHP!$P$15/TOPSIS!$D$12</f>
        <v>1.2246970055507483E-2</v>
      </c>
      <c r="X158">
        <f>((Sustainable_Friendly_Table[[#This Row],[Weighted Energy]]-TOPSIS!$B$13)^2+(Sustainable_Friendly_Table[[#This Row],[Weighted Cost]]-TOPSIS!$C$13)^2+(Sustainable_Friendly_Table[[#This Row],[Weighted Co2]]-TOPSIS!$D$13)^2)^0.5</f>
        <v>1.9204153032446351E-3</v>
      </c>
      <c r="Y158">
        <f>((Sustainable_Friendly_Table[[#This Row],[Weighted Energy]]-TOPSIS!$B$14)^2+(Sustainable_Friendly_Table[[#This Row],[Weighted Cost]]-TOPSIS!$C$14)^2+(Sustainable_Friendly_Table[[#This Row],[Weighted Co2]]-TOPSIS!$D$14)^2)^0.5</f>
        <v>4.1052192420485915E-3</v>
      </c>
      <c r="Z158">
        <f>Sustainable_Friendly_Table[[#This Row],[S- Worst-Euclidean Distance]]/(Sustainable_Friendly_Table[[#This Row],[S+ Best-Euclidean Distance]]+Sustainable_Friendly_Table[[#This Row],[S- Worst-Euclidean Distance]])</f>
        <v>0.68129243670366313</v>
      </c>
      <c r="AA158">
        <v>157</v>
      </c>
    </row>
    <row r="159" spans="1:27" x14ac:dyDescent="0.3">
      <c r="A159">
        <v>447</v>
      </c>
      <c r="B159" t="s">
        <v>280</v>
      </c>
      <c r="C159" t="s">
        <v>147</v>
      </c>
      <c r="D159" t="s">
        <v>151</v>
      </c>
      <c r="E159" t="s">
        <v>280</v>
      </c>
      <c r="F159" t="s">
        <v>155</v>
      </c>
      <c r="G159" t="s">
        <v>218</v>
      </c>
      <c r="H159">
        <v>368.18974619313667</v>
      </c>
      <c r="I159">
        <v>27</v>
      </c>
      <c r="J159">
        <v>1275018.9794689808</v>
      </c>
      <c r="K159">
        <v>47828.723972727268</v>
      </c>
      <c r="L159">
        <v>229503416.30441654</v>
      </c>
      <c r="M159">
        <v>6977182.7068181811</v>
      </c>
      <c r="N159">
        <v>1912528469.2034712</v>
      </c>
      <c r="O159">
        <v>101147400</v>
      </c>
      <c r="P159">
        <v>29.388251059090909</v>
      </c>
      <c r="Q159">
        <v>19061.53374306126</v>
      </c>
      <c r="R159">
        <v>229551245.02838928</v>
      </c>
      <c r="S159">
        <v>2020.6530519102894</v>
      </c>
      <c r="T159">
        <v>19090.921994120352</v>
      </c>
      <c r="U159">
        <f>Sustainable_Friendly_Table[[#This Row],[Total Energy(MJ)]]*AHP!$P$13/TOPSIS!$B$12</f>
        <v>2.2244605540058113E-2</v>
      </c>
      <c r="V159">
        <f>Sustainable_Friendly_Table[[#This Row],[Total Cost(LKR Million)]]*AHP!$P$14/TOPSIS!$C$12</f>
        <v>6.7450829169691971E-3</v>
      </c>
      <c r="W159">
        <f>Sustainable_Friendly_Table[[#This Row],[Total Carbon (Metric T)]]*AHP!$P$15/TOPSIS!$D$12</f>
        <v>1.2246970055507483E-2</v>
      </c>
      <c r="X159">
        <f>((Sustainable_Friendly_Table[[#This Row],[Weighted Energy]]-TOPSIS!$B$13)^2+(Sustainable_Friendly_Table[[#This Row],[Weighted Cost]]-TOPSIS!$C$13)^2+(Sustainable_Friendly_Table[[#This Row],[Weighted Co2]]-TOPSIS!$D$13)^2)^0.5</f>
        <v>1.9225321458519772E-3</v>
      </c>
      <c r="Y159">
        <f>((Sustainable_Friendly_Table[[#This Row],[Weighted Energy]]-TOPSIS!$B$14)^2+(Sustainable_Friendly_Table[[#This Row],[Weighted Cost]]-TOPSIS!$C$14)^2+(Sustainable_Friendly_Table[[#This Row],[Weighted Co2]]-TOPSIS!$D$14)^2)^0.5</f>
        <v>4.1031771740837478E-3</v>
      </c>
      <c r="Z159">
        <f>Sustainable_Friendly_Table[[#This Row],[S- Worst-Euclidean Distance]]/(Sustainable_Friendly_Table[[#This Row],[S+ Best-Euclidean Distance]]+Sustainable_Friendly_Table[[#This Row],[S- Worst-Euclidean Distance]])</f>
        <v>0.68094508981849056</v>
      </c>
      <c r="AA159">
        <v>158</v>
      </c>
    </row>
    <row r="160" spans="1:27" x14ac:dyDescent="0.3">
      <c r="A160">
        <v>79</v>
      </c>
      <c r="B160" t="s">
        <v>139</v>
      </c>
      <c r="C160" t="s">
        <v>280</v>
      </c>
      <c r="D160" t="s">
        <v>151</v>
      </c>
      <c r="E160" t="s">
        <v>152</v>
      </c>
      <c r="F160" t="s">
        <v>280</v>
      </c>
      <c r="G160" t="s">
        <v>219</v>
      </c>
      <c r="H160">
        <v>365.39029162586002</v>
      </c>
      <c r="I160">
        <v>52</v>
      </c>
      <c r="J160">
        <v>1275510.6454566277</v>
      </c>
      <c r="K160">
        <v>49149.042090909075</v>
      </c>
      <c r="L160">
        <v>229591916.18219301</v>
      </c>
      <c r="M160">
        <v>4952698.6386363627</v>
      </c>
      <c r="N160">
        <v>1913265968.1849415</v>
      </c>
      <c r="O160">
        <v>96928000</v>
      </c>
      <c r="P160">
        <v>20.169581068181813</v>
      </c>
      <c r="Q160">
        <v>19068.884149576585</v>
      </c>
      <c r="R160">
        <v>229641065.22428393</v>
      </c>
      <c r="S160">
        <v>2015.1466668235778</v>
      </c>
      <c r="T160">
        <v>19089.053730644766</v>
      </c>
      <c r="U160">
        <f>Sustainable_Friendly_Table[[#This Row],[Total Energy(MJ)]]*AHP!$P$13/TOPSIS!$B$12</f>
        <v>2.2253309543501704E-2</v>
      </c>
      <c r="V160">
        <f>Sustainable_Friendly_Table[[#This Row],[Total Cost(LKR Million)]]*AHP!$P$14/TOPSIS!$C$12</f>
        <v>6.7267022137863716E-3</v>
      </c>
      <c r="W160">
        <f>Sustainable_Friendly_Table[[#This Row],[Total Carbon (Metric T)]]*AHP!$P$15/TOPSIS!$D$12</f>
        <v>1.224577155043537E-2</v>
      </c>
      <c r="X160">
        <f>((Sustainable_Friendly_Table[[#This Row],[Weighted Energy]]-TOPSIS!$B$13)^2+(Sustainable_Friendly_Table[[#This Row],[Weighted Cost]]-TOPSIS!$C$13)^2+(Sustainable_Friendly_Table[[#This Row],[Weighted Co2]]-TOPSIS!$D$13)^2)^0.5</f>
        <v>1.9244323144885862E-3</v>
      </c>
      <c r="Y160">
        <f>((Sustainable_Friendly_Table[[#This Row],[Weighted Energy]]-TOPSIS!$B$14)^2+(Sustainable_Friendly_Table[[#This Row],[Weighted Cost]]-TOPSIS!$C$14)^2+(Sustainable_Friendly_Table[[#This Row],[Weighted Co2]]-TOPSIS!$D$14)^2)^0.5</f>
        <v>4.1011745941964767E-3</v>
      </c>
      <c r="Z160">
        <f>Sustainable_Friendly_Table[[#This Row],[S- Worst-Euclidean Distance]]/(Sustainable_Friendly_Table[[#This Row],[S+ Best-Euclidean Distance]]+Sustainable_Friendly_Table[[#This Row],[S- Worst-Euclidean Distance]])</f>
        <v>0.68062431823841874</v>
      </c>
      <c r="AA160">
        <v>159</v>
      </c>
    </row>
    <row r="161" spans="1:27" x14ac:dyDescent="0.3">
      <c r="A161">
        <v>81</v>
      </c>
      <c r="B161" t="s">
        <v>139</v>
      </c>
      <c r="C161" t="s">
        <v>280</v>
      </c>
      <c r="D161" t="s">
        <v>151</v>
      </c>
      <c r="E161" t="s">
        <v>152</v>
      </c>
      <c r="F161" t="s">
        <v>280</v>
      </c>
      <c r="G161" t="s">
        <v>218</v>
      </c>
      <c r="H161">
        <v>365.39029162586002</v>
      </c>
      <c r="I161">
        <v>26</v>
      </c>
      <c r="J161">
        <v>1275510.6454566277</v>
      </c>
      <c r="K161">
        <v>49149.042090909075</v>
      </c>
      <c r="L161">
        <v>229591916.18219301</v>
      </c>
      <c r="M161">
        <v>4952698.6386363627</v>
      </c>
      <c r="N161">
        <v>1913265968.1849415</v>
      </c>
      <c r="O161">
        <v>97401200</v>
      </c>
      <c r="P161">
        <v>20.169581068181813</v>
      </c>
      <c r="Q161">
        <v>19068.884149576585</v>
      </c>
      <c r="R161">
        <v>229641065.22428393</v>
      </c>
      <c r="S161">
        <v>2015.6198668235779</v>
      </c>
      <c r="T161">
        <v>19089.053730644766</v>
      </c>
      <c r="U161">
        <f>Sustainable_Friendly_Table[[#This Row],[Total Energy(MJ)]]*AHP!$P$13/TOPSIS!$B$12</f>
        <v>2.2253309543501704E-2</v>
      </c>
      <c r="V161">
        <f>Sustainable_Friendly_Table[[#This Row],[Total Cost(LKR Million)]]*AHP!$P$14/TOPSIS!$C$12</f>
        <v>6.7282817888813119E-3</v>
      </c>
      <c r="W161">
        <f>Sustainable_Friendly_Table[[#This Row],[Total Carbon (Metric T)]]*AHP!$P$15/TOPSIS!$D$12</f>
        <v>1.224577155043537E-2</v>
      </c>
      <c r="X161">
        <f>((Sustainable_Friendly_Table[[#This Row],[Weighted Energy]]-TOPSIS!$B$13)^2+(Sustainable_Friendly_Table[[#This Row],[Weighted Cost]]-TOPSIS!$C$13)^2+(Sustainable_Friendly_Table[[#This Row],[Weighted Co2]]-TOPSIS!$D$13)^2)^0.5</f>
        <v>1.9248456782262812E-3</v>
      </c>
      <c r="Y161">
        <f>((Sustainable_Friendly_Table[[#This Row],[Weighted Energy]]-TOPSIS!$B$14)^2+(Sustainable_Friendly_Table[[#This Row],[Weighted Cost]]-TOPSIS!$C$14)^2+(Sustainable_Friendly_Table[[#This Row],[Weighted Co2]]-TOPSIS!$D$14)^2)^0.5</f>
        <v>4.1007587580315467E-3</v>
      </c>
      <c r="Z161">
        <f>Sustainable_Friendly_Table[[#This Row],[S- Worst-Euclidean Distance]]/(Sustainable_Friendly_Table[[#This Row],[S+ Best-Euclidean Distance]]+Sustainable_Friendly_Table[[#This Row],[S- Worst-Euclidean Distance]])</f>
        <v>0.68055558598504728</v>
      </c>
      <c r="AA161">
        <v>160</v>
      </c>
    </row>
    <row r="162" spans="1:27" x14ac:dyDescent="0.3">
      <c r="A162">
        <v>446</v>
      </c>
      <c r="B162" t="s">
        <v>280</v>
      </c>
      <c r="C162" t="s">
        <v>147</v>
      </c>
      <c r="D162" t="s">
        <v>151</v>
      </c>
      <c r="E162" t="s">
        <v>280</v>
      </c>
      <c r="F162" t="s">
        <v>155</v>
      </c>
      <c r="G162" t="s">
        <v>220</v>
      </c>
      <c r="H162">
        <v>368.18974619313667</v>
      </c>
      <c r="I162">
        <v>27</v>
      </c>
      <c r="J162">
        <v>1275018.9794689808</v>
      </c>
      <c r="K162">
        <v>47828.723972727268</v>
      </c>
      <c r="L162">
        <v>229503416.30441654</v>
      </c>
      <c r="M162">
        <v>6977182.7068181811</v>
      </c>
      <c r="N162">
        <v>1912528469.2034712</v>
      </c>
      <c r="O162">
        <v>105300000</v>
      </c>
      <c r="P162">
        <v>29.388251059090909</v>
      </c>
      <c r="Q162">
        <v>19061.53374306126</v>
      </c>
      <c r="R162">
        <v>229551245.02838928</v>
      </c>
      <c r="S162">
        <v>2024.8056519102893</v>
      </c>
      <c r="T162">
        <v>19090.921994120352</v>
      </c>
      <c r="U162">
        <f>Sustainable_Friendly_Table[[#This Row],[Total Energy(MJ)]]*AHP!$P$13/TOPSIS!$B$12</f>
        <v>2.2244605540058113E-2</v>
      </c>
      <c r="V162">
        <f>Sustainable_Friendly_Table[[#This Row],[Total Cost(LKR Million)]]*AHP!$P$14/TOPSIS!$C$12</f>
        <v>6.7589445897063977E-3</v>
      </c>
      <c r="W162">
        <f>Sustainable_Friendly_Table[[#This Row],[Total Carbon (Metric T)]]*AHP!$P$15/TOPSIS!$D$12</f>
        <v>1.2246970055507483E-2</v>
      </c>
      <c r="X162">
        <f>((Sustainable_Friendly_Table[[#This Row],[Weighted Energy]]-TOPSIS!$B$13)^2+(Sustainable_Friendly_Table[[#This Row],[Weighted Cost]]-TOPSIS!$C$13)^2+(Sustainable_Friendly_Table[[#This Row],[Weighted Co2]]-TOPSIS!$D$13)^2)^0.5</f>
        <v>1.9263366639768859E-3</v>
      </c>
      <c r="Y162">
        <f>((Sustainable_Friendly_Table[[#This Row],[Weighted Energy]]-TOPSIS!$B$14)^2+(Sustainable_Friendly_Table[[#This Row],[Weighted Cost]]-TOPSIS!$C$14)^2+(Sustainable_Friendly_Table[[#This Row],[Weighted Co2]]-TOPSIS!$D$14)^2)^0.5</f>
        <v>4.0996112321635501E-3</v>
      </c>
      <c r="Z162">
        <f>Sustainable_Friendly_Table[[#This Row],[S- Worst-Euclidean Distance]]/(Sustainable_Friendly_Table[[#This Row],[S+ Best-Euclidean Distance]]+Sustainable_Friendly_Table[[#This Row],[S- Worst-Euclidean Distance]])</f>
        <v>0.68032636571406679</v>
      </c>
      <c r="AA162">
        <v>161</v>
      </c>
    </row>
    <row r="163" spans="1:27" x14ac:dyDescent="0.3">
      <c r="A163">
        <v>80</v>
      </c>
      <c r="B163" t="s">
        <v>139</v>
      </c>
      <c r="C163" t="s">
        <v>280</v>
      </c>
      <c r="D163" t="s">
        <v>151</v>
      </c>
      <c r="E163" t="s">
        <v>152</v>
      </c>
      <c r="F163" t="s">
        <v>280</v>
      </c>
      <c r="G163" t="s">
        <v>220</v>
      </c>
      <c r="H163">
        <v>365.39029162586002</v>
      </c>
      <c r="I163">
        <v>26</v>
      </c>
      <c r="J163">
        <v>1275510.6454566277</v>
      </c>
      <c r="K163">
        <v>49149.042090909075</v>
      </c>
      <c r="L163">
        <v>229591916.18219301</v>
      </c>
      <c r="M163">
        <v>4952698.6386363627</v>
      </c>
      <c r="N163">
        <v>1913265968.1849415</v>
      </c>
      <c r="O163">
        <v>101400000</v>
      </c>
      <c r="P163">
        <v>20.169581068181813</v>
      </c>
      <c r="Q163">
        <v>19068.884149576585</v>
      </c>
      <c r="R163">
        <v>229641065.22428393</v>
      </c>
      <c r="S163">
        <v>2019.6186668235778</v>
      </c>
      <c r="T163">
        <v>19089.053730644766</v>
      </c>
      <c r="U163">
        <f>Sustainable_Friendly_Table[[#This Row],[Total Energy(MJ)]]*AHP!$P$13/TOPSIS!$B$12</f>
        <v>2.2253309543501704E-2</v>
      </c>
      <c r="V163">
        <f>Sustainable_Friendly_Table[[#This Row],[Total Cost(LKR Million)]]*AHP!$P$14/TOPSIS!$C$12</f>
        <v>6.7416300663319488E-3</v>
      </c>
      <c r="W163">
        <f>Sustainable_Friendly_Table[[#This Row],[Total Carbon (Metric T)]]*AHP!$P$15/TOPSIS!$D$12</f>
        <v>1.224577155043537E-2</v>
      </c>
      <c r="X163">
        <f>((Sustainable_Friendly_Table[[#This Row],[Weighted Energy]]-TOPSIS!$B$13)^2+(Sustainable_Friendly_Table[[#This Row],[Weighted Cost]]-TOPSIS!$C$13)^2+(Sustainable_Friendly_Table[[#This Row],[Weighted Co2]]-TOPSIS!$D$13)^2)^0.5</f>
        <v>1.928386956563306E-3</v>
      </c>
      <c r="Y163">
        <f>((Sustainable_Friendly_Table[[#This Row],[Weighted Energy]]-TOPSIS!$B$14)^2+(Sustainable_Friendly_Table[[#This Row],[Weighted Cost]]-TOPSIS!$C$14)^2+(Sustainable_Friendly_Table[[#This Row],[Weighted Co2]]-TOPSIS!$D$14)^2)^0.5</f>
        <v>4.0972673451203411E-3</v>
      </c>
      <c r="Z163">
        <f>Sustainable_Friendly_Table[[#This Row],[S- Worst-Euclidean Distance]]/(Sustainable_Friendly_Table[[#This Row],[S+ Best-Euclidean Distance]]+Sustainable_Friendly_Table[[#This Row],[S- Worst-Euclidean Distance]])</f>
        <v>0.67997052933745483</v>
      </c>
      <c r="AA163">
        <v>162</v>
      </c>
    </row>
    <row r="164" spans="1:27" x14ac:dyDescent="0.3">
      <c r="A164">
        <v>463</v>
      </c>
      <c r="B164" t="s">
        <v>280</v>
      </c>
      <c r="C164" t="s">
        <v>147</v>
      </c>
      <c r="D164" t="s">
        <v>280</v>
      </c>
      <c r="E164" t="s">
        <v>280</v>
      </c>
      <c r="F164" t="s">
        <v>155</v>
      </c>
      <c r="G164" t="s">
        <v>219</v>
      </c>
      <c r="H164">
        <v>368.65420853154666</v>
      </c>
      <c r="I164">
        <v>53</v>
      </c>
      <c r="J164">
        <v>1275468.5790125621</v>
      </c>
      <c r="K164">
        <v>47828.723972727268</v>
      </c>
      <c r="L164">
        <v>229584344.22226116</v>
      </c>
      <c r="M164">
        <v>6981787.7818181813</v>
      </c>
      <c r="N164">
        <v>1913202868.5188432</v>
      </c>
      <c r="O164">
        <v>98792000</v>
      </c>
      <c r="P164">
        <v>29.379040909090907</v>
      </c>
      <c r="Q164">
        <v>19068.2552562378</v>
      </c>
      <c r="R164">
        <v>229632172.9462339</v>
      </c>
      <c r="S164">
        <v>2018.9766563006613</v>
      </c>
      <c r="T164">
        <v>19097.634297146891</v>
      </c>
      <c r="U164">
        <f>Sustainable_Friendly_Table[[#This Row],[Total Energy(MJ)]]*AHP!$P$13/TOPSIS!$B$12</f>
        <v>2.2252447839538603E-2</v>
      </c>
      <c r="V164">
        <f>Sustainable_Friendly_Table[[#This Row],[Total Cost(LKR Million)]]*AHP!$P$14/TOPSIS!$C$12</f>
        <v>6.7394869897624476E-3</v>
      </c>
      <c r="W164">
        <f>Sustainable_Friendly_Table[[#This Row],[Total Carbon (Metric T)]]*AHP!$P$15/TOPSIS!$D$12</f>
        <v>1.2251276048386972E-2</v>
      </c>
      <c r="X164">
        <f>((Sustainable_Friendly_Table[[#This Row],[Weighted Energy]]-TOPSIS!$B$13)^2+(Sustainable_Friendly_Table[[#This Row],[Weighted Cost]]-TOPSIS!$C$13)^2+(Sustainable_Friendly_Table[[#This Row],[Weighted Co2]]-TOPSIS!$D$13)^2)^0.5</f>
        <v>1.9296422848071213E-3</v>
      </c>
      <c r="Y164">
        <f>((Sustainable_Friendly_Table[[#This Row],[Weighted Energy]]-TOPSIS!$B$14)^2+(Sustainable_Friendly_Table[[#This Row],[Weighted Cost]]-TOPSIS!$C$14)^2+(Sustainable_Friendly_Table[[#This Row],[Weighted Co2]]-TOPSIS!$D$14)^2)^0.5</f>
        <v>4.0959910286451429E-3</v>
      </c>
      <c r="Z164">
        <f>Sustainable_Friendly_Table[[#This Row],[S- Worst-Euclidean Distance]]/(Sustainable_Friendly_Table[[#This Row],[S+ Best-Euclidean Distance]]+Sustainable_Friendly_Table[[#This Row],[S- Worst-Euclidean Distance]])</f>
        <v>0.6797610832874309</v>
      </c>
      <c r="AA164">
        <v>163</v>
      </c>
    </row>
    <row r="165" spans="1:27" x14ac:dyDescent="0.3">
      <c r="A165">
        <v>465</v>
      </c>
      <c r="B165" t="s">
        <v>280</v>
      </c>
      <c r="C165" t="s">
        <v>147</v>
      </c>
      <c r="D165" t="s">
        <v>280</v>
      </c>
      <c r="E165" t="s">
        <v>280</v>
      </c>
      <c r="F165" t="s">
        <v>155</v>
      </c>
      <c r="G165" t="s">
        <v>218</v>
      </c>
      <c r="H165">
        <v>368.65420853154666</v>
      </c>
      <c r="I165">
        <v>27</v>
      </c>
      <c r="J165">
        <v>1275468.5790125621</v>
      </c>
      <c r="K165">
        <v>47828.723972727268</v>
      </c>
      <c r="L165">
        <v>229584344.22226116</v>
      </c>
      <c r="M165">
        <v>6981787.7818181813</v>
      </c>
      <c r="N165">
        <v>1913202868.5188432</v>
      </c>
      <c r="O165">
        <v>101147400</v>
      </c>
      <c r="P165">
        <v>29.379040909090907</v>
      </c>
      <c r="Q165">
        <v>19068.2552562378</v>
      </c>
      <c r="R165">
        <v>229632172.9462339</v>
      </c>
      <c r="S165">
        <v>2021.3320563006614</v>
      </c>
      <c r="T165">
        <v>19097.634297146891</v>
      </c>
      <c r="U165">
        <f>Sustainable_Friendly_Table[[#This Row],[Total Energy(MJ)]]*AHP!$P$13/TOPSIS!$B$12</f>
        <v>2.2252447839538603E-2</v>
      </c>
      <c r="V165">
        <f>Sustainable_Friendly_Table[[#This Row],[Total Cost(LKR Million)]]*AHP!$P$14/TOPSIS!$C$12</f>
        <v>6.7473494816868342E-3</v>
      </c>
      <c r="W165">
        <f>Sustainable_Friendly_Table[[#This Row],[Total Carbon (Metric T)]]*AHP!$P$15/TOPSIS!$D$12</f>
        <v>1.2251276048386972E-2</v>
      </c>
      <c r="X165">
        <f>((Sustainable_Friendly_Table[[#This Row],[Weighted Energy]]-TOPSIS!$B$13)^2+(Sustainable_Friendly_Table[[#This Row],[Weighted Cost]]-TOPSIS!$C$13)^2+(Sustainable_Friendly_Table[[#This Row],[Weighted Co2]]-TOPSIS!$D$13)^2)^0.5</f>
        <v>1.931758241578705E-3</v>
      </c>
      <c r="Y165">
        <f>((Sustainable_Friendly_Table[[#This Row],[Weighted Energy]]-TOPSIS!$B$14)^2+(Sustainable_Friendly_Table[[#This Row],[Weighted Cost]]-TOPSIS!$C$14)^2+(Sustainable_Friendly_Table[[#This Row],[Weighted Co2]]-TOPSIS!$D$14)^2)^0.5</f>
        <v>4.0939487106058069E-3</v>
      </c>
      <c r="Z165">
        <f>Sustainable_Friendly_Table[[#This Row],[S- Worst-Euclidean Distance]]/(Sustainable_Friendly_Table[[#This Row],[S+ Best-Euclidean Distance]]+Sustainable_Friendly_Table[[#This Row],[S- Worst-Euclidean Distance]])</f>
        <v>0.67941384190972298</v>
      </c>
      <c r="AA165">
        <v>164</v>
      </c>
    </row>
    <row r="166" spans="1:27" x14ac:dyDescent="0.3">
      <c r="A166">
        <v>97</v>
      </c>
      <c r="B166" t="s">
        <v>139</v>
      </c>
      <c r="C166" t="s">
        <v>280</v>
      </c>
      <c r="D166" t="s">
        <v>280</v>
      </c>
      <c r="E166" t="s">
        <v>152</v>
      </c>
      <c r="F166" t="s">
        <v>280</v>
      </c>
      <c r="G166" t="s">
        <v>219</v>
      </c>
      <c r="H166">
        <v>365.85475396427</v>
      </c>
      <c r="I166">
        <v>53</v>
      </c>
      <c r="J166">
        <v>1275960.2450002083</v>
      </c>
      <c r="K166">
        <v>49149.042090909075</v>
      </c>
      <c r="L166">
        <v>229672844.10003752</v>
      </c>
      <c r="M166">
        <v>4957303.7136363629</v>
      </c>
      <c r="N166">
        <v>1913940367.5003126</v>
      </c>
      <c r="O166">
        <v>98792000</v>
      </c>
      <c r="P166">
        <v>20.160370918181815</v>
      </c>
      <c r="Q166">
        <v>19075.605662753114</v>
      </c>
      <c r="R166">
        <v>229721993.14212844</v>
      </c>
      <c r="S166">
        <v>2017.6896712139489</v>
      </c>
      <c r="T166">
        <v>19095.766033671298</v>
      </c>
      <c r="U166">
        <f>Sustainable_Friendly_Table[[#This Row],[Total Energy(MJ)]]*AHP!$P$13/TOPSIS!$B$12</f>
        <v>2.2261151842982184E-2</v>
      </c>
      <c r="V166">
        <f>Sustainable_Friendly_Table[[#This Row],[Total Cost(LKR Million)]]*AHP!$P$14/TOPSIS!$C$12</f>
        <v>6.7351909424451855E-3</v>
      </c>
      <c r="W166">
        <f>Sustainable_Friendly_Table[[#This Row],[Total Carbon (Metric T)]]*AHP!$P$15/TOPSIS!$D$12</f>
        <v>1.2250077543314851E-2</v>
      </c>
      <c r="X166">
        <f>((Sustainable_Friendly_Table[[#This Row],[Weighted Energy]]-TOPSIS!$B$13)^2+(Sustainable_Friendly_Table[[#This Row],[Weighted Cost]]-TOPSIS!$C$13)^2+(Sustainable_Friendly_Table[[#This Row],[Weighted Co2]]-TOPSIS!$D$13)^2)^0.5</f>
        <v>1.9352952022509361E-3</v>
      </c>
      <c r="Y166">
        <f>((Sustainable_Friendly_Table[[#This Row],[Weighted Energy]]-TOPSIS!$B$14)^2+(Sustainable_Friendly_Table[[#This Row],[Weighted Cost]]-TOPSIS!$C$14)^2+(Sustainable_Friendly_Table[[#This Row],[Weighted Co2]]-TOPSIS!$D$14)^2)^0.5</f>
        <v>4.0903118562714523E-3</v>
      </c>
      <c r="Z166">
        <f>Sustainable_Friendly_Table[[#This Row],[S- Worst-Euclidean Distance]]/(Sustainable_Friendly_Table[[#This Row],[S+ Best-Euclidean Distance]]+Sustainable_Friendly_Table[[#This Row],[S- Worst-Euclidean Distance]])</f>
        <v>0.67882153889976471</v>
      </c>
      <c r="AA166">
        <v>165</v>
      </c>
    </row>
    <row r="167" spans="1:27" x14ac:dyDescent="0.3">
      <c r="A167">
        <v>464</v>
      </c>
      <c r="B167" t="s">
        <v>280</v>
      </c>
      <c r="C167" t="s">
        <v>147</v>
      </c>
      <c r="D167" t="s">
        <v>280</v>
      </c>
      <c r="E167" t="s">
        <v>280</v>
      </c>
      <c r="F167" t="s">
        <v>155</v>
      </c>
      <c r="G167" t="s">
        <v>220</v>
      </c>
      <c r="H167">
        <v>368.65420853154666</v>
      </c>
      <c r="I167">
        <v>27</v>
      </c>
      <c r="J167">
        <v>1275468.5790125621</v>
      </c>
      <c r="K167">
        <v>47828.723972727268</v>
      </c>
      <c r="L167">
        <v>229584344.22226116</v>
      </c>
      <c r="M167">
        <v>6981787.7818181813</v>
      </c>
      <c r="N167">
        <v>1913202868.5188432</v>
      </c>
      <c r="O167">
        <v>105300000</v>
      </c>
      <c r="P167">
        <v>29.379040909090907</v>
      </c>
      <c r="Q167">
        <v>19068.2552562378</v>
      </c>
      <c r="R167">
        <v>229632172.9462339</v>
      </c>
      <c r="S167">
        <v>2025.4846563006613</v>
      </c>
      <c r="T167">
        <v>19097.634297146891</v>
      </c>
      <c r="U167">
        <f>Sustainable_Friendly_Table[[#This Row],[Total Energy(MJ)]]*AHP!$P$13/TOPSIS!$B$12</f>
        <v>2.2252447839538603E-2</v>
      </c>
      <c r="V167">
        <f>Sustainable_Friendly_Table[[#This Row],[Total Cost(LKR Million)]]*AHP!$P$14/TOPSIS!$C$12</f>
        <v>6.7612111544240348E-3</v>
      </c>
      <c r="W167">
        <f>Sustainable_Friendly_Table[[#This Row],[Total Carbon (Metric T)]]*AHP!$P$15/TOPSIS!$D$12</f>
        <v>1.2251276048386972E-2</v>
      </c>
      <c r="X167">
        <f>((Sustainable_Friendly_Table[[#This Row],[Weighted Energy]]-TOPSIS!$B$13)^2+(Sustainable_Friendly_Table[[#This Row],[Weighted Cost]]-TOPSIS!$C$13)^2+(Sustainable_Friendly_Table[[#This Row],[Weighted Co2]]-TOPSIS!$D$13)^2)^0.5</f>
        <v>1.9355608571706927E-3</v>
      </c>
      <c r="Y167">
        <f>((Sustainable_Friendly_Table[[#This Row],[Weighted Energy]]-TOPSIS!$B$14)^2+(Sustainable_Friendly_Table[[#This Row],[Weighted Cost]]-TOPSIS!$C$14)^2+(Sustainable_Friendly_Table[[#This Row],[Weighted Co2]]-TOPSIS!$D$14)^2)^0.5</f>
        <v>4.0903824044687198E-3</v>
      </c>
      <c r="Z167">
        <f>Sustainable_Friendly_Table[[#This Row],[S- Worst-Euclidean Distance]]/(Sustainable_Friendly_Table[[#This Row],[S+ Best-Euclidean Distance]]+Sustainable_Friendly_Table[[#This Row],[S- Worst-Euclidean Distance]])</f>
        <v>0.67879537308419569</v>
      </c>
      <c r="AA167">
        <v>166</v>
      </c>
    </row>
    <row r="168" spans="1:27" x14ac:dyDescent="0.3">
      <c r="A168">
        <v>99</v>
      </c>
      <c r="B168" t="s">
        <v>139</v>
      </c>
      <c r="C168" t="s">
        <v>280</v>
      </c>
      <c r="D168" t="s">
        <v>280</v>
      </c>
      <c r="E168" t="s">
        <v>152</v>
      </c>
      <c r="F168" t="s">
        <v>280</v>
      </c>
      <c r="G168" t="s">
        <v>218</v>
      </c>
      <c r="H168">
        <v>365.85475396427</v>
      </c>
      <c r="I168">
        <v>27</v>
      </c>
      <c r="J168">
        <v>1275960.2450002083</v>
      </c>
      <c r="K168">
        <v>49149.042090909075</v>
      </c>
      <c r="L168">
        <v>229672844.10003752</v>
      </c>
      <c r="M168">
        <v>4957303.7136363629</v>
      </c>
      <c r="N168">
        <v>1913940367.5003126</v>
      </c>
      <c r="O168">
        <v>101147400</v>
      </c>
      <c r="P168">
        <v>20.160370918181815</v>
      </c>
      <c r="Q168">
        <v>19075.605662753114</v>
      </c>
      <c r="R168">
        <v>229721993.14212844</v>
      </c>
      <c r="S168">
        <v>2020.0450712139489</v>
      </c>
      <c r="T168">
        <v>19095.766033671298</v>
      </c>
      <c r="U168">
        <f>Sustainable_Friendly_Table[[#This Row],[Total Energy(MJ)]]*AHP!$P$13/TOPSIS!$B$12</f>
        <v>2.2261151842982184E-2</v>
      </c>
      <c r="V168">
        <f>Sustainable_Friendly_Table[[#This Row],[Total Cost(LKR Million)]]*AHP!$P$14/TOPSIS!$C$12</f>
        <v>6.7430534343695704E-3</v>
      </c>
      <c r="W168">
        <f>Sustainable_Friendly_Table[[#This Row],[Total Carbon (Metric T)]]*AHP!$P$15/TOPSIS!$D$12</f>
        <v>1.2250077543314851E-2</v>
      </c>
      <c r="X168">
        <f>((Sustainable_Friendly_Table[[#This Row],[Weighted Energy]]-TOPSIS!$B$13)^2+(Sustainable_Friendly_Table[[#This Row],[Weighted Cost]]-TOPSIS!$C$13)^2+(Sustainable_Friendly_Table[[#This Row],[Weighted Co2]]-TOPSIS!$D$13)^2)^0.5</f>
        <v>1.9373875505877534E-3</v>
      </c>
      <c r="Y168">
        <f>((Sustainable_Friendly_Table[[#This Row],[Weighted Energy]]-TOPSIS!$B$14)^2+(Sustainable_Friendly_Table[[#This Row],[Weighted Cost]]-TOPSIS!$C$14)^2+(Sustainable_Friendly_Table[[#This Row],[Weighted Co2]]-TOPSIS!$D$14)^2)^0.5</f>
        <v>4.0882584390678619E-3</v>
      </c>
      <c r="Z168">
        <f>Sustainable_Friendly_Table[[#This Row],[S- Worst-Euclidean Distance]]/(Sustainable_Friendly_Table[[#This Row],[S+ Best-Euclidean Distance]]+Sustainable_Friendly_Table[[#This Row],[S- Worst-Euclidean Distance]])</f>
        <v>0.6784763735019087</v>
      </c>
      <c r="AA168">
        <v>167</v>
      </c>
    </row>
    <row r="169" spans="1:27" x14ac:dyDescent="0.3">
      <c r="A169">
        <v>98</v>
      </c>
      <c r="B169" t="s">
        <v>139</v>
      </c>
      <c r="C169" t="s">
        <v>280</v>
      </c>
      <c r="D169" t="s">
        <v>280</v>
      </c>
      <c r="E169" t="s">
        <v>152</v>
      </c>
      <c r="F169" t="s">
        <v>280</v>
      </c>
      <c r="G169" t="s">
        <v>220</v>
      </c>
      <c r="H169">
        <v>365.85475396427</v>
      </c>
      <c r="I169">
        <v>27</v>
      </c>
      <c r="J169">
        <v>1275960.2450002083</v>
      </c>
      <c r="K169">
        <v>49149.042090909075</v>
      </c>
      <c r="L169">
        <v>229672844.10003752</v>
      </c>
      <c r="M169">
        <v>4957303.7136363629</v>
      </c>
      <c r="N169">
        <v>1913940367.5003126</v>
      </c>
      <c r="O169">
        <v>105300000</v>
      </c>
      <c r="P169">
        <v>20.160370918181815</v>
      </c>
      <c r="Q169">
        <v>19075.605662753114</v>
      </c>
      <c r="R169">
        <v>229721993.14212844</v>
      </c>
      <c r="S169">
        <v>2024.197671213949</v>
      </c>
      <c r="T169">
        <v>19095.766033671298</v>
      </c>
      <c r="U169">
        <f>Sustainable_Friendly_Table[[#This Row],[Total Energy(MJ)]]*AHP!$P$13/TOPSIS!$B$12</f>
        <v>2.2261151842982184E-2</v>
      </c>
      <c r="V169">
        <f>Sustainable_Friendly_Table[[#This Row],[Total Cost(LKR Million)]]*AHP!$P$14/TOPSIS!$C$12</f>
        <v>6.7569151071067727E-3</v>
      </c>
      <c r="W169">
        <f>Sustainable_Friendly_Table[[#This Row],[Total Carbon (Metric T)]]*AHP!$P$15/TOPSIS!$D$12</f>
        <v>1.2250077543314851E-2</v>
      </c>
      <c r="X169">
        <f>((Sustainable_Friendly_Table[[#This Row],[Weighted Energy]]-TOPSIS!$B$13)^2+(Sustainable_Friendly_Table[[#This Row],[Weighted Cost]]-TOPSIS!$C$13)^2+(Sustainable_Friendly_Table[[#This Row],[Weighted Co2]]-TOPSIS!$D$13)^2)^0.5</f>
        <v>1.9411484611622477E-3</v>
      </c>
      <c r="Y169">
        <f>((Sustainable_Friendly_Table[[#This Row],[Weighted Energy]]-TOPSIS!$B$14)^2+(Sustainable_Friendly_Table[[#This Row],[Weighted Cost]]-TOPSIS!$C$14)^2+(Sustainable_Friendly_Table[[#This Row],[Weighted Co2]]-TOPSIS!$D$14)^2)^0.5</f>
        <v>4.0846725858411214E-3</v>
      </c>
      <c r="Z169">
        <f>Sustainable_Friendly_Table[[#This Row],[S- Worst-Euclidean Distance]]/(Sustainable_Friendly_Table[[#This Row],[S+ Best-Euclidean Distance]]+Sustainable_Friendly_Table[[#This Row],[S- Worst-Euclidean Distance]])</f>
        <v>0.67786158167979826</v>
      </c>
      <c r="AA169">
        <v>168</v>
      </c>
    </row>
    <row r="170" spans="1:27" x14ac:dyDescent="0.3">
      <c r="A170">
        <v>73</v>
      </c>
      <c r="B170" t="s">
        <v>139</v>
      </c>
      <c r="C170" t="s">
        <v>280</v>
      </c>
      <c r="D170" t="s">
        <v>151</v>
      </c>
      <c r="E170" t="s">
        <v>152</v>
      </c>
      <c r="F170" t="s">
        <v>154</v>
      </c>
      <c r="G170" t="s">
        <v>219</v>
      </c>
      <c r="H170">
        <v>365.32692359669727</v>
      </c>
      <c r="I170">
        <v>52</v>
      </c>
      <c r="J170">
        <v>1277221.1545098228</v>
      </c>
      <c r="K170">
        <v>46965.629363636355</v>
      </c>
      <c r="L170">
        <v>229899807.81176811</v>
      </c>
      <c r="M170">
        <v>4963615.7022727262</v>
      </c>
      <c r="N170">
        <v>1915831731.7647343</v>
      </c>
      <c r="O170">
        <v>96928000</v>
      </c>
      <c r="P170">
        <v>20.169581068181813</v>
      </c>
      <c r="Q170">
        <v>19094.456259921852</v>
      </c>
      <c r="R170">
        <v>229946773.44113174</v>
      </c>
      <c r="S170">
        <v>2017.723347467007</v>
      </c>
      <c r="T170">
        <v>19114.625840990033</v>
      </c>
      <c r="U170">
        <f>Sustainable_Friendly_Table[[#This Row],[Total Energy(MJ)]]*AHP!$P$13/TOPSIS!$B$12</f>
        <v>2.2282934121200221E-2</v>
      </c>
      <c r="V170">
        <f>Sustainable_Friendly_Table[[#This Row],[Total Cost(LKR Million)]]*AHP!$P$14/TOPSIS!$C$12</f>
        <v>6.7353033561616303E-3</v>
      </c>
      <c r="W170">
        <f>Sustainable_Friendly_Table[[#This Row],[Total Carbon (Metric T)]]*AHP!$P$15/TOPSIS!$D$12</f>
        <v>1.2262176251567723E-2</v>
      </c>
      <c r="X170">
        <f>((Sustainable_Friendly_Table[[#This Row],[Weighted Energy]]-TOPSIS!$B$13)^2+(Sustainable_Friendly_Table[[#This Row],[Weighted Cost]]-TOPSIS!$C$13)^2+(Sustainable_Friendly_Table[[#This Row],[Weighted Co2]]-TOPSIS!$D$13)^2)^0.5</f>
        <v>1.9593665017487876E-3</v>
      </c>
      <c r="Y170">
        <f>((Sustainable_Friendly_Table[[#This Row],[Weighted Energy]]-TOPSIS!$B$14)^2+(Sustainable_Friendly_Table[[#This Row],[Weighted Cost]]-TOPSIS!$C$14)^2+(Sustainable_Friendly_Table[[#This Row],[Weighted Co2]]-TOPSIS!$D$14)^2)^0.5</f>
        <v>4.0662416083264404E-3</v>
      </c>
      <c r="Z170">
        <f>Sustainable_Friendly_Table[[#This Row],[S- Worst-Euclidean Distance]]/(Sustainable_Friendly_Table[[#This Row],[S+ Best-Euclidean Distance]]+Sustainable_Friendly_Table[[#This Row],[S- Worst-Euclidean Distance]])</f>
        <v>0.67482676172175993</v>
      </c>
      <c r="AA170">
        <v>169</v>
      </c>
    </row>
    <row r="171" spans="1:27" x14ac:dyDescent="0.3">
      <c r="A171">
        <v>75</v>
      </c>
      <c r="B171" t="s">
        <v>139</v>
      </c>
      <c r="C171" t="s">
        <v>280</v>
      </c>
      <c r="D171" t="s">
        <v>151</v>
      </c>
      <c r="E171" t="s">
        <v>152</v>
      </c>
      <c r="F171" t="s">
        <v>154</v>
      </c>
      <c r="G171" t="s">
        <v>218</v>
      </c>
      <c r="H171">
        <v>365.32692359669727</v>
      </c>
      <c r="I171">
        <v>26</v>
      </c>
      <c r="J171">
        <v>1277221.1545098228</v>
      </c>
      <c r="K171">
        <v>46965.629363636355</v>
      </c>
      <c r="L171">
        <v>229899807.81176811</v>
      </c>
      <c r="M171">
        <v>4963615.7022727262</v>
      </c>
      <c r="N171">
        <v>1915831731.7647343</v>
      </c>
      <c r="O171">
        <v>97401200</v>
      </c>
      <c r="P171">
        <v>20.169581068181813</v>
      </c>
      <c r="Q171">
        <v>19094.456259921852</v>
      </c>
      <c r="R171">
        <v>229946773.44113174</v>
      </c>
      <c r="S171">
        <v>2018.1965474670069</v>
      </c>
      <c r="T171">
        <v>19114.625840990033</v>
      </c>
      <c r="U171">
        <f>Sustainable_Friendly_Table[[#This Row],[Total Energy(MJ)]]*AHP!$P$13/TOPSIS!$B$12</f>
        <v>2.2282934121200221E-2</v>
      </c>
      <c r="V171">
        <f>Sustainable_Friendly_Table[[#This Row],[Total Cost(LKR Million)]]*AHP!$P$14/TOPSIS!$C$12</f>
        <v>6.7368829312565688E-3</v>
      </c>
      <c r="W171">
        <f>Sustainable_Friendly_Table[[#This Row],[Total Carbon (Metric T)]]*AHP!$P$15/TOPSIS!$D$12</f>
        <v>1.2262176251567723E-2</v>
      </c>
      <c r="X171">
        <f>((Sustainable_Friendly_Table[[#This Row],[Weighted Energy]]-TOPSIS!$B$13)^2+(Sustainable_Friendly_Table[[#This Row],[Weighted Cost]]-TOPSIS!$C$13)^2+(Sustainable_Friendly_Table[[#This Row],[Weighted Co2]]-TOPSIS!$D$13)^2)^0.5</f>
        <v>1.9597794295313806E-3</v>
      </c>
      <c r="Y171">
        <f>((Sustainable_Friendly_Table[[#This Row],[Weighted Energy]]-TOPSIS!$B$14)^2+(Sustainable_Friendly_Table[[#This Row],[Weighted Cost]]-TOPSIS!$C$14)^2+(Sustainable_Friendly_Table[[#This Row],[Weighted Co2]]-TOPSIS!$D$14)^2)^0.5</f>
        <v>4.0658255409050156E-3</v>
      </c>
      <c r="Z171">
        <f>Sustainable_Friendly_Table[[#This Row],[S- Worst-Euclidean Distance]]/(Sustainable_Friendly_Table[[#This Row],[S+ Best-Euclidean Distance]]+Sustainable_Friendly_Table[[#This Row],[S- Worst-Euclidean Distance]])</f>
        <v>0.67475806343981981</v>
      </c>
      <c r="AA171">
        <v>170</v>
      </c>
    </row>
    <row r="172" spans="1:27" x14ac:dyDescent="0.3">
      <c r="A172">
        <v>74</v>
      </c>
      <c r="B172" t="s">
        <v>139</v>
      </c>
      <c r="C172" t="s">
        <v>280</v>
      </c>
      <c r="D172" t="s">
        <v>151</v>
      </c>
      <c r="E172" t="s">
        <v>152</v>
      </c>
      <c r="F172" t="s">
        <v>154</v>
      </c>
      <c r="G172" t="s">
        <v>220</v>
      </c>
      <c r="H172">
        <v>365.32692359669727</v>
      </c>
      <c r="I172">
        <v>26</v>
      </c>
      <c r="J172">
        <v>1277221.1545098228</v>
      </c>
      <c r="K172">
        <v>46965.629363636355</v>
      </c>
      <c r="L172">
        <v>229899807.81176811</v>
      </c>
      <c r="M172">
        <v>4963615.7022727262</v>
      </c>
      <c r="N172">
        <v>1915831731.7647343</v>
      </c>
      <c r="O172">
        <v>101400000</v>
      </c>
      <c r="P172">
        <v>20.169581068181813</v>
      </c>
      <c r="Q172">
        <v>19094.456259921852</v>
      </c>
      <c r="R172">
        <v>229946773.44113174</v>
      </c>
      <c r="S172">
        <v>2022.195347467007</v>
      </c>
      <c r="T172">
        <v>19114.625840990033</v>
      </c>
      <c r="U172">
        <f>Sustainable_Friendly_Table[[#This Row],[Total Energy(MJ)]]*AHP!$P$13/TOPSIS!$B$12</f>
        <v>2.2282934121200221E-2</v>
      </c>
      <c r="V172">
        <f>Sustainable_Friendly_Table[[#This Row],[Total Cost(LKR Million)]]*AHP!$P$14/TOPSIS!$C$12</f>
        <v>6.7502312087072067E-3</v>
      </c>
      <c r="W172">
        <f>Sustainable_Friendly_Table[[#This Row],[Total Carbon (Metric T)]]*AHP!$P$15/TOPSIS!$D$12</f>
        <v>1.2262176251567723E-2</v>
      </c>
      <c r="X172">
        <f>((Sustainable_Friendly_Table[[#This Row],[Weighted Energy]]-TOPSIS!$B$13)^2+(Sustainable_Friendly_Table[[#This Row],[Weighted Cost]]-TOPSIS!$C$13)^2+(Sustainable_Friendly_Table[[#This Row],[Weighted Co2]]-TOPSIS!$D$13)^2)^0.5</f>
        <v>1.9633161748788901E-3</v>
      </c>
      <c r="Y172">
        <f>((Sustainable_Friendly_Table[[#This Row],[Weighted Energy]]-TOPSIS!$B$14)^2+(Sustainable_Friendly_Table[[#This Row],[Weighted Cost]]-TOPSIS!$C$14)^2+(Sustainable_Friendly_Table[[#This Row],[Weighted Co2]]-TOPSIS!$D$14)^2)^0.5</f>
        <v>4.0623323664813853E-3</v>
      </c>
      <c r="Z172">
        <f>Sustainable_Friendly_Table[[#This Row],[S- Worst-Euclidean Distance]]/(Sustainable_Friendly_Table[[#This Row],[S+ Best-Euclidean Distance]]+Sustainable_Friendly_Table[[#This Row],[S- Worst-Euclidean Distance]])</f>
        <v>0.67417346673928702</v>
      </c>
      <c r="AA172">
        <v>171</v>
      </c>
    </row>
    <row r="173" spans="1:27" x14ac:dyDescent="0.3">
      <c r="A173">
        <v>91</v>
      </c>
      <c r="B173" t="s">
        <v>139</v>
      </c>
      <c r="C173" t="s">
        <v>280</v>
      </c>
      <c r="D173" t="s">
        <v>280</v>
      </c>
      <c r="E173" t="s">
        <v>152</v>
      </c>
      <c r="F173" t="s">
        <v>154</v>
      </c>
      <c r="G173" t="s">
        <v>219</v>
      </c>
      <c r="H173">
        <v>365.79138593510737</v>
      </c>
      <c r="I173">
        <v>53</v>
      </c>
      <c r="J173">
        <v>1277670.7540534039</v>
      </c>
      <c r="K173">
        <v>46965.629363636355</v>
      </c>
      <c r="L173">
        <v>229980735.72961271</v>
      </c>
      <c r="M173">
        <v>4968220.7772727264</v>
      </c>
      <c r="N173">
        <v>1916506131.0801058</v>
      </c>
      <c r="O173">
        <v>98792000</v>
      </c>
      <c r="P173">
        <v>20.160370918181815</v>
      </c>
      <c r="Q173">
        <v>19101.177773098389</v>
      </c>
      <c r="R173">
        <v>230027701.35897633</v>
      </c>
      <c r="S173">
        <v>2020.2663518573786</v>
      </c>
      <c r="T173">
        <v>19121.338144016572</v>
      </c>
      <c r="U173">
        <f>Sustainable_Friendly_Table[[#This Row],[Total Energy(MJ)]]*AHP!$P$13/TOPSIS!$B$12</f>
        <v>2.2290776420680704E-2</v>
      </c>
      <c r="V173">
        <f>Sustainable_Friendly_Table[[#This Row],[Total Cost(LKR Million)]]*AHP!$P$14/TOPSIS!$C$12</f>
        <v>6.7437920848204451E-3</v>
      </c>
      <c r="W173">
        <f>Sustainable_Friendly_Table[[#This Row],[Total Carbon (Metric T)]]*AHP!$P$15/TOPSIS!$D$12</f>
        <v>1.2266482244447211E-2</v>
      </c>
      <c r="X173">
        <f>((Sustainable_Friendly_Table[[#This Row],[Weighted Energy]]-TOPSIS!$B$13)^2+(Sustainable_Friendly_Table[[#This Row],[Weighted Cost]]-TOPSIS!$C$13)^2+(Sustainable_Friendly_Table[[#This Row],[Weighted Co2]]-TOPSIS!$D$13)^2)^0.5</f>
        <v>1.9702276079640092E-3</v>
      </c>
      <c r="Y173">
        <f>((Sustainable_Friendly_Table[[#This Row],[Weighted Energy]]-TOPSIS!$B$14)^2+(Sustainable_Friendly_Table[[#This Row],[Weighted Cost]]-TOPSIS!$C$14)^2+(Sustainable_Friendly_Table[[#This Row],[Weighted Co2]]-TOPSIS!$D$14)^2)^0.5</f>
        <v>4.0553780093793967E-3</v>
      </c>
      <c r="Z173">
        <f>Sustainable_Friendly_Table[[#This Row],[S- Worst-Euclidean Distance]]/(Sustainable_Friendly_Table[[#This Row],[S+ Best-Euclidean Distance]]+Sustainable_Friendly_Table[[#This Row],[S- Worst-Euclidean Distance]])</f>
        <v>0.67302413515196979</v>
      </c>
      <c r="AA173">
        <v>172</v>
      </c>
    </row>
    <row r="174" spans="1:27" x14ac:dyDescent="0.3">
      <c r="A174">
        <v>93</v>
      </c>
      <c r="B174" t="s">
        <v>139</v>
      </c>
      <c r="C174" t="s">
        <v>280</v>
      </c>
      <c r="D174" t="s">
        <v>280</v>
      </c>
      <c r="E174" t="s">
        <v>152</v>
      </c>
      <c r="F174" t="s">
        <v>154</v>
      </c>
      <c r="G174" t="s">
        <v>218</v>
      </c>
      <c r="H174">
        <v>365.79138593510737</v>
      </c>
      <c r="I174">
        <v>27</v>
      </c>
      <c r="J174">
        <v>1277670.7540534039</v>
      </c>
      <c r="K174">
        <v>46965.629363636355</v>
      </c>
      <c r="L174">
        <v>229980735.72961271</v>
      </c>
      <c r="M174">
        <v>4968220.7772727264</v>
      </c>
      <c r="N174">
        <v>1916506131.0801058</v>
      </c>
      <c r="O174">
        <v>101147400</v>
      </c>
      <c r="P174">
        <v>20.160370918181815</v>
      </c>
      <c r="Q174">
        <v>19101.177773098389</v>
      </c>
      <c r="R174">
        <v>230027701.35897633</v>
      </c>
      <c r="S174">
        <v>2022.6217518573785</v>
      </c>
      <c r="T174">
        <v>19121.338144016572</v>
      </c>
      <c r="U174">
        <f>Sustainable_Friendly_Table[[#This Row],[Total Energy(MJ)]]*AHP!$P$13/TOPSIS!$B$12</f>
        <v>2.2290776420680704E-2</v>
      </c>
      <c r="V174">
        <f>Sustainable_Friendly_Table[[#This Row],[Total Cost(LKR Million)]]*AHP!$P$14/TOPSIS!$C$12</f>
        <v>6.75165457674483E-3</v>
      </c>
      <c r="W174">
        <f>Sustainable_Friendly_Table[[#This Row],[Total Carbon (Metric T)]]*AHP!$P$15/TOPSIS!$D$12</f>
        <v>1.2266482244447211E-2</v>
      </c>
      <c r="X174">
        <f>((Sustainable_Friendly_Table[[#This Row],[Weighted Energy]]-TOPSIS!$B$13)^2+(Sustainable_Friendly_Table[[#This Row],[Weighted Cost]]-TOPSIS!$C$13)^2+(Sustainable_Friendly_Table[[#This Row],[Weighted Co2]]-TOPSIS!$D$13)^2)^0.5</f>
        <v>1.9723171857805822E-3</v>
      </c>
      <c r="Y174">
        <f>((Sustainable_Friendly_Table[[#This Row],[Weighted Energy]]-TOPSIS!$B$14)^2+(Sustainable_Friendly_Table[[#This Row],[Weighted Cost]]-TOPSIS!$C$14)^2+(Sustainable_Friendly_Table[[#This Row],[Weighted Co2]]-TOPSIS!$D$14)^2)^0.5</f>
        <v>4.0533235788470807E-3</v>
      </c>
      <c r="Z174">
        <f>Sustainable_Friendly_Table[[#This Row],[S- Worst-Euclidean Distance]]/(Sustainable_Friendly_Table[[#This Row],[S+ Best-Euclidean Distance]]+Sustainable_Friendly_Table[[#This Row],[S- Worst-Euclidean Distance]])</f>
        <v>0.67267926137271883</v>
      </c>
      <c r="AA174">
        <v>173</v>
      </c>
    </row>
    <row r="175" spans="1:27" x14ac:dyDescent="0.3">
      <c r="A175">
        <v>92</v>
      </c>
      <c r="B175" t="s">
        <v>139</v>
      </c>
      <c r="C175" t="s">
        <v>280</v>
      </c>
      <c r="D175" t="s">
        <v>280</v>
      </c>
      <c r="E175" t="s">
        <v>152</v>
      </c>
      <c r="F175" t="s">
        <v>154</v>
      </c>
      <c r="G175" t="s">
        <v>220</v>
      </c>
      <c r="H175">
        <v>365.79138593510737</v>
      </c>
      <c r="I175">
        <v>27</v>
      </c>
      <c r="J175">
        <v>1277670.7540534039</v>
      </c>
      <c r="K175">
        <v>46965.629363636355</v>
      </c>
      <c r="L175">
        <v>229980735.72961271</v>
      </c>
      <c r="M175">
        <v>4968220.7772727264</v>
      </c>
      <c r="N175">
        <v>1916506131.0801058</v>
      </c>
      <c r="O175">
        <v>105300000</v>
      </c>
      <c r="P175">
        <v>20.160370918181815</v>
      </c>
      <c r="Q175">
        <v>19101.177773098389</v>
      </c>
      <c r="R175">
        <v>230027701.35897633</v>
      </c>
      <c r="S175">
        <v>2026.7743518573784</v>
      </c>
      <c r="T175">
        <v>19121.338144016572</v>
      </c>
      <c r="U175">
        <f>Sustainable_Friendly_Table[[#This Row],[Total Energy(MJ)]]*AHP!$P$13/TOPSIS!$B$12</f>
        <v>2.2290776420680704E-2</v>
      </c>
      <c r="V175">
        <f>Sustainable_Friendly_Table[[#This Row],[Total Cost(LKR Million)]]*AHP!$P$14/TOPSIS!$C$12</f>
        <v>6.7655162494820306E-3</v>
      </c>
      <c r="W175">
        <f>Sustainable_Friendly_Table[[#This Row],[Total Carbon (Metric T)]]*AHP!$P$15/TOPSIS!$D$12</f>
        <v>1.2266482244447211E-2</v>
      </c>
      <c r="X175">
        <f>((Sustainable_Friendly_Table[[#This Row],[Weighted Energy]]-TOPSIS!$B$13)^2+(Sustainable_Friendly_Table[[#This Row],[Weighted Cost]]-TOPSIS!$C$13)^2+(Sustainable_Friendly_Table[[#This Row],[Weighted Co2]]-TOPSIS!$D$13)^2)^0.5</f>
        <v>1.9760719523507046E-3</v>
      </c>
      <c r="Y175">
        <f>((Sustainable_Friendly_Table[[#This Row],[Weighted Energy]]-TOPSIS!$B$14)^2+(Sustainable_Friendly_Table[[#This Row],[Weighted Cost]]-TOPSIS!$C$14)^2+(Sustainable_Friendly_Table[[#This Row],[Weighted Co2]]-TOPSIS!$D$14)^2)^0.5</f>
        <v>4.0497362329158749E-3</v>
      </c>
      <c r="Z175">
        <f>Sustainable_Friendly_Table[[#This Row],[S- Worst-Euclidean Distance]]/(Sustainable_Friendly_Table[[#This Row],[S+ Best-Euclidean Distance]]+Sustainable_Friendly_Table[[#This Row],[S- Worst-Euclidean Distance]])</f>
        <v>0.67206524144225077</v>
      </c>
      <c r="AA175">
        <v>174</v>
      </c>
    </row>
    <row r="176" spans="1:27" x14ac:dyDescent="0.3">
      <c r="A176">
        <v>76</v>
      </c>
      <c r="B176" t="s">
        <v>139</v>
      </c>
      <c r="C176" t="s">
        <v>280</v>
      </c>
      <c r="D176" t="s">
        <v>151</v>
      </c>
      <c r="E176" t="s">
        <v>152</v>
      </c>
      <c r="F176" t="s">
        <v>155</v>
      </c>
      <c r="G176" t="s">
        <v>219</v>
      </c>
      <c r="H176">
        <v>365.28835175285917</v>
      </c>
      <c r="I176">
        <v>52</v>
      </c>
      <c r="J176">
        <v>1278262.3339335066</v>
      </c>
      <c r="K176">
        <v>47784.409136363625</v>
      </c>
      <c r="L176">
        <v>230087220.10803118</v>
      </c>
      <c r="M176">
        <v>4990908.3613636354</v>
      </c>
      <c r="N176">
        <v>1917393500.90026</v>
      </c>
      <c r="O176">
        <v>96928000</v>
      </c>
      <c r="P176">
        <v>19.896654477272726</v>
      </c>
      <c r="Q176">
        <v>19110.021892305922</v>
      </c>
      <c r="R176">
        <v>230135004.51716754</v>
      </c>
      <c r="S176">
        <v>2019.3124092616235</v>
      </c>
      <c r="T176">
        <v>19129.918546783196</v>
      </c>
      <c r="U176">
        <f>Sustainable_Friendly_Table[[#This Row],[Total Energy(MJ)]]*AHP!$P$13/TOPSIS!$B$12</f>
        <v>2.2301174606178982E-2</v>
      </c>
      <c r="V176">
        <f>Sustainable_Friendly_Table[[#This Row],[Total Cost(LKR Million)]]*AHP!$P$14/TOPSIS!$C$12</f>
        <v>6.7406077569120435E-3</v>
      </c>
      <c r="W176">
        <f>Sustainable_Friendly_Table[[#This Row],[Total Carbon (Metric T)]]*AHP!$P$15/TOPSIS!$D$12</f>
        <v>1.2271986637361254E-2</v>
      </c>
      <c r="X176">
        <f>((Sustainable_Friendly_Table[[#This Row],[Weighted Energy]]-TOPSIS!$B$13)^2+(Sustainable_Friendly_Table[[#This Row],[Weighted Cost]]-TOPSIS!$C$13)^2+(Sustainable_Friendly_Table[[#This Row],[Weighted Co2]]-TOPSIS!$D$13)^2)^0.5</f>
        <v>1.9807437287336512E-3</v>
      </c>
      <c r="Y176">
        <f>((Sustainable_Friendly_Table[[#This Row],[Weighted Energy]]-TOPSIS!$B$14)^2+(Sustainable_Friendly_Table[[#This Row],[Weighted Cost]]-TOPSIS!$C$14)^2+(Sustainable_Friendly_Table[[#This Row],[Weighted Co2]]-TOPSIS!$D$14)^2)^0.5</f>
        <v>4.0448656627335555E-3</v>
      </c>
      <c r="Z176">
        <f>Sustainable_Friendly_Table[[#This Row],[S- Worst-Euclidean Distance]]/(Sustainable_Friendly_Table[[#This Row],[S+ Best-Euclidean Distance]]+Sustainable_Friendly_Table[[#This Row],[S- Worst-Euclidean Distance]])</f>
        <v>0.67127910223676979</v>
      </c>
      <c r="AA176">
        <v>175</v>
      </c>
    </row>
    <row r="177" spans="1:27" x14ac:dyDescent="0.3">
      <c r="A177">
        <v>78</v>
      </c>
      <c r="B177" t="s">
        <v>139</v>
      </c>
      <c r="C177" t="s">
        <v>280</v>
      </c>
      <c r="D177" t="s">
        <v>151</v>
      </c>
      <c r="E177" t="s">
        <v>152</v>
      </c>
      <c r="F177" t="s">
        <v>155</v>
      </c>
      <c r="G177" t="s">
        <v>218</v>
      </c>
      <c r="H177">
        <v>365.28835175285917</v>
      </c>
      <c r="I177">
        <v>26</v>
      </c>
      <c r="J177">
        <v>1278262.3339335066</v>
      </c>
      <c r="K177">
        <v>47784.409136363625</v>
      </c>
      <c r="L177">
        <v>230087220.10803118</v>
      </c>
      <c r="M177">
        <v>4990908.3613636354</v>
      </c>
      <c r="N177">
        <v>1917393500.90026</v>
      </c>
      <c r="O177">
        <v>97401200</v>
      </c>
      <c r="P177">
        <v>19.896654477272726</v>
      </c>
      <c r="Q177">
        <v>19110.021892305922</v>
      </c>
      <c r="R177">
        <v>230135004.51716754</v>
      </c>
      <c r="S177">
        <v>2019.7856092616237</v>
      </c>
      <c r="T177">
        <v>19129.918546783196</v>
      </c>
      <c r="U177">
        <f>Sustainable_Friendly_Table[[#This Row],[Total Energy(MJ)]]*AHP!$P$13/TOPSIS!$B$12</f>
        <v>2.2301174606178982E-2</v>
      </c>
      <c r="V177">
        <f>Sustainable_Friendly_Table[[#This Row],[Total Cost(LKR Million)]]*AHP!$P$14/TOPSIS!$C$12</f>
        <v>6.742187332006982E-3</v>
      </c>
      <c r="W177">
        <f>Sustainable_Friendly_Table[[#This Row],[Total Carbon (Metric T)]]*AHP!$P$15/TOPSIS!$D$12</f>
        <v>1.2271986637361254E-2</v>
      </c>
      <c r="X177">
        <f>((Sustainable_Friendly_Table[[#This Row],[Weighted Energy]]-TOPSIS!$B$13)^2+(Sustainable_Friendly_Table[[#This Row],[Weighted Cost]]-TOPSIS!$C$13)^2+(Sustainable_Friendly_Table[[#This Row],[Weighted Co2]]-TOPSIS!$D$13)^2)^0.5</f>
        <v>1.981156430107271E-3</v>
      </c>
      <c r="Y177">
        <f>((Sustainable_Friendly_Table[[#This Row],[Weighted Energy]]-TOPSIS!$B$14)^2+(Sustainable_Friendly_Table[[#This Row],[Weighted Cost]]-TOPSIS!$C$14)^2+(Sustainable_Friendly_Table[[#This Row],[Weighted Co2]]-TOPSIS!$D$14)^2)^0.5</f>
        <v>4.0444494679436876E-3</v>
      </c>
      <c r="Z177">
        <f>Sustainable_Friendly_Table[[#This Row],[S- Worst-Euclidean Distance]]/(Sustainable_Friendly_Table[[#This Row],[S+ Best-Euclidean Distance]]+Sustainable_Friendly_Table[[#This Row],[S- Worst-Euclidean Distance]])</f>
        <v>0.67121042039140077</v>
      </c>
      <c r="AA177">
        <v>176</v>
      </c>
    </row>
    <row r="178" spans="1:27" x14ac:dyDescent="0.3">
      <c r="A178">
        <v>77</v>
      </c>
      <c r="B178" t="s">
        <v>139</v>
      </c>
      <c r="C178" t="s">
        <v>280</v>
      </c>
      <c r="D178" t="s">
        <v>151</v>
      </c>
      <c r="E178" t="s">
        <v>152</v>
      </c>
      <c r="F178" t="s">
        <v>155</v>
      </c>
      <c r="G178" t="s">
        <v>220</v>
      </c>
      <c r="H178">
        <v>365.28835175285917</v>
      </c>
      <c r="I178">
        <v>26</v>
      </c>
      <c r="J178">
        <v>1278262.3339335066</v>
      </c>
      <c r="K178">
        <v>47784.409136363625</v>
      </c>
      <c r="L178">
        <v>230087220.10803118</v>
      </c>
      <c r="M178">
        <v>4990908.3613636354</v>
      </c>
      <c r="N178">
        <v>1917393500.90026</v>
      </c>
      <c r="O178">
        <v>101400000</v>
      </c>
      <c r="P178">
        <v>19.896654477272726</v>
      </c>
      <c r="Q178">
        <v>19110.021892305922</v>
      </c>
      <c r="R178">
        <v>230135004.51716754</v>
      </c>
      <c r="S178">
        <v>2023.7844092616235</v>
      </c>
      <c r="T178">
        <v>19129.918546783196</v>
      </c>
      <c r="U178">
        <f>Sustainable_Friendly_Table[[#This Row],[Total Energy(MJ)]]*AHP!$P$13/TOPSIS!$B$12</f>
        <v>2.2301174606178982E-2</v>
      </c>
      <c r="V178">
        <f>Sustainable_Friendly_Table[[#This Row],[Total Cost(LKR Million)]]*AHP!$P$14/TOPSIS!$C$12</f>
        <v>6.7555356094576189E-3</v>
      </c>
      <c r="W178">
        <f>Sustainable_Friendly_Table[[#This Row],[Total Carbon (Metric T)]]*AHP!$P$15/TOPSIS!$D$12</f>
        <v>1.2271986637361254E-2</v>
      </c>
      <c r="X178">
        <f>((Sustainable_Friendly_Table[[#This Row],[Weighted Energy]]-TOPSIS!$B$13)^2+(Sustainable_Friendly_Table[[#This Row],[Weighted Cost]]-TOPSIS!$C$13)^2+(Sustainable_Friendly_Table[[#This Row],[Weighted Co2]]-TOPSIS!$D$13)^2)^0.5</f>
        <v>1.9846907567447306E-3</v>
      </c>
      <c r="Y178">
        <f>((Sustainable_Friendly_Table[[#This Row],[Weighted Energy]]-TOPSIS!$B$14)^2+(Sustainable_Friendly_Table[[#This Row],[Weighted Cost]]-TOPSIS!$C$14)^2+(Sustainable_Friendly_Table[[#This Row],[Weighted Co2]]-TOPSIS!$D$14)^2)^0.5</f>
        <v>4.0409553368804408E-3</v>
      </c>
      <c r="Z178">
        <f>Sustainable_Friendly_Table[[#This Row],[S- Worst-Euclidean Distance]]/(Sustainable_Friendly_Table[[#This Row],[S+ Best-Euclidean Distance]]+Sustainable_Friendly_Table[[#This Row],[S- Worst-Euclidean Distance]])</f>
        <v>0.67062606633263233</v>
      </c>
      <c r="AA178">
        <v>177</v>
      </c>
    </row>
    <row r="179" spans="1:27" x14ac:dyDescent="0.3">
      <c r="A179">
        <v>94</v>
      </c>
      <c r="B179" t="s">
        <v>139</v>
      </c>
      <c r="C179" t="s">
        <v>280</v>
      </c>
      <c r="D179" t="s">
        <v>280</v>
      </c>
      <c r="E179" t="s">
        <v>152</v>
      </c>
      <c r="F179" t="s">
        <v>155</v>
      </c>
      <c r="G179" t="s">
        <v>219</v>
      </c>
      <c r="H179">
        <v>365.75281409126916</v>
      </c>
      <c r="I179">
        <v>52</v>
      </c>
      <c r="J179">
        <v>1278711.9334770876</v>
      </c>
      <c r="K179">
        <v>47784.409136363625</v>
      </c>
      <c r="L179">
        <v>230168148.02587578</v>
      </c>
      <c r="M179">
        <v>4995513.4363636356</v>
      </c>
      <c r="N179">
        <v>1918067900.2156315</v>
      </c>
      <c r="O179">
        <v>96928000</v>
      </c>
      <c r="P179">
        <v>19.887444327272725</v>
      </c>
      <c r="Q179">
        <v>19116.743405482459</v>
      </c>
      <c r="R179">
        <v>230215932.43501213</v>
      </c>
      <c r="S179">
        <v>2019.9914136519951</v>
      </c>
      <c r="T179">
        <v>19136.630849809731</v>
      </c>
      <c r="U179">
        <f>Sustainable_Friendly_Table[[#This Row],[Total Energy(MJ)]]*AHP!$P$13/TOPSIS!$B$12</f>
        <v>2.2309016905659469E-2</v>
      </c>
      <c r="V179">
        <f>Sustainable_Friendly_Table[[#This Row],[Total Cost(LKR Million)]]*AHP!$P$14/TOPSIS!$C$12</f>
        <v>6.7428743216296789E-3</v>
      </c>
      <c r="W179">
        <f>Sustainable_Friendly_Table[[#This Row],[Total Carbon (Metric T)]]*AHP!$P$15/TOPSIS!$D$12</f>
        <v>1.2276292630240739E-2</v>
      </c>
      <c r="X179">
        <f>((Sustainable_Friendly_Table[[#This Row],[Weighted Energy]]-TOPSIS!$B$13)^2+(Sustainable_Friendly_Table[[#This Row],[Weighted Cost]]-TOPSIS!$C$13)^2+(Sustainable_Friendly_Table[[#This Row],[Weighted Co2]]-TOPSIS!$D$13)^2)^0.5</f>
        <v>1.9899719068552932E-3</v>
      </c>
      <c r="Y179">
        <f>((Sustainable_Friendly_Table[[#This Row],[Weighted Energy]]-TOPSIS!$B$14)^2+(Sustainable_Friendly_Table[[#This Row],[Weighted Cost]]-TOPSIS!$C$14)^2+(Sustainable_Friendly_Table[[#This Row],[Weighted Co2]]-TOPSIS!$D$14)^2)^0.5</f>
        <v>4.0356379634194951E-3</v>
      </c>
      <c r="Z179">
        <f>Sustainable_Friendly_Table[[#This Row],[S- Worst-Euclidean Distance]]/(Sustainable_Friendly_Table[[#This Row],[S+ Best-Euclidean Distance]]+Sustainable_Friendly_Table[[#This Row],[S- Worst-Euclidean Distance]])</f>
        <v>0.66974763555932904</v>
      </c>
      <c r="AA179">
        <v>178</v>
      </c>
    </row>
    <row r="180" spans="1:27" x14ac:dyDescent="0.3">
      <c r="A180">
        <v>96</v>
      </c>
      <c r="B180" t="s">
        <v>139</v>
      </c>
      <c r="C180" t="s">
        <v>280</v>
      </c>
      <c r="D180" t="s">
        <v>280</v>
      </c>
      <c r="E180" t="s">
        <v>152</v>
      </c>
      <c r="F180" t="s">
        <v>155</v>
      </c>
      <c r="G180" t="s">
        <v>218</v>
      </c>
      <c r="H180">
        <v>365.75281409126916</v>
      </c>
      <c r="I180">
        <v>27</v>
      </c>
      <c r="J180">
        <v>1278711.9334770876</v>
      </c>
      <c r="K180">
        <v>47784.409136363625</v>
      </c>
      <c r="L180">
        <v>230168148.02587578</v>
      </c>
      <c r="M180">
        <v>4995513.4363636356</v>
      </c>
      <c r="N180">
        <v>1918067900.2156315</v>
      </c>
      <c r="O180">
        <v>101147400</v>
      </c>
      <c r="P180">
        <v>19.887444327272725</v>
      </c>
      <c r="Q180">
        <v>19116.743405482459</v>
      </c>
      <c r="R180">
        <v>230215932.43501213</v>
      </c>
      <c r="S180">
        <v>2024.2108136519953</v>
      </c>
      <c r="T180">
        <v>19136.630849809731</v>
      </c>
      <c r="U180">
        <f>Sustainable_Friendly_Table[[#This Row],[Total Energy(MJ)]]*AHP!$P$13/TOPSIS!$B$12</f>
        <v>2.2309016905659469E-2</v>
      </c>
      <c r="V180">
        <f>Sustainable_Friendly_Table[[#This Row],[Total Cost(LKR Million)]]*AHP!$P$14/TOPSIS!$C$12</f>
        <v>6.7569589774952431E-3</v>
      </c>
      <c r="W180">
        <f>Sustainable_Friendly_Table[[#This Row],[Total Carbon (Metric T)]]*AHP!$P$15/TOPSIS!$D$12</f>
        <v>1.2276292630240739E-2</v>
      </c>
      <c r="X180">
        <f>((Sustainable_Friendly_Table[[#This Row],[Weighted Energy]]-TOPSIS!$B$13)^2+(Sustainable_Friendly_Table[[#This Row],[Weighted Cost]]-TOPSIS!$C$13)^2+(Sustainable_Friendly_Table[[#This Row],[Weighted Co2]]-TOPSIS!$D$13)^2)^0.5</f>
        <v>1.9936919923889446E-3</v>
      </c>
      <c r="Y180">
        <f>((Sustainable_Friendly_Table[[#This Row],[Weighted Energy]]-TOPSIS!$B$14)^2+(Sustainable_Friendly_Table[[#This Row],[Weighted Cost]]-TOPSIS!$C$14)^2+(Sustainable_Friendly_Table[[#This Row],[Weighted Co2]]-TOPSIS!$D$14)^2)^0.5</f>
        <v>4.0319466136794794E-3</v>
      </c>
      <c r="Z180">
        <f>Sustainable_Friendly_Table[[#This Row],[S- Worst-Euclidean Distance]]/(Sustainable_Friendly_Table[[#This Row],[S+ Best-Euclidean Distance]]+Sustainable_Friendly_Table[[#This Row],[S- Worst-Euclidean Distance]])</f>
        <v>0.6691318343617394</v>
      </c>
      <c r="AA180">
        <v>179</v>
      </c>
    </row>
    <row r="181" spans="1:27" x14ac:dyDescent="0.3">
      <c r="A181">
        <v>95</v>
      </c>
      <c r="B181" t="s">
        <v>139</v>
      </c>
      <c r="C181" t="s">
        <v>280</v>
      </c>
      <c r="D181" t="s">
        <v>280</v>
      </c>
      <c r="E181" t="s">
        <v>152</v>
      </c>
      <c r="F181" t="s">
        <v>155</v>
      </c>
      <c r="G181" t="s">
        <v>220</v>
      </c>
      <c r="H181">
        <v>365.75281409126916</v>
      </c>
      <c r="I181">
        <v>27</v>
      </c>
      <c r="J181">
        <v>1278711.9334770876</v>
      </c>
      <c r="K181">
        <v>47784.409136363625</v>
      </c>
      <c r="L181">
        <v>230168148.02587578</v>
      </c>
      <c r="M181">
        <v>4995513.4363636356</v>
      </c>
      <c r="N181">
        <v>1918067900.2156315</v>
      </c>
      <c r="O181">
        <v>105300000</v>
      </c>
      <c r="P181">
        <v>19.887444327272725</v>
      </c>
      <c r="Q181">
        <v>19116.743405482459</v>
      </c>
      <c r="R181">
        <v>230215932.43501213</v>
      </c>
      <c r="S181">
        <v>2028.3634136519952</v>
      </c>
      <c r="T181">
        <v>19136.630849809731</v>
      </c>
      <c r="U181">
        <f>Sustainable_Friendly_Table[[#This Row],[Total Energy(MJ)]]*AHP!$P$13/TOPSIS!$B$12</f>
        <v>2.2309016905659469E-2</v>
      </c>
      <c r="V181">
        <f>Sustainable_Friendly_Table[[#This Row],[Total Cost(LKR Million)]]*AHP!$P$14/TOPSIS!$C$12</f>
        <v>6.7708206502324437E-3</v>
      </c>
      <c r="W181">
        <f>Sustainable_Friendly_Table[[#This Row],[Total Carbon (Metric T)]]*AHP!$P$15/TOPSIS!$D$12</f>
        <v>1.2276292630240739E-2</v>
      </c>
      <c r="X181">
        <f>((Sustainable_Friendly_Table[[#This Row],[Weighted Energy]]-TOPSIS!$B$13)^2+(Sustainable_Friendly_Table[[#This Row],[Weighted Cost]]-TOPSIS!$C$13)^2+(Sustainable_Friendly_Table[[#This Row],[Weighted Co2]]-TOPSIS!$D$13)^2)^0.5</f>
        <v>1.9974433898841859E-3</v>
      </c>
      <c r="Y181">
        <f>((Sustainable_Friendly_Table[[#This Row],[Weighted Energy]]-TOPSIS!$B$14)^2+(Sustainable_Friendly_Table[[#This Row],[Weighted Cost]]-TOPSIS!$C$14)^2+(Sustainable_Friendly_Table[[#This Row],[Weighted Co2]]-TOPSIS!$D$14)^2)^0.5</f>
        <v>4.0283584836320009E-3</v>
      </c>
      <c r="Z181">
        <f>Sustainable_Friendly_Table[[#This Row],[S- Worst-Euclidean Distance]]/(Sustainable_Friendly_Table[[#This Row],[S+ Best-Euclidean Distance]]+Sustainable_Friendly_Table[[#This Row],[S- Worst-Euclidean Distance]])</f>
        <v>0.66851824341203669</v>
      </c>
      <c r="AA181">
        <v>180</v>
      </c>
    </row>
    <row r="182" spans="1:27" x14ac:dyDescent="0.3">
      <c r="A182">
        <v>340</v>
      </c>
      <c r="B182" t="s">
        <v>142</v>
      </c>
      <c r="C182" t="s">
        <v>147</v>
      </c>
      <c r="D182" t="s">
        <v>151</v>
      </c>
      <c r="E182" t="s">
        <v>280</v>
      </c>
      <c r="F182" t="s">
        <v>280</v>
      </c>
      <c r="G182" t="s">
        <v>219</v>
      </c>
      <c r="H182">
        <v>379.59833486297259</v>
      </c>
      <c r="I182">
        <v>54</v>
      </c>
      <c r="J182">
        <v>1292177.4691394388</v>
      </c>
      <c r="K182">
        <v>51008.566927272725</v>
      </c>
      <c r="L182">
        <v>232591944.445099</v>
      </c>
      <c r="M182">
        <v>6902668.7840909082</v>
      </c>
      <c r="N182">
        <v>1938266203.7091584</v>
      </c>
      <c r="O182">
        <v>100656000</v>
      </c>
      <c r="P182">
        <v>30.024219649999996</v>
      </c>
      <c r="Q182">
        <v>19318.05316363461</v>
      </c>
      <c r="R182">
        <v>232642953.01202628</v>
      </c>
      <c r="S182">
        <v>2045.8248724932494</v>
      </c>
      <c r="T182">
        <v>19348.07738328461</v>
      </c>
      <c r="U182">
        <f>Sustainable_Friendly_Table[[#This Row],[Total Energy(MJ)]]*AHP!$P$13/TOPSIS!$B$12</f>
        <v>2.2544206722933634E-2</v>
      </c>
      <c r="V182">
        <f>Sustainable_Friendly_Table[[#This Row],[Total Cost(LKR Million)]]*AHP!$P$14/TOPSIS!$C$12</f>
        <v>6.8291082358346127E-3</v>
      </c>
      <c r="W182">
        <f>Sustainable_Friendly_Table[[#This Row],[Total Carbon (Metric T)]]*AHP!$P$15/TOPSIS!$D$12</f>
        <v>1.2411937171903276E-2</v>
      </c>
      <c r="X182">
        <f>((Sustainable_Friendly_Table[[#This Row],[Weighted Energy]]-TOPSIS!$B$13)^2+(Sustainable_Friendly_Table[[#This Row],[Weighted Cost]]-TOPSIS!$C$13)^2+(Sustainable_Friendly_Table[[#This Row],[Weighted Co2]]-TOPSIS!$D$13)^2)^0.5</f>
        <v>2.2745497534277042E-3</v>
      </c>
      <c r="Y182">
        <f>((Sustainable_Friendly_Table[[#This Row],[Weighted Energy]]-TOPSIS!$B$14)^2+(Sustainable_Friendly_Table[[#This Row],[Weighted Cost]]-TOPSIS!$C$14)^2+(Sustainable_Friendly_Table[[#This Row],[Weighted Co2]]-TOPSIS!$D$14)^2)^0.5</f>
        <v>3.7510750306747158E-3</v>
      </c>
      <c r="Z182">
        <f>Sustainable_Friendly_Table[[#This Row],[S- Worst-Euclidean Distance]]/(Sustainable_Friendly_Table[[#This Row],[S+ Best-Euclidean Distance]]+Sustainable_Friendly_Table[[#This Row],[S- Worst-Euclidean Distance]])</f>
        <v>0.62252051282238574</v>
      </c>
      <c r="AA182">
        <v>181</v>
      </c>
    </row>
    <row r="183" spans="1:27" x14ac:dyDescent="0.3">
      <c r="A183">
        <v>342</v>
      </c>
      <c r="B183" t="s">
        <v>142</v>
      </c>
      <c r="C183" t="s">
        <v>147</v>
      </c>
      <c r="D183" t="s">
        <v>151</v>
      </c>
      <c r="E183" t="s">
        <v>280</v>
      </c>
      <c r="F183" t="s">
        <v>280</v>
      </c>
      <c r="G183" t="s">
        <v>218</v>
      </c>
      <c r="H183">
        <v>379.59833486297259</v>
      </c>
      <c r="I183">
        <v>27</v>
      </c>
      <c r="J183">
        <v>1292177.4691394388</v>
      </c>
      <c r="K183">
        <v>51008.566927272725</v>
      </c>
      <c r="L183">
        <v>232591944.445099</v>
      </c>
      <c r="M183">
        <v>6902668.7840909082</v>
      </c>
      <c r="N183">
        <v>1938266203.7091584</v>
      </c>
      <c r="O183">
        <v>101147400</v>
      </c>
      <c r="P183">
        <v>30.024219649999996</v>
      </c>
      <c r="Q183">
        <v>19318.05316363461</v>
      </c>
      <c r="R183">
        <v>232642953.01202628</v>
      </c>
      <c r="S183">
        <v>2046.3162724932495</v>
      </c>
      <c r="T183">
        <v>19348.07738328461</v>
      </c>
      <c r="U183">
        <f>Sustainable_Friendly_Table[[#This Row],[Total Energy(MJ)]]*AHP!$P$13/TOPSIS!$B$12</f>
        <v>2.2544206722933634E-2</v>
      </c>
      <c r="V183">
        <f>Sustainable_Friendly_Table[[#This Row],[Total Cost(LKR Million)]]*AHP!$P$14/TOPSIS!$C$12</f>
        <v>6.830748563817819E-3</v>
      </c>
      <c r="W183">
        <f>Sustainable_Friendly_Table[[#This Row],[Total Carbon (Metric T)]]*AHP!$P$15/TOPSIS!$D$12</f>
        <v>1.2411937171903276E-2</v>
      </c>
      <c r="X183">
        <f>((Sustainable_Friendly_Table[[#This Row],[Weighted Energy]]-TOPSIS!$B$13)^2+(Sustainable_Friendly_Table[[#This Row],[Weighted Cost]]-TOPSIS!$C$13)^2+(Sustainable_Friendly_Table[[#This Row],[Weighted Co2]]-TOPSIS!$D$13)^2)^0.5</f>
        <v>2.2749868108386685E-3</v>
      </c>
      <c r="Y183">
        <f>((Sustainable_Friendly_Table[[#This Row],[Weighted Energy]]-TOPSIS!$B$14)^2+(Sustainable_Friendly_Table[[#This Row],[Weighted Cost]]-TOPSIS!$C$14)^2+(Sustainable_Friendly_Table[[#This Row],[Weighted Co2]]-TOPSIS!$D$14)^2)^0.5</f>
        <v>3.7506476913424722E-3</v>
      </c>
      <c r="Z183">
        <f>Sustainable_Friendly_Table[[#This Row],[S- Worst-Euclidean Distance]]/(Sustainable_Friendly_Table[[#This Row],[S+ Best-Euclidean Distance]]+Sustainable_Friendly_Table[[#This Row],[S- Worst-Euclidean Distance]])</f>
        <v>0.62244858860669761</v>
      </c>
      <c r="AA183">
        <v>182</v>
      </c>
    </row>
    <row r="184" spans="1:27" x14ac:dyDescent="0.3">
      <c r="A184">
        <v>341</v>
      </c>
      <c r="B184" t="s">
        <v>142</v>
      </c>
      <c r="C184" t="s">
        <v>147</v>
      </c>
      <c r="D184" t="s">
        <v>151</v>
      </c>
      <c r="E184" t="s">
        <v>280</v>
      </c>
      <c r="F184" t="s">
        <v>280</v>
      </c>
      <c r="G184" t="s">
        <v>220</v>
      </c>
      <c r="H184">
        <v>379.59833486297259</v>
      </c>
      <c r="I184">
        <v>27</v>
      </c>
      <c r="J184">
        <v>1292177.4691394388</v>
      </c>
      <c r="K184">
        <v>51008.566927272725</v>
      </c>
      <c r="L184">
        <v>232591944.445099</v>
      </c>
      <c r="M184">
        <v>6902668.7840909082</v>
      </c>
      <c r="N184">
        <v>1938266203.7091584</v>
      </c>
      <c r="O184">
        <v>105300000</v>
      </c>
      <c r="P184">
        <v>30.024219649999996</v>
      </c>
      <c r="Q184">
        <v>19318.05316363461</v>
      </c>
      <c r="R184">
        <v>232642953.01202628</v>
      </c>
      <c r="S184">
        <v>2050.4688724932494</v>
      </c>
      <c r="T184">
        <v>19348.07738328461</v>
      </c>
      <c r="U184">
        <f>Sustainable_Friendly_Table[[#This Row],[Total Energy(MJ)]]*AHP!$P$13/TOPSIS!$B$12</f>
        <v>2.2544206722933634E-2</v>
      </c>
      <c r="V184">
        <f>Sustainable_Friendly_Table[[#This Row],[Total Cost(LKR Million)]]*AHP!$P$14/TOPSIS!$C$12</f>
        <v>6.8446102365550187E-3</v>
      </c>
      <c r="W184">
        <f>Sustainable_Friendly_Table[[#This Row],[Total Carbon (Metric T)]]*AHP!$P$15/TOPSIS!$D$12</f>
        <v>1.2411937171903276E-2</v>
      </c>
      <c r="X184">
        <f>((Sustainable_Friendly_Table[[#This Row],[Weighted Energy]]-TOPSIS!$B$13)^2+(Sustainable_Friendly_Table[[#This Row],[Weighted Cost]]-TOPSIS!$C$13)^2+(Sustainable_Friendly_Table[[#This Row],[Weighted Co2]]-TOPSIS!$D$13)^2)^0.5</f>
        <v>2.2787239892010083E-3</v>
      </c>
      <c r="Y184">
        <f>((Sustainable_Friendly_Table[[#This Row],[Weighted Energy]]-TOPSIS!$B$14)^2+(Sustainable_Friendly_Table[[#This Row],[Weighted Cost]]-TOPSIS!$C$14)^2+(Sustainable_Friendly_Table[[#This Row],[Weighted Co2]]-TOPSIS!$D$14)^2)^0.5</f>
        <v>3.7470631667821061E-3</v>
      </c>
      <c r="Z184">
        <f>Sustainable_Friendly_Table[[#This Row],[S- Worst-Euclidean Distance]]/(Sustainable_Friendly_Table[[#This Row],[S+ Best-Euclidean Distance]]+Sustainable_Friendly_Table[[#This Row],[S- Worst-Euclidean Distance]])</f>
        <v>0.62183795573688294</v>
      </c>
      <c r="AA184">
        <v>183</v>
      </c>
    </row>
    <row r="185" spans="1:27" x14ac:dyDescent="0.3">
      <c r="A185">
        <v>358</v>
      </c>
      <c r="B185" t="s">
        <v>142</v>
      </c>
      <c r="C185" t="s">
        <v>147</v>
      </c>
      <c r="D185" t="s">
        <v>280</v>
      </c>
      <c r="E185" t="s">
        <v>280</v>
      </c>
      <c r="F185" t="s">
        <v>280</v>
      </c>
      <c r="G185" t="s">
        <v>219</v>
      </c>
      <c r="H185">
        <v>380.06279720138269</v>
      </c>
      <c r="I185">
        <v>55</v>
      </c>
      <c r="J185">
        <v>1292627.0686830196</v>
      </c>
      <c r="K185">
        <v>51008.566927272725</v>
      </c>
      <c r="L185">
        <v>232672872.36294353</v>
      </c>
      <c r="M185">
        <v>6907273.8590909075</v>
      </c>
      <c r="N185">
        <v>1938940603.0245295</v>
      </c>
      <c r="O185">
        <v>102520000</v>
      </c>
      <c r="P185">
        <v>30.015009499999998</v>
      </c>
      <c r="Q185">
        <v>19324.774676811143</v>
      </c>
      <c r="R185">
        <v>232723880.92987081</v>
      </c>
      <c r="S185">
        <v>2048.3678768836203</v>
      </c>
      <c r="T185">
        <v>19354.789686311142</v>
      </c>
      <c r="U185">
        <f>Sustainable_Friendly_Table[[#This Row],[Total Energy(MJ)]]*AHP!$P$13/TOPSIS!$B$12</f>
        <v>2.2552049022414113E-2</v>
      </c>
      <c r="V185">
        <f>Sustainable_Friendly_Table[[#This Row],[Total Cost(LKR Million)]]*AHP!$P$14/TOPSIS!$C$12</f>
        <v>6.8375969644934257E-3</v>
      </c>
      <c r="W185">
        <f>Sustainable_Friendly_Table[[#This Row],[Total Carbon (Metric T)]]*AHP!$P$15/TOPSIS!$D$12</f>
        <v>1.2416243164782757E-2</v>
      </c>
      <c r="X185">
        <f>((Sustainable_Friendly_Table[[#This Row],[Weighted Energy]]-TOPSIS!$B$13)^2+(Sustainable_Friendly_Table[[#This Row],[Weighted Cost]]-TOPSIS!$C$13)^2+(Sustainable_Friendly_Table[[#This Row],[Weighted Co2]]-TOPSIS!$D$13)^2)^0.5</f>
        <v>2.2854401289594066E-3</v>
      </c>
      <c r="Y185">
        <f>((Sustainable_Friendly_Table[[#This Row],[Weighted Energy]]-TOPSIS!$B$14)^2+(Sustainable_Friendly_Table[[#This Row],[Weighted Cost]]-TOPSIS!$C$14)^2+(Sustainable_Friendly_Table[[#This Row],[Weighted Co2]]-TOPSIS!$D$14)^2)^0.5</f>
        <v>3.7402291548320763E-3</v>
      </c>
      <c r="Z185">
        <f>Sustainable_Friendly_Table[[#This Row],[S- Worst-Euclidean Distance]]/(Sustainable_Friendly_Table[[#This Row],[S+ Best-Euclidean Distance]]+Sustainable_Friendly_Table[[#This Row],[S- Worst-Euclidean Distance]])</f>
        <v>0.6207159700737247</v>
      </c>
      <c r="AA185">
        <v>184</v>
      </c>
    </row>
    <row r="186" spans="1:27" x14ac:dyDescent="0.3">
      <c r="A186">
        <v>360</v>
      </c>
      <c r="B186" t="s">
        <v>142</v>
      </c>
      <c r="C186" t="s">
        <v>147</v>
      </c>
      <c r="D186" t="s">
        <v>280</v>
      </c>
      <c r="E186" t="s">
        <v>280</v>
      </c>
      <c r="F186" t="s">
        <v>280</v>
      </c>
      <c r="G186" t="s">
        <v>218</v>
      </c>
      <c r="H186">
        <v>380.06279720138269</v>
      </c>
      <c r="I186">
        <v>28</v>
      </c>
      <c r="J186">
        <v>1292627.0686830196</v>
      </c>
      <c r="K186">
        <v>51008.566927272725</v>
      </c>
      <c r="L186">
        <v>232672872.36294353</v>
      </c>
      <c r="M186">
        <v>6907273.8590909075</v>
      </c>
      <c r="N186">
        <v>1938940603.0245295</v>
      </c>
      <c r="O186">
        <v>104893600</v>
      </c>
      <c r="P186">
        <v>30.015009499999998</v>
      </c>
      <c r="Q186">
        <v>19324.774676811143</v>
      </c>
      <c r="R186">
        <v>232723880.92987081</v>
      </c>
      <c r="S186">
        <v>2050.7414768836202</v>
      </c>
      <c r="T186">
        <v>19354.789686311142</v>
      </c>
      <c r="U186">
        <f>Sustainable_Friendly_Table[[#This Row],[Total Energy(MJ)]]*AHP!$P$13/TOPSIS!$B$12</f>
        <v>2.2552049022414113E-2</v>
      </c>
      <c r="V186">
        <f>Sustainable_Friendly_Table[[#This Row],[Total Cost(LKR Million)]]*AHP!$P$14/TOPSIS!$C$12</f>
        <v>6.8455202093060776E-3</v>
      </c>
      <c r="W186">
        <f>Sustainable_Friendly_Table[[#This Row],[Total Carbon (Metric T)]]*AHP!$P$15/TOPSIS!$D$12</f>
        <v>1.2416243164782757E-2</v>
      </c>
      <c r="X186">
        <f>((Sustainable_Friendly_Table[[#This Row],[Weighted Energy]]-TOPSIS!$B$13)^2+(Sustainable_Friendly_Table[[#This Row],[Weighted Cost]]-TOPSIS!$C$13)^2+(Sustainable_Friendly_Table[[#This Row],[Weighted Co2]]-TOPSIS!$D$13)^2)^0.5</f>
        <v>2.287580698683058E-3</v>
      </c>
      <c r="Y186">
        <f>((Sustainable_Friendly_Table[[#This Row],[Weighted Energy]]-TOPSIS!$B$14)^2+(Sustainable_Friendly_Table[[#This Row],[Weighted Cost]]-TOPSIS!$C$14)^2+(Sustainable_Friendly_Table[[#This Row],[Weighted Co2]]-TOPSIS!$D$14)^2)^0.5</f>
        <v>3.7381831957410973E-3</v>
      </c>
      <c r="Z186">
        <f>Sustainable_Friendly_Table[[#This Row],[S- Worst-Euclidean Distance]]/(Sustainable_Friendly_Table[[#This Row],[S+ Best-Euclidean Distance]]+Sustainable_Friendly_Table[[#This Row],[S- Worst-Euclidean Distance]])</f>
        <v>0.6203666889770052</v>
      </c>
      <c r="AA186">
        <v>185</v>
      </c>
    </row>
    <row r="187" spans="1:27" x14ac:dyDescent="0.3">
      <c r="A187">
        <v>187</v>
      </c>
      <c r="B187" t="s">
        <v>140</v>
      </c>
      <c r="C187" t="s">
        <v>280</v>
      </c>
      <c r="D187" t="s">
        <v>151</v>
      </c>
      <c r="E187" t="s">
        <v>152</v>
      </c>
      <c r="F187" t="s">
        <v>280</v>
      </c>
      <c r="G187" t="s">
        <v>219</v>
      </c>
      <c r="H187">
        <v>371.41284382003909</v>
      </c>
      <c r="I187">
        <v>53</v>
      </c>
      <c r="J187">
        <v>1293292.2179686974</v>
      </c>
      <c r="K187">
        <v>45518.622090909077</v>
      </c>
      <c r="L187">
        <v>232792599.23436552</v>
      </c>
      <c r="M187">
        <v>5315740.6386363627</v>
      </c>
      <c r="N187">
        <v>1939938326.9530461</v>
      </c>
      <c r="O187">
        <v>98792000</v>
      </c>
      <c r="P187">
        <v>20.532623068181817</v>
      </c>
      <c r="Q187">
        <v>19334.718658632024</v>
      </c>
      <c r="R187">
        <v>232838117.85645643</v>
      </c>
      <c r="S187">
        <v>2044.0460675916825</v>
      </c>
      <c r="T187">
        <v>19355.251281700206</v>
      </c>
      <c r="U187">
        <f>Sustainable_Friendly_Table[[#This Row],[Total Energy(MJ)]]*AHP!$P$13/TOPSIS!$B$12</f>
        <v>2.2563119122990968E-2</v>
      </c>
      <c r="V187">
        <f>Sustainable_Friendly_Table[[#This Row],[Total Cost(LKR Million)]]*AHP!$P$14/TOPSIS!$C$12</f>
        <v>6.8231704591624432E-3</v>
      </c>
      <c r="W187">
        <f>Sustainable_Friendly_Table[[#This Row],[Total Carbon (Metric T)]]*AHP!$P$15/TOPSIS!$D$12</f>
        <v>1.2416539281696828E-2</v>
      </c>
      <c r="X187">
        <f>((Sustainable_Friendly_Table[[#This Row],[Weighted Energy]]-TOPSIS!$B$13)^2+(Sustainable_Friendly_Table[[#This Row],[Weighted Cost]]-TOPSIS!$C$13)^2+(Sustainable_Friendly_Table[[#This Row],[Weighted Co2]]-TOPSIS!$D$13)^2)^0.5</f>
        <v>2.2911050015296149E-3</v>
      </c>
      <c r="Y187">
        <f>((Sustainable_Friendly_Table[[#This Row],[Weighted Energy]]-TOPSIS!$B$14)^2+(Sustainable_Friendly_Table[[#This Row],[Weighted Cost]]-TOPSIS!$C$14)^2+(Sustainable_Friendly_Table[[#This Row],[Weighted Co2]]-TOPSIS!$D$14)^2)^0.5</f>
        <v>3.7345007689143922E-3</v>
      </c>
      <c r="Z187">
        <f>Sustainable_Friendly_Table[[#This Row],[S- Worst-Euclidean Distance]]/(Sustainable_Friendly_Table[[#This Row],[S+ Best-Euclidean Distance]]+Sustainable_Friendly_Table[[#This Row],[S- Worst-Euclidean Distance]])</f>
        <v>0.61977183891325327</v>
      </c>
      <c r="AA187">
        <v>186</v>
      </c>
    </row>
    <row r="188" spans="1:27" x14ac:dyDescent="0.3">
      <c r="A188">
        <v>359</v>
      </c>
      <c r="B188" t="s">
        <v>142</v>
      </c>
      <c r="C188" t="s">
        <v>147</v>
      </c>
      <c r="D188" t="s">
        <v>280</v>
      </c>
      <c r="E188" t="s">
        <v>280</v>
      </c>
      <c r="F188" t="s">
        <v>280</v>
      </c>
      <c r="G188" t="s">
        <v>220</v>
      </c>
      <c r="H188">
        <v>380.06279720138269</v>
      </c>
      <c r="I188">
        <v>28</v>
      </c>
      <c r="J188">
        <v>1292627.0686830196</v>
      </c>
      <c r="K188">
        <v>51008.566927272725</v>
      </c>
      <c r="L188">
        <v>232672872.36294353</v>
      </c>
      <c r="M188">
        <v>6907273.8590909075</v>
      </c>
      <c r="N188">
        <v>1938940603.0245295</v>
      </c>
      <c r="O188">
        <v>109200000</v>
      </c>
      <c r="P188">
        <v>30.015009499999998</v>
      </c>
      <c r="Q188">
        <v>19324.774676811143</v>
      </c>
      <c r="R188">
        <v>232723880.92987081</v>
      </c>
      <c r="S188">
        <v>2055.0478768836201</v>
      </c>
      <c r="T188">
        <v>19354.789686311142</v>
      </c>
      <c r="U188">
        <f>Sustainable_Friendly_Table[[#This Row],[Total Energy(MJ)]]*AHP!$P$13/TOPSIS!$B$12</f>
        <v>2.2552049022414113E-2</v>
      </c>
      <c r="V188">
        <f>Sustainable_Friendly_Table[[#This Row],[Total Cost(LKR Million)]]*AHP!$P$14/TOPSIS!$C$12</f>
        <v>6.8598952773298409E-3</v>
      </c>
      <c r="W188">
        <f>Sustainable_Friendly_Table[[#This Row],[Total Carbon (Metric T)]]*AHP!$P$15/TOPSIS!$D$12</f>
        <v>1.2416243164782757E-2</v>
      </c>
      <c r="X188">
        <f>((Sustainable_Friendly_Table[[#This Row],[Weighted Energy]]-TOPSIS!$B$13)^2+(Sustainable_Friendly_Table[[#This Row],[Weighted Cost]]-TOPSIS!$C$13)^2+(Sustainable_Friendly_Table[[#This Row],[Weighted Co2]]-TOPSIS!$D$13)^2)^0.5</f>
        <v>2.2915291503175159E-3</v>
      </c>
      <c r="Y188">
        <f>((Sustainable_Friendly_Table[[#This Row],[Weighted Energy]]-TOPSIS!$B$14)^2+(Sustainable_Friendly_Table[[#This Row],[Weighted Cost]]-TOPSIS!$C$14)^2+(Sustainable_Friendly_Table[[#This Row],[Weighted Co2]]-TOPSIS!$D$14)^2)^0.5</f>
        <v>3.7345112860658679E-3</v>
      </c>
      <c r="Z188">
        <f>Sustainable_Friendly_Table[[#This Row],[S- Worst-Euclidean Distance]]/(Sustainable_Friendly_Table[[#This Row],[S+ Best-Euclidean Distance]]+Sustainable_Friendly_Table[[#This Row],[S- Worst-Euclidean Distance]])</f>
        <v>0.61972887926838893</v>
      </c>
      <c r="AA188">
        <v>187</v>
      </c>
    </row>
    <row r="189" spans="1:27" x14ac:dyDescent="0.3">
      <c r="A189">
        <v>189</v>
      </c>
      <c r="B189" t="s">
        <v>140</v>
      </c>
      <c r="C189" t="s">
        <v>280</v>
      </c>
      <c r="D189" t="s">
        <v>151</v>
      </c>
      <c r="E189" t="s">
        <v>152</v>
      </c>
      <c r="F189" t="s">
        <v>280</v>
      </c>
      <c r="G189" t="s">
        <v>218</v>
      </c>
      <c r="H189">
        <v>371.41284382003909</v>
      </c>
      <c r="I189">
        <v>27</v>
      </c>
      <c r="J189">
        <v>1293292.2179686974</v>
      </c>
      <c r="K189">
        <v>45518.622090909077</v>
      </c>
      <c r="L189">
        <v>232792599.23436552</v>
      </c>
      <c r="M189">
        <v>5315740.6386363627</v>
      </c>
      <c r="N189">
        <v>1939938326.9530461</v>
      </c>
      <c r="O189">
        <v>101147400</v>
      </c>
      <c r="P189">
        <v>20.532623068181817</v>
      </c>
      <c r="Q189">
        <v>19334.718658632024</v>
      </c>
      <c r="R189">
        <v>232838117.85645643</v>
      </c>
      <c r="S189">
        <v>2046.4014675916824</v>
      </c>
      <c r="T189">
        <v>19355.251281700206</v>
      </c>
      <c r="U189">
        <f>Sustainable_Friendly_Table[[#This Row],[Total Energy(MJ)]]*AHP!$P$13/TOPSIS!$B$12</f>
        <v>2.2563119122990968E-2</v>
      </c>
      <c r="V189">
        <f>Sustainable_Friendly_Table[[#This Row],[Total Cost(LKR Million)]]*AHP!$P$14/TOPSIS!$C$12</f>
        <v>6.8310329510868281E-3</v>
      </c>
      <c r="W189">
        <f>Sustainable_Friendly_Table[[#This Row],[Total Carbon (Metric T)]]*AHP!$P$15/TOPSIS!$D$12</f>
        <v>1.2416539281696828E-2</v>
      </c>
      <c r="X189">
        <f>((Sustainable_Friendly_Table[[#This Row],[Weighted Energy]]-TOPSIS!$B$13)^2+(Sustainable_Friendly_Table[[#This Row],[Weighted Cost]]-TOPSIS!$C$13)^2+(Sustainable_Friendly_Table[[#This Row],[Weighted Co2]]-TOPSIS!$D$13)^2)^0.5</f>
        <v>2.2931743513807104E-3</v>
      </c>
      <c r="Y189">
        <f>((Sustainable_Friendly_Table[[#This Row],[Weighted Energy]]-TOPSIS!$B$14)^2+(Sustainable_Friendly_Table[[#This Row],[Weighted Cost]]-TOPSIS!$C$14)^2+(Sustainable_Friendly_Table[[#This Row],[Weighted Co2]]-TOPSIS!$D$14)^2)^0.5</f>
        <v>3.7324369321605909E-3</v>
      </c>
      <c r="Z189">
        <f>Sustainable_Friendly_Table[[#This Row],[S- Worst-Euclidean Distance]]/(Sustainable_Friendly_Table[[#This Row],[S+ Best-Euclidean Distance]]+Sustainable_Friendly_Table[[#This Row],[S- Worst-Euclidean Distance]])</f>
        <v>0.6194287610877891</v>
      </c>
      <c r="AA189">
        <v>188</v>
      </c>
    </row>
    <row r="190" spans="1:27" x14ac:dyDescent="0.3">
      <c r="A190">
        <v>188</v>
      </c>
      <c r="B190" t="s">
        <v>140</v>
      </c>
      <c r="C190" t="s">
        <v>280</v>
      </c>
      <c r="D190" t="s">
        <v>151</v>
      </c>
      <c r="E190" t="s">
        <v>152</v>
      </c>
      <c r="F190" t="s">
        <v>280</v>
      </c>
      <c r="G190" t="s">
        <v>220</v>
      </c>
      <c r="H190">
        <v>371.41284382003909</v>
      </c>
      <c r="I190">
        <v>27</v>
      </c>
      <c r="J190">
        <v>1293292.2179686974</v>
      </c>
      <c r="K190">
        <v>45518.622090909077</v>
      </c>
      <c r="L190">
        <v>232792599.23436552</v>
      </c>
      <c r="M190">
        <v>5315740.6386363627</v>
      </c>
      <c r="N190">
        <v>1939938326.9530461</v>
      </c>
      <c r="O190">
        <v>105300000</v>
      </c>
      <c r="P190">
        <v>20.532623068181817</v>
      </c>
      <c r="Q190">
        <v>19334.718658632024</v>
      </c>
      <c r="R190">
        <v>232838117.85645643</v>
      </c>
      <c r="S190">
        <v>2050.5540675916823</v>
      </c>
      <c r="T190">
        <v>19355.251281700206</v>
      </c>
      <c r="U190">
        <f>Sustainable_Friendly_Table[[#This Row],[Total Energy(MJ)]]*AHP!$P$13/TOPSIS!$B$12</f>
        <v>2.2563119122990968E-2</v>
      </c>
      <c r="V190">
        <f>Sustainable_Friendly_Table[[#This Row],[Total Cost(LKR Million)]]*AHP!$P$14/TOPSIS!$C$12</f>
        <v>6.8448946238240296E-3</v>
      </c>
      <c r="W190">
        <f>Sustainable_Friendly_Table[[#This Row],[Total Carbon (Metric T)]]*AHP!$P$15/TOPSIS!$D$12</f>
        <v>1.2416539281696828E-2</v>
      </c>
      <c r="X190">
        <f>((Sustainable_Friendly_Table[[#This Row],[Weighted Energy]]-TOPSIS!$B$13)^2+(Sustainable_Friendly_Table[[#This Row],[Weighted Cost]]-TOPSIS!$C$13)^2+(Sustainable_Friendly_Table[[#This Row],[Weighted Co2]]-TOPSIS!$D$13)^2)^0.5</f>
        <v>2.2968836538813002E-3</v>
      </c>
      <c r="Y190">
        <f>((Sustainable_Friendly_Table[[#This Row],[Weighted Energy]]-TOPSIS!$B$14)^2+(Sustainable_Friendly_Table[[#This Row],[Weighted Cost]]-TOPSIS!$C$14)^2+(Sustainable_Friendly_Table[[#This Row],[Weighted Co2]]-TOPSIS!$D$14)^2)^0.5</f>
        <v>3.7288359588490069E-3</v>
      </c>
      <c r="Z190">
        <f>Sustainable_Friendly_Table[[#This Row],[S- Worst-Euclidean Distance]]/(Sustainable_Friendly_Table[[#This Row],[S+ Best-Euclidean Distance]]+Sustainable_Friendly_Table[[#This Row],[S- Worst-Euclidean Distance]])</f>
        <v>0.6188200245778509</v>
      </c>
      <c r="AA190">
        <v>189</v>
      </c>
    </row>
    <row r="191" spans="1:27" x14ac:dyDescent="0.3">
      <c r="A191">
        <v>205</v>
      </c>
      <c r="B191" t="s">
        <v>140</v>
      </c>
      <c r="C191" t="s">
        <v>280</v>
      </c>
      <c r="D191" t="s">
        <v>280</v>
      </c>
      <c r="E191" t="s">
        <v>152</v>
      </c>
      <c r="F191" t="s">
        <v>280</v>
      </c>
      <c r="G191" t="s">
        <v>219</v>
      </c>
      <c r="H191">
        <v>371.87730615844913</v>
      </c>
      <c r="I191">
        <v>53</v>
      </c>
      <c r="J191">
        <v>1293741.8175122784</v>
      </c>
      <c r="K191">
        <v>45518.622090909077</v>
      </c>
      <c r="L191">
        <v>232873527.15221012</v>
      </c>
      <c r="M191">
        <v>5320345.7136363629</v>
      </c>
      <c r="N191">
        <v>1940612726.2684176</v>
      </c>
      <c r="O191">
        <v>98792000</v>
      </c>
      <c r="P191">
        <v>20.523412918181815</v>
      </c>
      <c r="Q191">
        <v>19341.440171808565</v>
      </c>
      <c r="R191">
        <v>232919045.77430102</v>
      </c>
      <c r="S191">
        <v>2044.725071982054</v>
      </c>
      <c r="T191">
        <v>19361.963584726745</v>
      </c>
      <c r="U191">
        <f>Sustainable_Friendly_Table[[#This Row],[Total Energy(MJ)]]*AHP!$P$13/TOPSIS!$B$12</f>
        <v>2.2570961422471451E-2</v>
      </c>
      <c r="V191">
        <f>Sustainable_Friendly_Table[[#This Row],[Total Cost(LKR Million)]]*AHP!$P$14/TOPSIS!$C$12</f>
        <v>6.8254370238800795E-3</v>
      </c>
      <c r="W191">
        <f>Sustainable_Friendly_Table[[#This Row],[Total Carbon (Metric T)]]*AHP!$P$15/TOPSIS!$D$12</f>
        <v>1.2420845274576315E-2</v>
      </c>
      <c r="X191">
        <f>((Sustainable_Friendly_Table[[#This Row],[Weighted Energy]]-TOPSIS!$B$13)^2+(Sustainable_Friendly_Table[[#This Row],[Weighted Cost]]-TOPSIS!$C$13)^2+(Sustainable_Friendly_Table[[#This Row],[Weighted Co2]]-TOPSIS!$D$13)^2)^0.5</f>
        <v>2.3003330729735863E-3</v>
      </c>
      <c r="Y191">
        <f>((Sustainable_Friendly_Table[[#This Row],[Weighted Energy]]-TOPSIS!$B$14)^2+(Sustainable_Friendly_Table[[#This Row],[Weighted Cost]]-TOPSIS!$C$14)^2+(Sustainable_Friendly_Table[[#This Row],[Weighted Co2]]-TOPSIS!$D$14)^2)^0.5</f>
        <v>3.725273034648651E-3</v>
      </c>
      <c r="Z191">
        <f>Sustainable_Friendly_Table[[#This Row],[S- Worst-Euclidean Distance]]/(Sustainable_Friendly_Table[[#This Row],[S+ Best-Euclidean Distance]]+Sustainable_Friendly_Table[[#This Row],[S- Worst-Euclidean Distance]])</f>
        <v>0.61824038413932769</v>
      </c>
      <c r="AA191">
        <v>190</v>
      </c>
    </row>
    <row r="192" spans="1:27" x14ac:dyDescent="0.3">
      <c r="A192">
        <v>207</v>
      </c>
      <c r="B192" t="s">
        <v>140</v>
      </c>
      <c r="C192" t="s">
        <v>280</v>
      </c>
      <c r="D192" t="s">
        <v>280</v>
      </c>
      <c r="E192" t="s">
        <v>152</v>
      </c>
      <c r="F192" t="s">
        <v>280</v>
      </c>
      <c r="G192" t="s">
        <v>218</v>
      </c>
      <c r="H192">
        <v>371.87730615844913</v>
      </c>
      <c r="I192">
        <v>27</v>
      </c>
      <c r="J192">
        <v>1293741.8175122784</v>
      </c>
      <c r="K192">
        <v>45518.622090909077</v>
      </c>
      <c r="L192">
        <v>232873527.15221012</v>
      </c>
      <c r="M192">
        <v>5320345.7136363629</v>
      </c>
      <c r="N192">
        <v>1940612726.2684176</v>
      </c>
      <c r="O192">
        <v>101147400</v>
      </c>
      <c r="P192">
        <v>20.523412918181815</v>
      </c>
      <c r="Q192">
        <v>19341.440171808565</v>
      </c>
      <c r="R192">
        <v>232919045.77430102</v>
      </c>
      <c r="S192">
        <v>2047.080471982054</v>
      </c>
      <c r="T192">
        <v>19361.963584726745</v>
      </c>
      <c r="U192">
        <f>Sustainable_Friendly_Table[[#This Row],[Total Energy(MJ)]]*AHP!$P$13/TOPSIS!$B$12</f>
        <v>2.2570961422471451E-2</v>
      </c>
      <c r="V192">
        <f>Sustainable_Friendly_Table[[#This Row],[Total Cost(LKR Million)]]*AHP!$P$14/TOPSIS!$C$12</f>
        <v>6.8332995158044635E-3</v>
      </c>
      <c r="W192">
        <f>Sustainable_Friendly_Table[[#This Row],[Total Carbon (Metric T)]]*AHP!$P$15/TOPSIS!$D$12</f>
        <v>1.2420845274576315E-2</v>
      </c>
      <c r="X192">
        <f>((Sustainable_Friendly_Table[[#This Row],[Weighted Energy]]-TOPSIS!$B$13)^2+(Sustainable_Friendly_Table[[#This Row],[Weighted Cost]]-TOPSIS!$C$13)^2+(Sustainable_Friendly_Table[[#This Row],[Weighted Co2]]-TOPSIS!$D$13)^2)^0.5</f>
        <v>2.3024018689416499E-3</v>
      </c>
      <c r="Y192">
        <f>((Sustainable_Friendly_Table[[#This Row],[Weighted Energy]]-TOPSIS!$B$14)^2+(Sustainable_Friendly_Table[[#This Row],[Weighted Cost]]-TOPSIS!$C$14)^2+(Sustainable_Friendly_Table[[#This Row],[Weighted Co2]]-TOPSIS!$D$14)^2)^0.5</f>
        <v>3.7232088692293543E-3</v>
      </c>
      <c r="Z192">
        <f>Sustainable_Friendly_Table[[#This Row],[S- Worst-Euclidean Distance]]/(Sustainable_Friendly_Table[[#This Row],[S+ Best-Euclidean Distance]]+Sustainable_Friendly_Table[[#This Row],[S- Worst-Euclidean Distance]])</f>
        <v>0.61789734369058924</v>
      </c>
      <c r="AA192">
        <v>191</v>
      </c>
    </row>
    <row r="193" spans="1:27" x14ac:dyDescent="0.3">
      <c r="A193">
        <v>206</v>
      </c>
      <c r="B193" t="s">
        <v>140</v>
      </c>
      <c r="C193" t="s">
        <v>280</v>
      </c>
      <c r="D193" t="s">
        <v>280</v>
      </c>
      <c r="E193" t="s">
        <v>152</v>
      </c>
      <c r="F193" t="s">
        <v>280</v>
      </c>
      <c r="G193" t="s">
        <v>220</v>
      </c>
      <c r="H193">
        <v>371.87730615844913</v>
      </c>
      <c r="I193">
        <v>27</v>
      </c>
      <c r="J193">
        <v>1293741.8175122784</v>
      </c>
      <c r="K193">
        <v>45518.622090909077</v>
      </c>
      <c r="L193">
        <v>232873527.15221012</v>
      </c>
      <c r="M193">
        <v>5320345.7136363629</v>
      </c>
      <c r="N193">
        <v>1940612726.2684176</v>
      </c>
      <c r="O193">
        <v>105300000</v>
      </c>
      <c r="P193">
        <v>20.523412918181815</v>
      </c>
      <c r="Q193">
        <v>19341.440171808565</v>
      </c>
      <c r="R193">
        <v>232919045.77430102</v>
      </c>
      <c r="S193">
        <v>2051.2330719820538</v>
      </c>
      <c r="T193">
        <v>19361.963584726745</v>
      </c>
      <c r="U193">
        <f>Sustainable_Friendly_Table[[#This Row],[Total Energy(MJ)]]*AHP!$P$13/TOPSIS!$B$12</f>
        <v>2.2570961422471451E-2</v>
      </c>
      <c r="V193">
        <f>Sustainable_Friendly_Table[[#This Row],[Total Cost(LKR Million)]]*AHP!$P$14/TOPSIS!$C$12</f>
        <v>6.847161188541665E-3</v>
      </c>
      <c r="W193">
        <f>Sustainable_Friendly_Table[[#This Row],[Total Carbon (Metric T)]]*AHP!$P$15/TOPSIS!$D$12</f>
        <v>1.2420845274576315E-2</v>
      </c>
      <c r="X193">
        <f>((Sustainable_Friendly_Table[[#This Row],[Weighted Energy]]-TOPSIS!$B$13)^2+(Sustainable_Friendly_Table[[#This Row],[Weighted Cost]]-TOPSIS!$C$13)^2+(Sustainable_Friendly_Table[[#This Row],[Weighted Co2]]-TOPSIS!$D$13)^2)^0.5</f>
        <v>2.3061099532545016E-3</v>
      </c>
      <c r="Y193">
        <f>((Sustainable_Friendly_Table[[#This Row],[Weighted Energy]]-TOPSIS!$B$14)^2+(Sustainable_Friendly_Table[[#This Row],[Weighted Cost]]-TOPSIS!$C$14)^2+(Sustainable_Friendly_Table[[#This Row],[Weighted Co2]]-TOPSIS!$D$14)^2)^0.5</f>
        <v>3.7196074088690946E-3</v>
      </c>
      <c r="Z193">
        <f>Sustainable_Friendly_Table[[#This Row],[S- Worst-Euclidean Distance]]/(Sustainable_Friendly_Table[[#This Row],[S+ Best-Euclidean Distance]]+Sustainable_Friendly_Table[[#This Row],[S- Worst-Euclidean Distance]])</f>
        <v>0.61728872851716732</v>
      </c>
      <c r="AA193">
        <v>192</v>
      </c>
    </row>
    <row r="194" spans="1:27" x14ac:dyDescent="0.3">
      <c r="A194">
        <v>334</v>
      </c>
      <c r="B194" t="s">
        <v>142</v>
      </c>
      <c r="C194" t="s">
        <v>147</v>
      </c>
      <c r="D194" t="s">
        <v>151</v>
      </c>
      <c r="E194" t="s">
        <v>280</v>
      </c>
      <c r="F194" t="s">
        <v>154</v>
      </c>
      <c r="G194" t="s">
        <v>219</v>
      </c>
      <c r="H194">
        <v>379.53496683380996</v>
      </c>
      <c r="I194">
        <v>54</v>
      </c>
      <c r="J194">
        <v>1293887.9781926337</v>
      </c>
      <c r="K194">
        <v>48825.15419999999</v>
      </c>
      <c r="L194">
        <v>232899836.07467407</v>
      </c>
      <c r="M194">
        <v>6913585.8477272717</v>
      </c>
      <c r="N194">
        <v>1940831967.2889504</v>
      </c>
      <c r="O194">
        <v>100656000</v>
      </c>
      <c r="P194">
        <v>30.024219649999996</v>
      </c>
      <c r="Q194">
        <v>19343.625273979873</v>
      </c>
      <c r="R194">
        <v>232948661.22887406</v>
      </c>
      <c r="S194">
        <v>2048.4015531366776</v>
      </c>
      <c r="T194">
        <v>19373.649493629873</v>
      </c>
      <c r="U194">
        <f>Sustainable_Friendly_Table[[#This Row],[Total Energy(MJ)]]*AHP!$P$13/TOPSIS!$B$12</f>
        <v>2.2573831300632147E-2</v>
      </c>
      <c r="V194">
        <f>Sustainable_Friendly_Table[[#This Row],[Total Cost(LKR Million)]]*AHP!$P$14/TOPSIS!$C$12</f>
        <v>6.8377093782098679E-3</v>
      </c>
      <c r="W194">
        <f>Sustainable_Friendly_Table[[#This Row],[Total Carbon (Metric T)]]*AHP!$P$15/TOPSIS!$D$12</f>
        <v>1.2428341873035629E-2</v>
      </c>
      <c r="X194">
        <f>((Sustainable_Friendly_Table[[#This Row],[Weighted Energy]]-TOPSIS!$B$13)^2+(Sustainable_Friendly_Table[[#This Row],[Weighted Cost]]-TOPSIS!$C$13)^2+(Sustainable_Friendly_Table[[#This Row],[Weighted Co2]]-TOPSIS!$D$13)^2)^0.5</f>
        <v>2.3094810586802533E-3</v>
      </c>
      <c r="Y194">
        <f>((Sustainable_Friendly_Table[[#This Row],[Weighted Energy]]-TOPSIS!$B$14)^2+(Sustainable_Friendly_Table[[#This Row],[Weighted Cost]]-TOPSIS!$C$14)^2+(Sustainable_Friendly_Table[[#This Row],[Weighted Co2]]-TOPSIS!$D$14)^2)^0.5</f>
        <v>3.7161405349382813E-3</v>
      </c>
      <c r="Z194">
        <f>Sustainable_Friendly_Table[[#This Row],[S- Worst-Euclidean Distance]]/(Sustainable_Friendly_Table[[#This Row],[S+ Best-Euclidean Distance]]+Sustainable_Friendly_Table[[#This Row],[S- Worst-Euclidean Distance]])</f>
        <v>0.61672318402368298</v>
      </c>
      <c r="AA194">
        <v>193</v>
      </c>
    </row>
    <row r="195" spans="1:27" x14ac:dyDescent="0.3">
      <c r="A195">
        <v>336</v>
      </c>
      <c r="B195" t="s">
        <v>142</v>
      </c>
      <c r="C195" t="s">
        <v>147</v>
      </c>
      <c r="D195" t="s">
        <v>151</v>
      </c>
      <c r="E195" t="s">
        <v>280</v>
      </c>
      <c r="F195" t="s">
        <v>154</v>
      </c>
      <c r="G195" t="s">
        <v>218</v>
      </c>
      <c r="H195">
        <v>379.53496683380996</v>
      </c>
      <c r="I195">
        <v>27</v>
      </c>
      <c r="J195">
        <v>1293887.9781926337</v>
      </c>
      <c r="K195">
        <v>48825.15419999999</v>
      </c>
      <c r="L195">
        <v>232899836.07467407</v>
      </c>
      <c r="M195">
        <v>6913585.8477272717</v>
      </c>
      <c r="N195">
        <v>1940831967.2889504</v>
      </c>
      <c r="O195">
        <v>101147400</v>
      </c>
      <c r="P195">
        <v>30.024219649999996</v>
      </c>
      <c r="Q195">
        <v>19343.625273979873</v>
      </c>
      <c r="R195">
        <v>232948661.22887406</v>
      </c>
      <c r="S195">
        <v>2048.8929531366775</v>
      </c>
      <c r="T195">
        <v>19373.649493629873</v>
      </c>
      <c r="U195">
        <f>Sustainable_Friendly_Table[[#This Row],[Total Energy(MJ)]]*AHP!$P$13/TOPSIS!$B$12</f>
        <v>2.2573831300632147E-2</v>
      </c>
      <c r="V195">
        <f>Sustainable_Friendly_Table[[#This Row],[Total Cost(LKR Million)]]*AHP!$P$14/TOPSIS!$C$12</f>
        <v>6.8393497061930725E-3</v>
      </c>
      <c r="W195">
        <f>Sustainable_Friendly_Table[[#This Row],[Total Carbon (Metric T)]]*AHP!$P$15/TOPSIS!$D$12</f>
        <v>1.2428341873035629E-2</v>
      </c>
      <c r="X195">
        <f>((Sustainable_Friendly_Table[[#This Row],[Weighted Energy]]-TOPSIS!$B$13)^2+(Sustainable_Friendly_Table[[#This Row],[Weighted Cost]]-TOPSIS!$C$13)^2+(Sustainable_Friendly_Table[[#This Row],[Weighted Co2]]-TOPSIS!$D$13)^2)^0.5</f>
        <v>2.3099176146485789E-3</v>
      </c>
      <c r="Y195">
        <f>((Sustainable_Friendly_Table[[#This Row],[Weighted Energy]]-TOPSIS!$B$14)^2+(Sustainable_Friendly_Table[[#This Row],[Weighted Cost]]-TOPSIS!$C$14)^2+(Sustainable_Friendly_Table[[#This Row],[Weighted Co2]]-TOPSIS!$D$14)^2)^0.5</f>
        <v>3.7157129748706008E-3</v>
      </c>
      <c r="Z195">
        <f>Sustainable_Friendly_Table[[#This Row],[S- Worst-Euclidean Distance]]/(Sustainable_Friendly_Table[[#This Row],[S+ Best-Euclidean Distance]]+Sustainable_Friendly_Table[[#This Row],[S- Worst-Euclidean Distance]])</f>
        <v>0.61665130639332788</v>
      </c>
      <c r="AA195">
        <v>194</v>
      </c>
    </row>
    <row r="196" spans="1:27" x14ac:dyDescent="0.3">
      <c r="A196">
        <v>335</v>
      </c>
      <c r="B196" t="s">
        <v>142</v>
      </c>
      <c r="C196" t="s">
        <v>147</v>
      </c>
      <c r="D196" t="s">
        <v>151</v>
      </c>
      <c r="E196" t="s">
        <v>280</v>
      </c>
      <c r="F196" t="s">
        <v>154</v>
      </c>
      <c r="G196" t="s">
        <v>220</v>
      </c>
      <c r="H196">
        <v>379.53496683380996</v>
      </c>
      <c r="I196">
        <v>27</v>
      </c>
      <c r="J196">
        <v>1293887.9781926337</v>
      </c>
      <c r="K196">
        <v>48825.15419999999</v>
      </c>
      <c r="L196">
        <v>232899836.07467407</v>
      </c>
      <c r="M196">
        <v>6913585.8477272717</v>
      </c>
      <c r="N196">
        <v>1940831967.2889504</v>
      </c>
      <c r="O196">
        <v>105300000</v>
      </c>
      <c r="P196">
        <v>30.024219649999996</v>
      </c>
      <c r="Q196">
        <v>19343.625273979873</v>
      </c>
      <c r="R196">
        <v>232948661.22887406</v>
      </c>
      <c r="S196">
        <v>2053.0455531366779</v>
      </c>
      <c r="T196">
        <v>19373.649493629873</v>
      </c>
      <c r="U196">
        <f>Sustainable_Friendly_Table[[#This Row],[Total Energy(MJ)]]*AHP!$P$13/TOPSIS!$B$12</f>
        <v>2.2573831300632147E-2</v>
      </c>
      <c r="V196">
        <f>Sustainable_Friendly_Table[[#This Row],[Total Cost(LKR Million)]]*AHP!$P$14/TOPSIS!$C$12</f>
        <v>6.8532113789302749E-3</v>
      </c>
      <c r="W196">
        <f>Sustainable_Friendly_Table[[#This Row],[Total Carbon (Metric T)]]*AHP!$P$15/TOPSIS!$D$12</f>
        <v>1.2428341873035629E-2</v>
      </c>
      <c r="X196">
        <f>((Sustainable_Friendly_Table[[#This Row],[Weighted Energy]]-TOPSIS!$B$13)^2+(Sustainable_Friendly_Table[[#This Row],[Weighted Cost]]-TOPSIS!$C$13)^2+(Sustainable_Friendly_Table[[#This Row],[Weighted Co2]]-TOPSIS!$D$13)^2)^0.5</f>
        <v>2.3136499018597406E-3</v>
      </c>
      <c r="Y196">
        <f>((Sustainable_Friendly_Table[[#This Row],[Weighted Energy]]-TOPSIS!$B$14)^2+(Sustainable_Friendly_Table[[#This Row],[Weighted Cost]]-TOPSIS!$C$14)^2+(Sustainable_Friendly_Table[[#This Row],[Weighted Co2]]-TOPSIS!$D$14)^2)^0.5</f>
        <v>3.7121268344906797E-3</v>
      </c>
      <c r="Z196">
        <f>Sustainable_Friendly_Table[[#This Row],[S- Worst-Euclidean Distance]]/(Sustainable_Friendly_Table[[#This Row],[S+ Best-Euclidean Distance]]+Sustainable_Friendly_Table[[#This Row],[S- Worst-Euclidean Distance]])</f>
        <v>0.61604121707618587</v>
      </c>
      <c r="AA196">
        <v>195</v>
      </c>
    </row>
    <row r="197" spans="1:27" x14ac:dyDescent="0.3">
      <c r="A197">
        <v>352</v>
      </c>
      <c r="B197" t="s">
        <v>142</v>
      </c>
      <c r="C197" t="s">
        <v>147</v>
      </c>
      <c r="D197" t="s">
        <v>280</v>
      </c>
      <c r="E197" t="s">
        <v>280</v>
      </c>
      <c r="F197" t="s">
        <v>154</v>
      </c>
      <c r="G197" t="s">
        <v>219</v>
      </c>
      <c r="H197">
        <v>379.99942917221995</v>
      </c>
      <c r="I197">
        <v>55</v>
      </c>
      <c r="J197">
        <v>1294337.577736215</v>
      </c>
      <c r="K197">
        <v>48825.15419999999</v>
      </c>
      <c r="L197">
        <v>232980763.99251869</v>
      </c>
      <c r="M197">
        <v>6918190.922727271</v>
      </c>
      <c r="N197">
        <v>1941506366.6043224</v>
      </c>
      <c r="O197">
        <v>102520000</v>
      </c>
      <c r="P197">
        <v>30.015009499999998</v>
      </c>
      <c r="Q197">
        <v>19350.346787156413</v>
      </c>
      <c r="R197">
        <v>233029589.14671868</v>
      </c>
      <c r="S197">
        <v>2050.9445575270497</v>
      </c>
      <c r="T197">
        <v>19380.361796656412</v>
      </c>
      <c r="U197">
        <f>Sustainable_Friendly_Table[[#This Row],[Total Energy(MJ)]]*AHP!$P$13/TOPSIS!$B$12</f>
        <v>2.2581673600112633E-2</v>
      </c>
      <c r="V197">
        <f>Sustainable_Friendly_Table[[#This Row],[Total Cost(LKR Million)]]*AHP!$P$14/TOPSIS!$C$12</f>
        <v>6.8461981068686844E-3</v>
      </c>
      <c r="W197">
        <f>Sustainable_Friendly_Table[[#This Row],[Total Carbon (Metric T)]]*AHP!$P$15/TOPSIS!$D$12</f>
        <v>1.2432647865915115E-2</v>
      </c>
      <c r="X197">
        <f>((Sustainable_Friendly_Table[[#This Row],[Weighted Energy]]-TOPSIS!$B$13)^2+(Sustainable_Friendly_Table[[#This Row],[Weighted Cost]]-TOPSIS!$C$13)^2+(Sustainable_Friendly_Table[[#This Row],[Weighted Co2]]-TOPSIS!$D$13)^2)^0.5</f>
        <v>2.3203695211848363E-3</v>
      </c>
      <c r="Y197">
        <f>((Sustainable_Friendly_Table[[#This Row],[Weighted Energy]]-TOPSIS!$B$14)^2+(Sustainable_Friendly_Table[[#This Row],[Weighted Cost]]-TOPSIS!$C$14)^2+(Sustainable_Friendly_Table[[#This Row],[Weighted Co2]]-TOPSIS!$D$14)^2)^0.5</f>
        <v>3.7052938712761416E-3</v>
      </c>
      <c r="Z197">
        <f>Sustainable_Friendly_Table[[#This Row],[S- Worst-Euclidean Distance]]/(Sustainable_Friendly_Table[[#This Row],[S+ Best-Euclidean Distance]]+Sustainable_Friendly_Table[[#This Row],[S- Worst-Euclidean Distance]])</f>
        <v>0.61491882801021192</v>
      </c>
      <c r="AA197">
        <v>196</v>
      </c>
    </row>
    <row r="198" spans="1:27" x14ac:dyDescent="0.3">
      <c r="A198">
        <v>354</v>
      </c>
      <c r="B198" t="s">
        <v>142</v>
      </c>
      <c r="C198" t="s">
        <v>147</v>
      </c>
      <c r="D198" t="s">
        <v>280</v>
      </c>
      <c r="E198" t="s">
        <v>280</v>
      </c>
      <c r="F198" t="s">
        <v>154</v>
      </c>
      <c r="G198" t="s">
        <v>218</v>
      </c>
      <c r="H198">
        <v>379.99942917221995</v>
      </c>
      <c r="I198">
        <v>28</v>
      </c>
      <c r="J198">
        <v>1294337.577736215</v>
      </c>
      <c r="K198">
        <v>48825.15419999999</v>
      </c>
      <c r="L198">
        <v>232980763.99251869</v>
      </c>
      <c r="M198">
        <v>6918190.922727271</v>
      </c>
      <c r="N198">
        <v>1941506366.6043224</v>
      </c>
      <c r="O198">
        <v>104893600</v>
      </c>
      <c r="P198">
        <v>30.015009499999998</v>
      </c>
      <c r="Q198">
        <v>19350.346787156413</v>
      </c>
      <c r="R198">
        <v>233029589.14671868</v>
      </c>
      <c r="S198">
        <v>2053.3181575270496</v>
      </c>
      <c r="T198">
        <v>19380.361796656412</v>
      </c>
      <c r="U198">
        <f>Sustainable_Friendly_Table[[#This Row],[Total Energy(MJ)]]*AHP!$P$13/TOPSIS!$B$12</f>
        <v>2.2581673600112633E-2</v>
      </c>
      <c r="V198">
        <f>Sustainable_Friendly_Table[[#This Row],[Total Cost(LKR Million)]]*AHP!$P$14/TOPSIS!$C$12</f>
        <v>6.8541213516813363E-3</v>
      </c>
      <c r="W198">
        <f>Sustainable_Friendly_Table[[#This Row],[Total Carbon (Metric T)]]*AHP!$P$15/TOPSIS!$D$12</f>
        <v>1.2432647865915115E-2</v>
      </c>
      <c r="X198">
        <f>((Sustainable_Friendly_Table[[#This Row],[Weighted Energy]]-TOPSIS!$B$13)^2+(Sustainable_Friendly_Table[[#This Row],[Weighted Cost]]-TOPSIS!$C$13)^2+(Sustainable_Friendly_Table[[#This Row],[Weighted Co2]]-TOPSIS!$D$13)^2)^0.5</f>
        <v>2.3225072406100784E-3</v>
      </c>
      <c r="Y198">
        <f>((Sustainable_Friendly_Table[[#This Row],[Weighted Energy]]-TOPSIS!$B$14)^2+(Sustainable_Friendly_Table[[#This Row],[Weighted Cost]]-TOPSIS!$C$14)^2+(Sustainable_Friendly_Table[[#This Row],[Weighted Co2]]-TOPSIS!$D$14)^2)^0.5</f>
        <v>3.7032470137293308E-3</v>
      </c>
      <c r="Z198">
        <f>Sustainable_Friendly_Table[[#This Row],[S- Worst-Euclidean Distance]]/(Sustainable_Friendly_Table[[#This Row],[S+ Best-Euclidean Distance]]+Sustainable_Friendly_Table[[#This Row],[S- Worst-Euclidean Distance]])</f>
        <v>0.61456987082778236</v>
      </c>
      <c r="AA198">
        <v>197</v>
      </c>
    </row>
    <row r="199" spans="1:27" x14ac:dyDescent="0.3">
      <c r="A199">
        <v>181</v>
      </c>
      <c r="B199" t="s">
        <v>140</v>
      </c>
      <c r="C199" t="s">
        <v>280</v>
      </c>
      <c r="D199" t="s">
        <v>151</v>
      </c>
      <c r="E199" t="s">
        <v>152</v>
      </c>
      <c r="F199" t="s">
        <v>154</v>
      </c>
      <c r="G199" t="s">
        <v>219</v>
      </c>
      <c r="H199">
        <v>371.34947579087645</v>
      </c>
      <c r="I199">
        <v>53</v>
      </c>
      <c r="J199">
        <v>1295002.7270218926</v>
      </c>
      <c r="K199">
        <v>43335.209363636357</v>
      </c>
      <c r="L199">
        <v>233100490.86394066</v>
      </c>
      <c r="M199">
        <v>5326657.7022727262</v>
      </c>
      <c r="N199">
        <v>1942504090.5328388</v>
      </c>
      <c r="O199">
        <v>98792000</v>
      </c>
      <c r="P199">
        <v>20.532623068181817</v>
      </c>
      <c r="Q199">
        <v>19360.290768977291</v>
      </c>
      <c r="R199">
        <v>233143826.0733043</v>
      </c>
      <c r="S199">
        <v>2046.6227482351114</v>
      </c>
      <c r="T199">
        <v>19380.823392045473</v>
      </c>
      <c r="U199">
        <f>Sustainable_Friendly_Table[[#This Row],[Total Energy(MJ)]]*AHP!$P$13/TOPSIS!$B$12</f>
        <v>2.2592743700689488E-2</v>
      </c>
      <c r="V199">
        <f>Sustainable_Friendly_Table[[#This Row],[Total Cost(LKR Million)]]*AHP!$P$14/TOPSIS!$C$12</f>
        <v>6.8317716015377011E-3</v>
      </c>
      <c r="W199">
        <f>Sustainable_Friendly_Table[[#This Row],[Total Carbon (Metric T)]]*AHP!$P$15/TOPSIS!$D$12</f>
        <v>1.2432943982829181E-2</v>
      </c>
      <c r="X199">
        <f>((Sustainable_Friendly_Table[[#This Row],[Weighted Energy]]-TOPSIS!$B$13)^2+(Sustainable_Friendly_Table[[#This Row],[Weighted Cost]]-TOPSIS!$C$13)^2+(Sustainable_Friendly_Table[[#This Row],[Weighted Co2]]-TOPSIS!$D$13)^2)^0.5</f>
        <v>2.3260390582479891E-3</v>
      </c>
      <c r="Y199">
        <f>((Sustainable_Friendly_Table[[#This Row],[Weighted Energy]]-TOPSIS!$B$14)^2+(Sustainable_Friendly_Table[[#This Row],[Weighted Cost]]-TOPSIS!$C$14)^2+(Sustainable_Friendly_Table[[#This Row],[Weighted Co2]]-TOPSIS!$D$14)^2)^0.5</f>
        <v>3.6995678092932023E-3</v>
      </c>
      <c r="Z199">
        <f>Sustainable_Friendly_Table[[#This Row],[S- Worst-Euclidean Distance]]/(Sustainable_Friendly_Table[[#This Row],[S+ Best-Euclidean Distance]]+Sustainable_Friendly_Table[[#This Row],[S- Worst-Euclidean Distance]])</f>
        <v>0.61397430841731093</v>
      </c>
      <c r="AA199">
        <v>198</v>
      </c>
    </row>
    <row r="200" spans="1:27" x14ac:dyDescent="0.3">
      <c r="A200">
        <v>353</v>
      </c>
      <c r="B200" t="s">
        <v>142</v>
      </c>
      <c r="C200" t="s">
        <v>147</v>
      </c>
      <c r="D200" t="s">
        <v>280</v>
      </c>
      <c r="E200" t="s">
        <v>280</v>
      </c>
      <c r="F200" t="s">
        <v>154</v>
      </c>
      <c r="G200" t="s">
        <v>220</v>
      </c>
      <c r="H200">
        <v>379.99942917221995</v>
      </c>
      <c r="I200">
        <v>28</v>
      </c>
      <c r="J200">
        <v>1294337.577736215</v>
      </c>
      <c r="K200">
        <v>48825.15419999999</v>
      </c>
      <c r="L200">
        <v>232980763.99251869</v>
      </c>
      <c r="M200">
        <v>6918190.922727271</v>
      </c>
      <c r="N200">
        <v>1941506366.6043224</v>
      </c>
      <c r="O200">
        <v>109200000</v>
      </c>
      <c r="P200">
        <v>30.015009499999998</v>
      </c>
      <c r="Q200">
        <v>19350.346787156413</v>
      </c>
      <c r="R200">
        <v>233029589.14671868</v>
      </c>
      <c r="S200">
        <v>2057.62455752705</v>
      </c>
      <c r="T200">
        <v>19380.361796656412</v>
      </c>
      <c r="U200">
        <f>Sustainable_Friendly_Table[[#This Row],[Total Energy(MJ)]]*AHP!$P$13/TOPSIS!$B$12</f>
        <v>2.2581673600112633E-2</v>
      </c>
      <c r="V200">
        <f>Sustainable_Friendly_Table[[#This Row],[Total Cost(LKR Million)]]*AHP!$P$14/TOPSIS!$C$12</f>
        <v>6.8684964197051005E-3</v>
      </c>
      <c r="W200">
        <f>Sustainable_Friendly_Table[[#This Row],[Total Carbon (Metric T)]]*AHP!$P$15/TOPSIS!$D$12</f>
        <v>1.2432647865915115E-2</v>
      </c>
      <c r="X200">
        <f>((Sustainable_Friendly_Table[[#This Row],[Weighted Energy]]-TOPSIS!$B$13)^2+(Sustainable_Friendly_Table[[#This Row],[Weighted Cost]]-TOPSIS!$C$13)^2+(Sustainable_Friendly_Table[[#This Row],[Weighted Co2]]-TOPSIS!$D$13)^2)^0.5</f>
        <v>2.3264495611268563E-3</v>
      </c>
      <c r="Y200">
        <f>((Sustainable_Friendly_Table[[#This Row],[Weighted Energy]]-TOPSIS!$B$14)^2+(Sustainable_Friendly_Table[[#This Row],[Weighted Cost]]-TOPSIS!$C$14)^2+(Sustainable_Friendly_Table[[#This Row],[Weighted Co2]]-TOPSIS!$D$14)^2)^0.5</f>
        <v>3.6995738497211917E-3</v>
      </c>
      <c r="Z200">
        <f>Sustainable_Friendly_Table[[#This Row],[S- Worst-Euclidean Distance]]/(Sustainable_Friendly_Table[[#This Row],[S+ Best-Euclidean Distance]]+Sustainable_Friendly_Table[[#This Row],[S- Worst-Euclidean Distance]])</f>
        <v>0.613932870400274</v>
      </c>
      <c r="AA200">
        <v>199</v>
      </c>
    </row>
    <row r="201" spans="1:27" x14ac:dyDescent="0.3">
      <c r="A201">
        <v>183</v>
      </c>
      <c r="B201" t="s">
        <v>140</v>
      </c>
      <c r="C201" t="s">
        <v>280</v>
      </c>
      <c r="D201" t="s">
        <v>151</v>
      </c>
      <c r="E201" t="s">
        <v>152</v>
      </c>
      <c r="F201" t="s">
        <v>154</v>
      </c>
      <c r="G201" t="s">
        <v>218</v>
      </c>
      <c r="H201">
        <v>371.34947579087645</v>
      </c>
      <c r="I201">
        <v>27</v>
      </c>
      <c r="J201">
        <v>1295002.7270218926</v>
      </c>
      <c r="K201">
        <v>43335.209363636357</v>
      </c>
      <c r="L201">
        <v>233100490.86394066</v>
      </c>
      <c r="M201">
        <v>5326657.7022727262</v>
      </c>
      <c r="N201">
        <v>1942504090.5328388</v>
      </c>
      <c r="O201">
        <v>101147400</v>
      </c>
      <c r="P201">
        <v>20.532623068181817</v>
      </c>
      <c r="Q201">
        <v>19360.290768977291</v>
      </c>
      <c r="R201">
        <v>233143826.0733043</v>
      </c>
      <c r="S201">
        <v>2048.9781482351113</v>
      </c>
      <c r="T201">
        <v>19380.823392045473</v>
      </c>
      <c r="U201">
        <f>Sustainable_Friendly_Table[[#This Row],[Total Energy(MJ)]]*AHP!$P$13/TOPSIS!$B$12</f>
        <v>2.2592743700689488E-2</v>
      </c>
      <c r="V201">
        <f>Sustainable_Friendly_Table[[#This Row],[Total Cost(LKR Million)]]*AHP!$P$14/TOPSIS!$C$12</f>
        <v>6.839634093462086E-3</v>
      </c>
      <c r="W201">
        <f>Sustainable_Friendly_Table[[#This Row],[Total Carbon (Metric T)]]*AHP!$P$15/TOPSIS!$D$12</f>
        <v>1.2432943982829181E-2</v>
      </c>
      <c r="X201">
        <f>((Sustainable_Friendly_Table[[#This Row],[Weighted Energy]]-TOPSIS!$B$13)^2+(Sustainable_Friendly_Table[[#This Row],[Weighted Cost]]-TOPSIS!$C$13)^2+(Sustainable_Friendly_Table[[#This Row],[Weighted Co2]]-TOPSIS!$D$13)^2)^0.5</f>
        <v>2.328106404595041E-3</v>
      </c>
      <c r="Y201">
        <f>((Sustainable_Friendly_Table[[#This Row],[Weighted Energy]]-TOPSIS!$B$14)^2+(Sustainable_Friendly_Table[[#This Row],[Weighted Cost]]-TOPSIS!$C$14)^2+(Sustainable_Friendly_Table[[#This Row],[Weighted Co2]]-TOPSIS!$D$14)^2)^0.5</f>
        <v>3.6975027637471234E-3</v>
      </c>
      <c r="Z201">
        <f>Sustainable_Friendly_Table[[#This Row],[S- Worst-Euclidean Distance]]/(Sustainable_Friendly_Table[[#This Row],[S+ Best-Euclidean Distance]]+Sustainable_Friendly_Table[[#This Row],[S- Worst-Euclidean Distance]])</f>
        <v>0.61363136248088646</v>
      </c>
      <c r="AA201">
        <v>200</v>
      </c>
    </row>
    <row r="202" spans="1:27" x14ac:dyDescent="0.3">
      <c r="A202">
        <v>337</v>
      </c>
      <c r="B202" t="s">
        <v>142</v>
      </c>
      <c r="C202" t="s">
        <v>147</v>
      </c>
      <c r="D202" t="s">
        <v>151</v>
      </c>
      <c r="E202" t="s">
        <v>280</v>
      </c>
      <c r="F202" t="s">
        <v>155</v>
      </c>
      <c r="G202" t="s">
        <v>219</v>
      </c>
      <c r="H202">
        <v>379.49639498997186</v>
      </c>
      <c r="I202">
        <v>54</v>
      </c>
      <c r="J202">
        <v>1294929.1576163177</v>
      </c>
      <c r="K202">
        <v>49643.933972727267</v>
      </c>
      <c r="L202">
        <v>233087248.3709372</v>
      </c>
      <c r="M202">
        <v>6940878.5068181809</v>
      </c>
      <c r="N202">
        <v>1942393736.4244766</v>
      </c>
      <c r="O202">
        <v>100656000</v>
      </c>
      <c r="P202">
        <v>29.751293059090905</v>
      </c>
      <c r="Q202">
        <v>19359.19090636395</v>
      </c>
      <c r="R202">
        <v>233136892.30490991</v>
      </c>
      <c r="S202">
        <v>2049.9906149312951</v>
      </c>
      <c r="T202">
        <v>19388.94219942304</v>
      </c>
      <c r="U202">
        <f>Sustainable_Friendly_Table[[#This Row],[Total Energy(MJ)]]*AHP!$P$13/TOPSIS!$B$12</f>
        <v>2.2592071785610915E-2</v>
      </c>
      <c r="V202">
        <f>Sustainable_Friendly_Table[[#This Row],[Total Cost(LKR Million)]]*AHP!$P$14/TOPSIS!$C$12</f>
        <v>6.8430137789602828E-3</v>
      </c>
      <c r="W202">
        <f>Sustainable_Friendly_Table[[#This Row],[Total Carbon (Metric T)]]*AHP!$P$15/TOPSIS!$D$12</f>
        <v>1.2438152258829164E-2</v>
      </c>
      <c r="X202">
        <f>((Sustainable_Friendly_Table[[#This Row],[Weighted Energy]]-TOPSIS!$B$13)^2+(Sustainable_Friendly_Table[[#This Row],[Weighted Cost]]-TOPSIS!$C$13)^2+(Sustainable_Friendly_Table[[#This Row],[Weighted Co2]]-TOPSIS!$D$13)^2)^0.5</f>
        <v>2.3308561313975886E-3</v>
      </c>
      <c r="Y202">
        <f>((Sustainable_Friendly_Table[[#This Row],[Weighted Energy]]-TOPSIS!$B$14)^2+(Sustainable_Friendly_Table[[#This Row],[Weighted Cost]]-TOPSIS!$C$14)^2+(Sustainable_Friendly_Table[[#This Row],[Weighted Co2]]-TOPSIS!$D$14)^2)^0.5</f>
        <v>3.6947634297496662E-3</v>
      </c>
      <c r="Z202">
        <f>Sustainable_Friendly_Table[[#This Row],[S- Worst-Euclidean Distance]]/(Sustainable_Friendly_Table[[#This Row],[S+ Best-Euclidean Distance]]+Sustainable_Friendly_Table[[#This Row],[S- Worst-Euclidean Distance]])</f>
        <v>0.61317568961260427</v>
      </c>
      <c r="AA202">
        <v>201</v>
      </c>
    </row>
    <row r="203" spans="1:27" x14ac:dyDescent="0.3">
      <c r="A203">
        <v>339</v>
      </c>
      <c r="B203" t="s">
        <v>142</v>
      </c>
      <c r="C203" t="s">
        <v>147</v>
      </c>
      <c r="D203" t="s">
        <v>151</v>
      </c>
      <c r="E203" t="s">
        <v>280</v>
      </c>
      <c r="F203" t="s">
        <v>155</v>
      </c>
      <c r="G203" t="s">
        <v>218</v>
      </c>
      <c r="H203">
        <v>379.49639498997186</v>
      </c>
      <c r="I203">
        <v>27</v>
      </c>
      <c r="J203">
        <v>1294929.1576163177</v>
      </c>
      <c r="K203">
        <v>49643.933972727267</v>
      </c>
      <c r="L203">
        <v>233087248.3709372</v>
      </c>
      <c r="M203">
        <v>6940878.5068181809</v>
      </c>
      <c r="N203">
        <v>1942393736.4244766</v>
      </c>
      <c r="O203">
        <v>101147400</v>
      </c>
      <c r="P203">
        <v>29.751293059090905</v>
      </c>
      <c r="Q203">
        <v>19359.19090636395</v>
      </c>
      <c r="R203">
        <v>233136892.30490991</v>
      </c>
      <c r="S203">
        <v>2050.482014931295</v>
      </c>
      <c r="T203">
        <v>19388.94219942304</v>
      </c>
      <c r="U203">
        <f>Sustainable_Friendly_Table[[#This Row],[Total Energy(MJ)]]*AHP!$P$13/TOPSIS!$B$12</f>
        <v>2.2592071785610915E-2</v>
      </c>
      <c r="V203">
        <f>Sustainable_Friendly_Table[[#This Row],[Total Cost(LKR Million)]]*AHP!$P$14/TOPSIS!$C$12</f>
        <v>6.8446541069434883E-3</v>
      </c>
      <c r="W203">
        <f>Sustainable_Friendly_Table[[#This Row],[Total Carbon (Metric T)]]*AHP!$P$15/TOPSIS!$D$12</f>
        <v>1.2438152258829164E-2</v>
      </c>
      <c r="X203">
        <f>((Sustainable_Friendly_Table[[#This Row],[Weighted Energy]]-TOPSIS!$B$13)^2+(Sustainable_Friendly_Table[[#This Row],[Weighted Cost]]-TOPSIS!$C$13)^2+(Sustainable_Friendly_Table[[#This Row],[Weighted Co2]]-TOPSIS!$D$13)^2)^0.5</f>
        <v>2.3312924169328524E-3</v>
      </c>
      <c r="Y203">
        <f>((Sustainable_Friendly_Table[[#This Row],[Weighted Energy]]-TOPSIS!$B$14)^2+(Sustainable_Friendly_Table[[#This Row],[Weighted Cost]]-TOPSIS!$C$14)^2+(Sustainable_Friendly_Table[[#This Row],[Weighted Co2]]-TOPSIS!$D$14)^2)^0.5</f>
        <v>3.6943357508407164E-3</v>
      </c>
      <c r="Z203">
        <f>Sustainable_Friendly_Table[[#This Row],[S- Worst-Euclidean Distance]]/(Sustainable_Friendly_Table[[#This Row],[S+ Best-Euclidean Distance]]+Sustainable_Friendly_Table[[#This Row],[S- Worst-Euclidean Distance]])</f>
        <v>0.61310383713997896</v>
      </c>
      <c r="AA203">
        <v>202</v>
      </c>
    </row>
    <row r="204" spans="1:27" x14ac:dyDescent="0.3">
      <c r="A204">
        <v>182</v>
      </c>
      <c r="B204" t="s">
        <v>140</v>
      </c>
      <c r="C204" t="s">
        <v>280</v>
      </c>
      <c r="D204" t="s">
        <v>151</v>
      </c>
      <c r="E204" t="s">
        <v>152</v>
      </c>
      <c r="F204" t="s">
        <v>154</v>
      </c>
      <c r="G204" t="s">
        <v>220</v>
      </c>
      <c r="H204">
        <v>371.34947579087645</v>
      </c>
      <c r="I204">
        <v>27</v>
      </c>
      <c r="J204">
        <v>1295002.7270218926</v>
      </c>
      <c r="K204">
        <v>43335.209363636357</v>
      </c>
      <c r="L204">
        <v>233100490.86394066</v>
      </c>
      <c r="M204">
        <v>5326657.7022727262</v>
      </c>
      <c r="N204">
        <v>1942504090.5328388</v>
      </c>
      <c r="O204">
        <v>105300000</v>
      </c>
      <c r="P204">
        <v>20.532623068181817</v>
      </c>
      <c r="Q204">
        <v>19360.290768977291</v>
      </c>
      <c r="R204">
        <v>233143826.0733043</v>
      </c>
      <c r="S204">
        <v>2053.1307482351117</v>
      </c>
      <c r="T204">
        <v>19380.823392045473</v>
      </c>
      <c r="U204">
        <f>Sustainable_Friendly_Table[[#This Row],[Total Energy(MJ)]]*AHP!$P$13/TOPSIS!$B$12</f>
        <v>2.2592743700689488E-2</v>
      </c>
      <c r="V204">
        <f>Sustainable_Friendly_Table[[#This Row],[Total Cost(LKR Million)]]*AHP!$P$14/TOPSIS!$C$12</f>
        <v>6.8534957661992874E-3</v>
      </c>
      <c r="W204">
        <f>Sustainable_Friendly_Table[[#This Row],[Total Carbon (Metric T)]]*AHP!$P$15/TOPSIS!$D$12</f>
        <v>1.2432943982829181E-2</v>
      </c>
      <c r="X204">
        <f>((Sustainable_Friendly_Table[[#This Row],[Weighted Energy]]-TOPSIS!$B$13)^2+(Sustainable_Friendly_Table[[#This Row],[Weighted Cost]]-TOPSIS!$C$13)^2+(Sustainable_Friendly_Table[[#This Row],[Weighted Co2]]-TOPSIS!$D$13)^2)^0.5</f>
        <v>2.3318112696345651E-3</v>
      </c>
      <c r="Y204">
        <f>((Sustainable_Friendly_Table[[#This Row],[Weighted Energy]]-TOPSIS!$B$14)^2+(Sustainable_Friendly_Table[[#This Row],[Weighted Cost]]-TOPSIS!$C$14)^2+(Sustainable_Friendly_Table[[#This Row],[Weighted Co2]]-TOPSIS!$D$14)^2)^0.5</f>
        <v>3.6939000116148497E-3</v>
      </c>
      <c r="Z204">
        <f>Sustainable_Friendly_Table[[#This Row],[S- Worst-Euclidean Distance]]/(Sustainable_Friendly_Table[[#This Row],[S+ Best-Euclidean Distance]]+Sustainable_Friendly_Table[[#This Row],[S- Worst-Euclidean Distance]])</f>
        <v>0.61302306718700428</v>
      </c>
      <c r="AA204">
        <v>203</v>
      </c>
    </row>
    <row r="205" spans="1:27" x14ac:dyDescent="0.3">
      <c r="A205">
        <v>338</v>
      </c>
      <c r="B205" t="s">
        <v>142</v>
      </c>
      <c r="C205" t="s">
        <v>147</v>
      </c>
      <c r="D205" t="s">
        <v>151</v>
      </c>
      <c r="E205" t="s">
        <v>280</v>
      </c>
      <c r="F205" t="s">
        <v>155</v>
      </c>
      <c r="G205" t="s">
        <v>220</v>
      </c>
      <c r="H205">
        <v>379.49639498997186</v>
      </c>
      <c r="I205">
        <v>27</v>
      </c>
      <c r="J205">
        <v>1294929.1576163177</v>
      </c>
      <c r="K205">
        <v>49643.933972727267</v>
      </c>
      <c r="L205">
        <v>233087248.3709372</v>
      </c>
      <c r="M205">
        <v>6940878.5068181809</v>
      </c>
      <c r="N205">
        <v>1942393736.4244766</v>
      </c>
      <c r="O205">
        <v>105300000</v>
      </c>
      <c r="P205">
        <v>29.751293059090905</v>
      </c>
      <c r="Q205">
        <v>19359.19090636395</v>
      </c>
      <c r="R205">
        <v>233136892.30490991</v>
      </c>
      <c r="S205">
        <v>2054.6346149312949</v>
      </c>
      <c r="T205">
        <v>19388.94219942304</v>
      </c>
      <c r="U205">
        <f>Sustainable_Friendly_Table[[#This Row],[Total Energy(MJ)]]*AHP!$P$13/TOPSIS!$B$12</f>
        <v>2.2592071785610915E-2</v>
      </c>
      <c r="V205">
        <f>Sustainable_Friendly_Table[[#This Row],[Total Cost(LKR Million)]]*AHP!$P$14/TOPSIS!$C$12</f>
        <v>6.8585157796806889E-3</v>
      </c>
      <c r="W205">
        <f>Sustainable_Friendly_Table[[#This Row],[Total Carbon (Metric T)]]*AHP!$P$15/TOPSIS!$D$12</f>
        <v>1.2438152258829164E-2</v>
      </c>
      <c r="X205">
        <f>((Sustainable_Friendly_Table[[#This Row],[Weighted Energy]]-TOPSIS!$B$13)^2+(Sustainable_Friendly_Table[[#This Row],[Weighted Cost]]-TOPSIS!$C$13)^2+(Sustainable_Friendly_Table[[#This Row],[Weighted Co2]]-TOPSIS!$D$13)^2)^0.5</f>
        <v>2.3350220279249969E-3</v>
      </c>
      <c r="Y205">
        <f>((Sustainable_Friendly_Table[[#This Row],[Weighted Energy]]-TOPSIS!$B$14)^2+(Sustainable_Friendly_Table[[#This Row],[Weighted Cost]]-TOPSIS!$C$14)^2+(Sustainable_Friendly_Table[[#This Row],[Weighted Co2]]-TOPSIS!$D$14)^2)^0.5</f>
        <v>3.6907487613489008E-3</v>
      </c>
      <c r="Z205">
        <f>Sustainable_Friendly_Table[[#This Row],[S- Worst-Euclidean Distance]]/(Sustainable_Friendly_Table[[#This Row],[S+ Best-Euclidean Distance]]+Sustainable_Friendly_Table[[#This Row],[S- Worst-Euclidean Distance]])</f>
        <v>0.61249405103801402</v>
      </c>
      <c r="AA205">
        <v>204</v>
      </c>
    </row>
    <row r="206" spans="1:27" x14ac:dyDescent="0.3">
      <c r="A206">
        <v>199</v>
      </c>
      <c r="B206" t="s">
        <v>140</v>
      </c>
      <c r="C206" t="s">
        <v>280</v>
      </c>
      <c r="D206" t="s">
        <v>280</v>
      </c>
      <c r="E206" t="s">
        <v>152</v>
      </c>
      <c r="F206" t="s">
        <v>154</v>
      </c>
      <c r="G206" t="s">
        <v>219</v>
      </c>
      <c r="H206">
        <v>371.81393812928638</v>
      </c>
      <c r="I206">
        <v>53</v>
      </c>
      <c r="J206">
        <v>1295452.3265654733</v>
      </c>
      <c r="K206">
        <v>43335.209363636357</v>
      </c>
      <c r="L206">
        <v>233181418.78178522</v>
      </c>
      <c r="M206">
        <v>5331262.7772727264</v>
      </c>
      <c r="N206">
        <v>1943178489.8482101</v>
      </c>
      <c r="O206">
        <v>98792000</v>
      </c>
      <c r="P206">
        <v>20.523412918181815</v>
      </c>
      <c r="Q206">
        <v>19367.012282153828</v>
      </c>
      <c r="R206">
        <v>233224753.99114886</v>
      </c>
      <c r="S206">
        <v>2047.3017526254828</v>
      </c>
      <c r="T206">
        <v>19387.535695072009</v>
      </c>
      <c r="U206">
        <f>Sustainable_Friendly_Table[[#This Row],[Total Energy(MJ)]]*AHP!$P$13/TOPSIS!$B$12</f>
        <v>2.2600586000169971E-2</v>
      </c>
      <c r="V206">
        <f>Sustainable_Friendly_Table[[#This Row],[Total Cost(LKR Million)]]*AHP!$P$14/TOPSIS!$C$12</f>
        <v>6.8340381662553348E-3</v>
      </c>
      <c r="W206">
        <f>Sustainable_Friendly_Table[[#This Row],[Total Carbon (Metric T)]]*AHP!$P$15/TOPSIS!$D$12</f>
        <v>1.2437249975708666E-2</v>
      </c>
      <c r="X206">
        <f>((Sustainable_Friendly_Table[[#This Row],[Weighted Energy]]-TOPSIS!$B$13)^2+(Sustainable_Friendly_Table[[#This Row],[Weighted Cost]]-TOPSIS!$C$13)^2+(Sustainable_Friendly_Table[[#This Row],[Weighted Co2]]-TOPSIS!$D$13)^2)^0.5</f>
        <v>2.3352671658382197E-3</v>
      </c>
      <c r="Y206">
        <f>((Sustainable_Friendly_Table[[#This Row],[Weighted Energy]]-TOPSIS!$B$14)^2+(Sustainable_Friendly_Table[[#This Row],[Weighted Cost]]-TOPSIS!$C$14)^2+(Sustainable_Friendly_Table[[#This Row],[Weighted Co2]]-TOPSIS!$D$14)^2)^0.5</f>
        <v>3.690340103836163E-3</v>
      </c>
      <c r="Z206">
        <f>Sustainable_Friendly_Table[[#This Row],[S- Worst-Euclidean Distance]]/(Sustainable_Friendly_Table[[#This Row],[S+ Best-Euclidean Distance]]+Sustainable_Friendly_Table[[#This Row],[S- Worst-Euclidean Distance]])</f>
        <v>0.61244285242565855</v>
      </c>
      <c r="AA206">
        <v>205</v>
      </c>
    </row>
    <row r="207" spans="1:27" x14ac:dyDescent="0.3">
      <c r="A207">
        <v>201</v>
      </c>
      <c r="B207" t="s">
        <v>140</v>
      </c>
      <c r="C207" t="s">
        <v>280</v>
      </c>
      <c r="D207" t="s">
        <v>280</v>
      </c>
      <c r="E207" t="s">
        <v>152</v>
      </c>
      <c r="F207" t="s">
        <v>154</v>
      </c>
      <c r="G207" t="s">
        <v>218</v>
      </c>
      <c r="H207">
        <v>371.81393812928638</v>
      </c>
      <c r="I207">
        <v>27</v>
      </c>
      <c r="J207">
        <v>1295452.3265654733</v>
      </c>
      <c r="K207">
        <v>43335.209363636357</v>
      </c>
      <c r="L207">
        <v>233181418.78178522</v>
      </c>
      <c r="M207">
        <v>5331262.7772727264</v>
      </c>
      <c r="N207">
        <v>1943178489.8482101</v>
      </c>
      <c r="O207">
        <v>101147400</v>
      </c>
      <c r="P207">
        <v>20.523412918181815</v>
      </c>
      <c r="Q207">
        <v>19367.012282153828</v>
      </c>
      <c r="R207">
        <v>233224753.99114886</v>
      </c>
      <c r="S207">
        <v>2049.6571526254829</v>
      </c>
      <c r="T207">
        <v>19387.535695072009</v>
      </c>
      <c r="U207">
        <f>Sustainable_Friendly_Table[[#This Row],[Total Energy(MJ)]]*AHP!$P$13/TOPSIS!$B$12</f>
        <v>2.2600586000169971E-2</v>
      </c>
      <c r="V207">
        <f>Sustainable_Friendly_Table[[#This Row],[Total Cost(LKR Million)]]*AHP!$P$14/TOPSIS!$C$12</f>
        <v>6.8419006581797214E-3</v>
      </c>
      <c r="W207">
        <f>Sustainable_Friendly_Table[[#This Row],[Total Carbon (Metric T)]]*AHP!$P$15/TOPSIS!$D$12</f>
        <v>1.2437249975708666E-2</v>
      </c>
      <c r="X207">
        <f>((Sustainable_Friendly_Table[[#This Row],[Weighted Energy]]-TOPSIS!$B$13)^2+(Sustainable_Friendly_Table[[#This Row],[Weighted Cost]]-TOPSIS!$C$13)^2+(Sustainable_Friendly_Table[[#This Row],[Weighted Co2]]-TOPSIS!$D$13)^2)^0.5</f>
        <v>2.3373339744582728E-3</v>
      </c>
      <c r="Y207">
        <f>((Sustainable_Friendly_Table[[#This Row],[Weighted Energy]]-TOPSIS!$B$14)^2+(Sustainable_Friendly_Table[[#This Row],[Weighted Cost]]-TOPSIS!$C$14)^2+(Sustainable_Friendly_Table[[#This Row],[Weighted Co2]]-TOPSIS!$D$14)^2)^0.5</f>
        <v>3.6882747235034135E-3</v>
      </c>
      <c r="Z207">
        <f>Sustainable_Friendly_Table[[#This Row],[S- Worst-Euclidean Distance]]/(Sustainable_Friendly_Table[[#This Row],[S+ Best-Euclidean Distance]]+Sustainable_Friendly_Table[[#This Row],[S- Worst-Euclidean Distance]])</f>
        <v>0.61209994016887703</v>
      </c>
      <c r="AA207">
        <v>206</v>
      </c>
    </row>
    <row r="208" spans="1:27" x14ac:dyDescent="0.3">
      <c r="A208">
        <v>200</v>
      </c>
      <c r="B208" t="s">
        <v>140</v>
      </c>
      <c r="C208" t="s">
        <v>280</v>
      </c>
      <c r="D208" t="s">
        <v>280</v>
      </c>
      <c r="E208" t="s">
        <v>152</v>
      </c>
      <c r="F208" t="s">
        <v>154</v>
      </c>
      <c r="G208" t="s">
        <v>220</v>
      </c>
      <c r="H208">
        <v>371.81393812928638</v>
      </c>
      <c r="I208">
        <v>27</v>
      </c>
      <c r="J208">
        <v>1295452.3265654733</v>
      </c>
      <c r="K208">
        <v>43335.209363636357</v>
      </c>
      <c r="L208">
        <v>233181418.78178522</v>
      </c>
      <c r="M208">
        <v>5331262.7772727264</v>
      </c>
      <c r="N208">
        <v>1943178489.8482101</v>
      </c>
      <c r="O208">
        <v>105300000</v>
      </c>
      <c r="P208">
        <v>20.523412918181815</v>
      </c>
      <c r="Q208">
        <v>19367.012282153828</v>
      </c>
      <c r="R208">
        <v>233224753.99114886</v>
      </c>
      <c r="S208">
        <v>2053.8097526254828</v>
      </c>
      <c r="T208">
        <v>19387.535695072009</v>
      </c>
      <c r="U208">
        <f>Sustainable_Friendly_Table[[#This Row],[Total Energy(MJ)]]*AHP!$P$13/TOPSIS!$B$12</f>
        <v>2.2600586000169971E-2</v>
      </c>
      <c r="V208">
        <f>Sustainable_Friendly_Table[[#This Row],[Total Cost(LKR Million)]]*AHP!$P$14/TOPSIS!$C$12</f>
        <v>6.855762330916922E-3</v>
      </c>
      <c r="W208">
        <f>Sustainable_Friendly_Table[[#This Row],[Total Carbon (Metric T)]]*AHP!$P$15/TOPSIS!$D$12</f>
        <v>1.2437249975708666E-2</v>
      </c>
      <c r="X208">
        <f>((Sustainable_Friendly_Table[[#This Row],[Weighted Energy]]-TOPSIS!$B$13)^2+(Sustainable_Friendly_Table[[#This Row],[Weighted Cost]]-TOPSIS!$C$13)^2+(Sustainable_Friendly_Table[[#This Row],[Weighted Co2]]-TOPSIS!$D$13)^2)^0.5</f>
        <v>2.3410376568931833E-3</v>
      </c>
      <c r="Y208">
        <f>((Sustainable_Friendly_Table[[#This Row],[Weighted Energy]]-TOPSIS!$B$14)^2+(Sustainable_Friendly_Table[[#This Row],[Weighted Cost]]-TOPSIS!$C$14)^2+(Sustainable_Friendly_Table[[#This Row],[Weighted Co2]]-TOPSIS!$D$14)^2)^0.5</f>
        <v>3.6846714752717729E-3</v>
      </c>
      <c r="Z208">
        <f>Sustainable_Friendly_Table[[#This Row],[S- Worst-Euclidean Distance]]/(Sustainable_Friendly_Table[[#This Row],[S+ Best-Euclidean Distance]]+Sustainable_Friendly_Table[[#This Row],[S- Worst-Euclidean Distance]])</f>
        <v>0.61149175880448114</v>
      </c>
      <c r="AA208">
        <v>207</v>
      </c>
    </row>
    <row r="209" spans="1:27" x14ac:dyDescent="0.3">
      <c r="A209">
        <v>355</v>
      </c>
      <c r="B209" t="s">
        <v>142</v>
      </c>
      <c r="C209" t="s">
        <v>147</v>
      </c>
      <c r="D209" t="s">
        <v>280</v>
      </c>
      <c r="E209" t="s">
        <v>280</v>
      </c>
      <c r="F209" t="s">
        <v>155</v>
      </c>
      <c r="G209" t="s">
        <v>219</v>
      </c>
      <c r="H209">
        <v>379.96085732838185</v>
      </c>
      <c r="I209">
        <v>55</v>
      </c>
      <c r="J209">
        <v>1295378.7571598983</v>
      </c>
      <c r="K209">
        <v>49643.933972727267</v>
      </c>
      <c r="L209">
        <v>233168176.2887817</v>
      </c>
      <c r="M209">
        <v>6945483.5818181802</v>
      </c>
      <c r="N209">
        <v>1943068135.7398474</v>
      </c>
      <c r="O209">
        <v>102520000</v>
      </c>
      <c r="P209">
        <v>29.742082909090907</v>
      </c>
      <c r="Q209">
        <v>19365.91241954048</v>
      </c>
      <c r="R209">
        <v>233217820.22275442</v>
      </c>
      <c r="S209">
        <v>2052.5336193216654</v>
      </c>
      <c r="T209">
        <v>19395.654502449572</v>
      </c>
      <c r="U209">
        <f>Sustainable_Friendly_Table[[#This Row],[Total Energy(MJ)]]*AHP!$P$13/TOPSIS!$B$12</f>
        <v>2.2599914085091391E-2</v>
      </c>
      <c r="V209">
        <f>Sustainable_Friendly_Table[[#This Row],[Total Cost(LKR Million)]]*AHP!$P$14/TOPSIS!$C$12</f>
        <v>6.8515025076190941E-3</v>
      </c>
      <c r="W209">
        <f>Sustainable_Friendly_Table[[#This Row],[Total Carbon (Metric T)]]*AHP!$P$15/TOPSIS!$D$12</f>
        <v>1.2442458251708645E-2</v>
      </c>
      <c r="X209">
        <f>((Sustainable_Friendly_Table[[#This Row],[Weighted Energy]]-TOPSIS!$B$13)^2+(Sustainable_Friendly_Table[[#This Row],[Weighted Cost]]-TOPSIS!$C$13)^2+(Sustainable_Friendly_Table[[#This Row],[Weighted Co2]]-TOPSIS!$D$13)^2)^0.5</f>
        <v>2.3417435590914267E-3</v>
      </c>
      <c r="Y209">
        <f>((Sustainable_Friendly_Table[[#This Row],[Weighted Energy]]-TOPSIS!$B$14)^2+(Sustainable_Friendly_Table[[#This Row],[Weighted Cost]]-TOPSIS!$C$14)^2+(Sustainable_Friendly_Table[[#This Row],[Weighted Co2]]-TOPSIS!$D$14)^2)^0.5</f>
        <v>3.6839163448363745E-3</v>
      </c>
      <c r="Z209">
        <f>Sustainable_Friendly_Table[[#This Row],[S- Worst-Euclidean Distance]]/(Sustainable_Friendly_Table[[#This Row],[S+ Best-Euclidean Distance]]+Sustainable_Friendly_Table[[#This Row],[S- Worst-Euclidean Distance]])</f>
        <v>0.61137143542320216</v>
      </c>
      <c r="AA209">
        <v>208</v>
      </c>
    </row>
    <row r="210" spans="1:27" x14ac:dyDescent="0.3">
      <c r="A210">
        <v>357</v>
      </c>
      <c r="B210" t="s">
        <v>142</v>
      </c>
      <c r="C210" t="s">
        <v>147</v>
      </c>
      <c r="D210" t="s">
        <v>280</v>
      </c>
      <c r="E210" t="s">
        <v>280</v>
      </c>
      <c r="F210" t="s">
        <v>155</v>
      </c>
      <c r="G210" t="s">
        <v>218</v>
      </c>
      <c r="H210">
        <v>379.96085732838185</v>
      </c>
      <c r="I210">
        <v>28</v>
      </c>
      <c r="J210">
        <v>1295378.7571598983</v>
      </c>
      <c r="K210">
        <v>49643.933972727267</v>
      </c>
      <c r="L210">
        <v>233168176.2887817</v>
      </c>
      <c r="M210">
        <v>6945483.5818181802</v>
      </c>
      <c r="N210">
        <v>1943068135.7398474</v>
      </c>
      <c r="O210">
        <v>104893600</v>
      </c>
      <c r="P210">
        <v>29.742082909090907</v>
      </c>
      <c r="Q210">
        <v>19365.91241954048</v>
      </c>
      <c r="R210">
        <v>233217820.22275442</v>
      </c>
      <c r="S210">
        <v>2054.9072193216657</v>
      </c>
      <c r="T210">
        <v>19395.654502449572</v>
      </c>
      <c r="U210">
        <f>Sustainable_Friendly_Table[[#This Row],[Total Energy(MJ)]]*AHP!$P$13/TOPSIS!$B$12</f>
        <v>2.2599914085091391E-2</v>
      </c>
      <c r="V210">
        <f>Sustainable_Friendly_Table[[#This Row],[Total Cost(LKR Million)]]*AHP!$P$14/TOPSIS!$C$12</f>
        <v>6.8594257524317468E-3</v>
      </c>
      <c r="W210">
        <f>Sustainable_Friendly_Table[[#This Row],[Total Carbon (Metric T)]]*AHP!$P$15/TOPSIS!$D$12</f>
        <v>1.2442458251708645E-2</v>
      </c>
      <c r="X210">
        <f>((Sustainable_Friendly_Table[[#This Row],[Weighted Energy]]-TOPSIS!$B$13)^2+(Sustainable_Friendly_Table[[#This Row],[Weighted Cost]]-TOPSIS!$C$13)^2+(Sustainable_Friendly_Table[[#This Row],[Weighted Co2]]-TOPSIS!$D$13)^2)^0.5</f>
        <v>2.3438797154547706E-3</v>
      </c>
      <c r="Y210">
        <f>((Sustainable_Friendly_Table[[#This Row],[Weighted Energy]]-TOPSIS!$B$14)^2+(Sustainable_Friendly_Table[[#This Row],[Weighted Cost]]-TOPSIS!$C$14)^2+(Sustainable_Friendly_Table[[#This Row],[Weighted Co2]]-TOPSIS!$D$14)^2)^0.5</f>
        <v>3.6818690177765319E-3</v>
      </c>
      <c r="Z210">
        <f>Sustainable_Friendly_Table[[#This Row],[S- Worst-Euclidean Distance]]/(Sustainable_Friendly_Table[[#This Row],[S+ Best-Euclidean Distance]]+Sustainable_Friendly_Table[[#This Row],[S- Worst-Euclidean Distance]])</f>
        <v>0.61102265971885827</v>
      </c>
      <c r="AA210">
        <v>209</v>
      </c>
    </row>
    <row r="211" spans="1:27" x14ac:dyDescent="0.3">
      <c r="A211">
        <v>184</v>
      </c>
      <c r="B211" t="s">
        <v>140</v>
      </c>
      <c r="C211" t="s">
        <v>280</v>
      </c>
      <c r="D211" t="s">
        <v>151</v>
      </c>
      <c r="E211" t="s">
        <v>152</v>
      </c>
      <c r="F211" t="s">
        <v>155</v>
      </c>
      <c r="G211" t="s">
        <v>219</v>
      </c>
      <c r="H211">
        <v>371.31090394703835</v>
      </c>
      <c r="I211">
        <v>53</v>
      </c>
      <c r="J211">
        <v>1296043.9064455763</v>
      </c>
      <c r="K211">
        <v>44153.989136363627</v>
      </c>
      <c r="L211">
        <v>233287903.16020375</v>
      </c>
      <c r="M211">
        <v>5353950.3613636354</v>
      </c>
      <c r="N211">
        <v>1944065859.6683645</v>
      </c>
      <c r="O211">
        <v>98792000</v>
      </c>
      <c r="P211">
        <v>20.259696477272726</v>
      </c>
      <c r="Q211">
        <v>19375.856401361365</v>
      </c>
      <c r="R211">
        <v>233332057.14934012</v>
      </c>
      <c r="S211">
        <v>2048.211810029728</v>
      </c>
      <c r="T211">
        <v>19396.116097838636</v>
      </c>
      <c r="U211">
        <f>Sustainable_Friendly_Table[[#This Row],[Total Energy(MJ)]]*AHP!$P$13/TOPSIS!$B$12</f>
        <v>2.2610984185668252E-2</v>
      </c>
      <c r="V211">
        <f>Sustainable_Friendly_Table[[#This Row],[Total Cost(LKR Million)]]*AHP!$P$14/TOPSIS!$C$12</f>
        <v>6.8370760022881125E-3</v>
      </c>
      <c r="W211">
        <f>Sustainable_Friendly_Table[[#This Row],[Total Carbon (Metric T)]]*AHP!$P$15/TOPSIS!$D$12</f>
        <v>1.2442754368622714E-2</v>
      </c>
      <c r="X211">
        <f>((Sustainable_Friendly_Table[[#This Row],[Weighted Energy]]-TOPSIS!$B$13)^2+(Sustainable_Friendly_Table[[#This Row],[Weighted Cost]]-TOPSIS!$C$13)^2+(Sustainable_Friendly_Table[[#This Row],[Weighted Co2]]-TOPSIS!$D$13)^2)^0.5</f>
        <v>2.3474161310503439E-3</v>
      </c>
      <c r="Y211">
        <f>((Sustainable_Friendly_Table[[#This Row],[Weighted Energy]]-TOPSIS!$B$14)^2+(Sustainable_Friendly_Table[[#This Row],[Weighted Cost]]-TOPSIS!$C$14)^2+(Sustainable_Friendly_Table[[#This Row],[Weighted Co2]]-TOPSIS!$D$14)^2)^0.5</f>
        <v>3.6781918858199885E-3</v>
      </c>
      <c r="Z211">
        <f>Sustainable_Friendly_Table[[#This Row],[S- Worst-Euclidean Distance]]/(Sustainable_Friendly_Table[[#This Row],[S+ Best-Euclidean Distance]]+Sustainable_Friendly_Table[[#This Row],[S- Worst-Euclidean Distance]])</f>
        <v>0.61042667819112817</v>
      </c>
      <c r="AA211">
        <v>210</v>
      </c>
    </row>
    <row r="212" spans="1:27" x14ac:dyDescent="0.3">
      <c r="A212">
        <v>356</v>
      </c>
      <c r="B212" t="s">
        <v>142</v>
      </c>
      <c r="C212" t="s">
        <v>147</v>
      </c>
      <c r="D212" t="s">
        <v>280</v>
      </c>
      <c r="E212" t="s">
        <v>280</v>
      </c>
      <c r="F212" t="s">
        <v>155</v>
      </c>
      <c r="G212" t="s">
        <v>220</v>
      </c>
      <c r="H212">
        <v>379.96085732838185</v>
      </c>
      <c r="I212">
        <v>28</v>
      </c>
      <c r="J212">
        <v>1295378.7571598983</v>
      </c>
      <c r="K212">
        <v>49643.933972727267</v>
      </c>
      <c r="L212">
        <v>233168176.2887817</v>
      </c>
      <c r="M212">
        <v>6945483.5818181802</v>
      </c>
      <c r="N212">
        <v>1943068135.7398474</v>
      </c>
      <c r="O212">
        <v>109200000</v>
      </c>
      <c r="P212">
        <v>29.742082909090907</v>
      </c>
      <c r="Q212">
        <v>19365.91241954048</v>
      </c>
      <c r="R212">
        <v>233217820.22275442</v>
      </c>
      <c r="S212">
        <v>2059.2136193216656</v>
      </c>
      <c r="T212">
        <v>19395.654502449572</v>
      </c>
      <c r="U212">
        <f>Sustainable_Friendly_Table[[#This Row],[Total Energy(MJ)]]*AHP!$P$13/TOPSIS!$B$12</f>
        <v>2.2599914085091391E-2</v>
      </c>
      <c r="V212">
        <f>Sustainable_Friendly_Table[[#This Row],[Total Cost(LKR Million)]]*AHP!$P$14/TOPSIS!$C$12</f>
        <v>6.8738008204555102E-3</v>
      </c>
      <c r="W212">
        <f>Sustainable_Friendly_Table[[#This Row],[Total Carbon (Metric T)]]*AHP!$P$15/TOPSIS!$D$12</f>
        <v>1.2442458251708645E-2</v>
      </c>
      <c r="X212">
        <f>((Sustainable_Friendly_Table[[#This Row],[Weighted Energy]]-TOPSIS!$B$13)^2+(Sustainable_Friendly_Table[[#This Row],[Weighted Cost]]-TOPSIS!$C$13)^2+(Sustainable_Friendly_Table[[#This Row],[Weighted Co2]]-TOPSIS!$D$13)^2)^0.5</f>
        <v>2.3478186259898066E-3</v>
      </c>
      <c r="Y212">
        <f>((Sustainable_Friendly_Table[[#This Row],[Weighted Energy]]-TOPSIS!$B$14)^2+(Sustainable_Friendly_Table[[#This Row],[Weighted Cost]]-TOPSIS!$C$14)^2+(Sustainable_Friendly_Table[[#This Row],[Weighted Co2]]-TOPSIS!$D$14)^2)^0.5</f>
        <v>3.6781952355947095E-3</v>
      </c>
      <c r="Z212">
        <f>Sustainable_Friendly_Table[[#This Row],[S- Worst-Euclidean Distance]]/(Sustainable_Friendly_Table[[#This Row],[S+ Best-Euclidean Distance]]+Sustainable_Friendly_Table[[#This Row],[S- Worst-Euclidean Distance]])</f>
        <v>0.61038612258146108</v>
      </c>
      <c r="AA212">
        <v>211</v>
      </c>
    </row>
    <row r="213" spans="1:27" x14ac:dyDescent="0.3">
      <c r="A213">
        <v>186</v>
      </c>
      <c r="B213" t="s">
        <v>140</v>
      </c>
      <c r="C213" t="s">
        <v>280</v>
      </c>
      <c r="D213" t="s">
        <v>151</v>
      </c>
      <c r="E213" t="s">
        <v>152</v>
      </c>
      <c r="F213" t="s">
        <v>155</v>
      </c>
      <c r="G213" t="s">
        <v>218</v>
      </c>
      <c r="H213">
        <v>371.31090394703835</v>
      </c>
      <c r="I213">
        <v>27</v>
      </c>
      <c r="J213">
        <v>1296043.9064455763</v>
      </c>
      <c r="K213">
        <v>44153.989136363627</v>
      </c>
      <c r="L213">
        <v>233287903.16020375</v>
      </c>
      <c r="M213">
        <v>5353950.3613636354</v>
      </c>
      <c r="N213">
        <v>1944065859.6683645</v>
      </c>
      <c r="O213">
        <v>101147400</v>
      </c>
      <c r="P213">
        <v>20.259696477272726</v>
      </c>
      <c r="Q213">
        <v>19375.856401361365</v>
      </c>
      <c r="R213">
        <v>233332057.14934012</v>
      </c>
      <c r="S213">
        <v>2050.5672100297284</v>
      </c>
      <c r="T213">
        <v>19396.116097838636</v>
      </c>
      <c r="U213">
        <f>Sustainable_Friendly_Table[[#This Row],[Total Energy(MJ)]]*AHP!$P$13/TOPSIS!$B$12</f>
        <v>2.2610984185668252E-2</v>
      </c>
      <c r="V213">
        <f>Sustainable_Friendly_Table[[#This Row],[Total Cost(LKR Million)]]*AHP!$P$14/TOPSIS!$C$12</f>
        <v>6.8449384942125E-3</v>
      </c>
      <c r="W213">
        <f>Sustainable_Friendly_Table[[#This Row],[Total Carbon (Metric T)]]*AHP!$P$15/TOPSIS!$D$12</f>
        <v>1.2442754368622714E-2</v>
      </c>
      <c r="X213">
        <f>((Sustainable_Friendly_Table[[#This Row],[Weighted Energy]]-TOPSIS!$B$13)^2+(Sustainable_Friendly_Table[[#This Row],[Weighted Cost]]-TOPSIS!$C$13)^2+(Sustainable_Friendly_Table[[#This Row],[Weighted Co2]]-TOPSIS!$D$13)^2)^0.5</f>
        <v>2.3494824184387402E-3</v>
      </c>
      <c r="Y213">
        <f>((Sustainable_Friendly_Table[[#This Row],[Weighted Energy]]-TOPSIS!$B$14)^2+(Sustainable_Friendly_Table[[#This Row],[Weighted Cost]]-TOPSIS!$C$14)^2+(Sustainable_Friendly_Table[[#This Row],[Weighted Co2]]-TOPSIS!$D$14)^2)^0.5</f>
        <v>3.6761261774981603E-3</v>
      </c>
      <c r="Z213">
        <f>Sustainable_Friendly_Table[[#This Row],[S- Worst-Euclidean Distance]]/(Sustainable_Friendly_Table[[#This Row],[S+ Best-Euclidean Distance]]+Sustainable_Friendly_Table[[#This Row],[S- Worst-Euclidean Distance]])</f>
        <v>0.61008379800456858</v>
      </c>
      <c r="AA213">
        <v>212</v>
      </c>
    </row>
    <row r="214" spans="1:27" x14ac:dyDescent="0.3">
      <c r="A214">
        <v>185</v>
      </c>
      <c r="B214" t="s">
        <v>140</v>
      </c>
      <c r="C214" t="s">
        <v>280</v>
      </c>
      <c r="D214" t="s">
        <v>151</v>
      </c>
      <c r="E214" t="s">
        <v>152</v>
      </c>
      <c r="F214" t="s">
        <v>155</v>
      </c>
      <c r="G214" t="s">
        <v>220</v>
      </c>
      <c r="H214">
        <v>371.31090394703835</v>
      </c>
      <c r="I214">
        <v>27</v>
      </c>
      <c r="J214">
        <v>1296043.9064455763</v>
      </c>
      <c r="K214">
        <v>44153.989136363627</v>
      </c>
      <c r="L214">
        <v>233287903.16020375</v>
      </c>
      <c r="M214">
        <v>5353950.3613636354</v>
      </c>
      <c r="N214">
        <v>1944065859.6683645</v>
      </c>
      <c r="O214">
        <v>105300000</v>
      </c>
      <c r="P214">
        <v>20.259696477272726</v>
      </c>
      <c r="Q214">
        <v>19375.856401361365</v>
      </c>
      <c r="R214">
        <v>233332057.14934012</v>
      </c>
      <c r="S214">
        <v>2054.7198100297283</v>
      </c>
      <c r="T214">
        <v>19396.116097838636</v>
      </c>
      <c r="U214">
        <f>Sustainable_Friendly_Table[[#This Row],[Total Energy(MJ)]]*AHP!$P$13/TOPSIS!$B$12</f>
        <v>2.2610984185668252E-2</v>
      </c>
      <c r="V214">
        <f>Sustainable_Friendly_Table[[#This Row],[Total Cost(LKR Million)]]*AHP!$P$14/TOPSIS!$C$12</f>
        <v>6.8588001669497006E-3</v>
      </c>
      <c r="W214">
        <f>Sustainable_Friendly_Table[[#This Row],[Total Carbon (Metric T)]]*AHP!$P$15/TOPSIS!$D$12</f>
        <v>1.2442754368622714E-2</v>
      </c>
      <c r="X214">
        <f>((Sustainable_Friendly_Table[[#This Row],[Weighted Energy]]-TOPSIS!$B$13)^2+(Sustainable_Friendly_Table[[#This Row],[Weighted Cost]]-TOPSIS!$C$13)^2+(Sustainable_Friendly_Table[[#This Row],[Weighted Co2]]-TOPSIS!$D$13)^2)^0.5</f>
        <v>2.3531848750928184E-3</v>
      </c>
      <c r="Y214">
        <f>((Sustainable_Friendly_Table[[#This Row],[Weighted Energy]]-TOPSIS!$B$14)^2+(Sustainable_Friendly_Table[[#This Row],[Weighted Cost]]-TOPSIS!$C$14)^2+(Sustainable_Friendly_Table[[#This Row],[Weighted Co2]]-TOPSIS!$D$14)^2)^0.5</f>
        <v>3.6725224759710253E-3</v>
      </c>
      <c r="Z214">
        <f>Sustainable_Friendly_Table[[#This Row],[S- Worst-Euclidean Distance]]/(Sustainable_Friendly_Table[[#This Row],[S+ Best-Euclidean Distance]]+Sustainable_Friendly_Table[[#This Row],[S- Worst-Euclidean Distance]])</f>
        <v>0.60947574483892553</v>
      </c>
      <c r="AA214">
        <v>213</v>
      </c>
    </row>
    <row r="215" spans="1:27" x14ac:dyDescent="0.3">
      <c r="A215">
        <v>202</v>
      </c>
      <c r="B215" t="s">
        <v>140</v>
      </c>
      <c r="C215" t="s">
        <v>280</v>
      </c>
      <c r="D215" t="s">
        <v>280</v>
      </c>
      <c r="E215" t="s">
        <v>152</v>
      </c>
      <c r="F215" t="s">
        <v>155</v>
      </c>
      <c r="G215" t="s">
        <v>219</v>
      </c>
      <c r="H215">
        <v>371.77536628544829</v>
      </c>
      <c r="I215">
        <v>53</v>
      </c>
      <c r="J215">
        <v>1296493.5059891574</v>
      </c>
      <c r="K215">
        <v>44153.989136363627</v>
      </c>
      <c r="L215">
        <v>233368831.07804835</v>
      </c>
      <c r="M215">
        <v>5358555.4363636356</v>
      </c>
      <c r="N215">
        <v>1944740258.983736</v>
      </c>
      <c r="O215">
        <v>98792000</v>
      </c>
      <c r="P215">
        <v>20.250486327272728</v>
      </c>
      <c r="Q215">
        <v>19382.577914537902</v>
      </c>
      <c r="R215">
        <v>233412985.06718472</v>
      </c>
      <c r="S215">
        <v>2048.8908144200996</v>
      </c>
      <c r="T215">
        <v>19402.828400865175</v>
      </c>
      <c r="U215">
        <f>Sustainable_Friendly_Table[[#This Row],[Total Energy(MJ)]]*AHP!$P$13/TOPSIS!$B$12</f>
        <v>2.2618826485148739E-2</v>
      </c>
      <c r="V215">
        <f>Sustainable_Friendly_Table[[#This Row],[Total Cost(LKR Million)]]*AHP!$P$14/TOPSIS!$C$12</f>
        <v>6.8393425670057479E-3</v>
      </c>
      <c r="W215">
        <f>Sustainable_Friendly_Table[[#This Row],[Total Carbon (Metric T)]]*AHP!$P$15/TOPSIS!$D$12</f>
        <v>1.2447060361502199E-2</v>
      </c>
      <c r="X215">
        <f>((Sustainable_Friendly_Table[[#This Row],[Weighted Energy]]-TOPSIS!$B$13)^2+(Sustainable_Friendly_Table[[#This Row],[Weighted Cost]]-TOPSIS!$C$13)^2+(Sustainable_Friendly_Table[[#This Row],[Weighted Co2]]-TOPSIS!$D$13)^2)^0.5</f>
        <v>2.3566442571571816E-3</v>
      </c>
      <c r="Y215">
        <f>((Sustainable_Friendly_Table[[#This Row],[Weighted Energy]]-TOPSIS!$B$14)^2+(Sustainable_Friendly_Table[[#This Row],[Weighted Cost]]-TOPSIS!$C$14)^2+(Sustainable_Friendly_Table[[#This Row],[Weighted Co2]]-TOPSIS!$D$14)^2)^0.5</f>
        <v>3.6689641974901638E-3</v>
      </c>
      <c r="Z215">
        <f>Sustainable_Friendly_Table[[#This Row],[S- Worst-Euclidean Distance]]/(Sustainable_Friendly_Table[[#This Row],[S+ Best-Euclidean Distance]]+Sustainable_Friendly_Table[[#This Row],[S- Worst-Euclidean Distance]])</f>
        <v>0.608895221968898</v>
      </c>
      <c r="AA215">
        <v>214</v>
      </c>
    </row>
    <row r="216" spans="1:27" x14ac:dyDescent="0.3">
      <c r="A216">
        <v>204</v>
      </c>
      <c r="B216" t="s">
        <v>140</v>
      </c>
      <c r="C216" t="s">
        <v>280</v>
      </c>
      <c r="D216" t="s">
        <v>280</v>
      </c>
      <c r="E216" t="s">
        <v>152</v>
      </c>
      <c r="F216" t="s">
        <v>155</v>
      </c>
      <c r="G216" t="s">
        <v>218</v>
      </c>
      <c r="H216">
        <v>371.77536628544829</v>
      </c>
      <c r="I216">
        <v>27</v>
      </c>
      <c r="J216">
        <v>1296493.5059891574</v>
      </c>
      <c r="K216">
        <v>44153.989136363627</v>
      </c>
      <c r="L216">
        <v>233368831.07804835</v>
      </c>
      <c r="M216">
        <v>5358555.4363636356</v>
      </c>
      <c r="N216">
        <v>1944740258.983736</v>
      </c>
      <c r="O216">
        <v>101147400</v>
      </c>
      <c r="P216">
        <v>20.250486327272728</v>
      </c>
      <c r="Q216">
        <v>19382.577914537902</v>
      </c>
      <c r="R216">
        <v>233412985.06718472</v>
      </c>
      <c r="S216">
        <v>2051.2462144200999</v>
      </c>
      <c r="T216">
        <v>19402.828400865175</v>
      </c>
      <c r="U216">
        <f>Sustainable_Friendly_Table[[#This Row],[Total Energy(MJ)]]*AHP!$P$13/TOPSIS!$B$12</f>
        <v>2.2618826485148739E-2</v>
      </c>
      <c r="V216">
        <f>Sustainable_Friendly_Table[[#This Row],[Total Cost(LKR Million)]]*AHP!$P$14/TOPSIS!$C$12</f>
        <v>6.8472050589301354E-3</v>
      </c>
      <c r="W216">
        <f>Sustainable_Friendly_Table[[#This Row],[Total Carbon (Metric T)]]*AHP!$P$15/TOPSIS!$D$12</f>
        <v>1.2447060361502199E-2</v>
      </c>
      <c r="X216">
        <f>((Sustainable_Friendly_Table[[#This Row],[Weighted Energy]]-TOPSIS!$B$13)^2+(Sustainable_Friendly_Table[[#This Row],[Weighted Cost]]-TOPSIS!$C$13)^2+(Sustainable_Friendly_Table[[#This Row],[Weighted Co2]]-TOPSIS!$D$13)^2)^0.5</f>
        <v>2.3587100158185808E-3</v>
      </c>
      <c r="Y216">
        <f>((Sustainable_Friendly_Table[[#This Row],[Weighted Energy]]-TOPSIS!$B$14)^2+(Sustainable_Friendly_Table[[#This Row],[Weighted Cost]]-TOPSIS!$C$14)^2+(Sustainable_Friendly_Table[[#This Row],[Weighted Co2]]-TOPSIS!$D$14)^2)^0.5</f>
        <v>3.6668981507717731E-3</v>
      </c>
      <c r="Z216">
        <f>Sustainable_Friendly_Table[[#This Row],[S- Worst-Euclidean Distance]]/(Sustainable_Friendly_Table[[#This Row],[S+ Best-Euclidean Distance]]+Sustainable_Friendly_Table[[#This Row],[S- Worst-Euclidean Distance]])</f>
        <v>0.60855237336926293</v>
      </c>
      <c r="AA216">
        <v>215</v>
      </c>
    </row>
    <row r="217" spans="1:27" x14ac:dyDescent="0.3">
      <c r="A217">
        <v>203</v>
      </c>
      <c r="B217" t="s">
        <v>140</v>
      </c>
      <c r="C217" t="s">
        <v>280</v>
      </c>
      <c r="D217" t="s">
        <v>280</v>
      </c>
      <c r="E217" t="s">
        <v>152</v>
      </c>
      <c r="F217" t="s">
        <v>155</v>
      </c>
      <c r="G217" t="s">
        <v>220</v>
      </c>
      <c r="H217">
        <v>371.77536628544829</v>
      </c>
      <c r="I217">
        <v>27</v>
      </c>
      <c r="J217">
        <v>1296493.5059891574</v>
      </c>
      <c r="K217">
        <v>44153.989136363627</v>
      </c>
      <c r="L217">
        <v>233368831.07804835</v>
      </c>
      <c r="M217">
        <v>5358555.4363636356</v>
      </c>
      <c r="N217">
        <v>1944740258.983736</v>
      </c>
      <c r="O217">
        <v>105300000</v>
      </c>
      <c r="P217">
        <v>20.250486327272728</v>
      </c>
      <c r="Q217">
        <v>19382.577914537902</v>
      </c>
      <c r="R217">
        <v>233412985.06718472</v>
      </c>
      <c r="S217">
        <v>2055.3988144200998</v>
      </c>
      <c r="T217">
        <v>19402.828400865175</v>
      </c>
      <c r="U217">
        <f>Sustainable_Friendly_Table[[#This Row],[Total Energy(MJ)]]*AHP!$P$13/TOPSIS!$B$12</f>
        <v>2.2618826485148739E-2</v>
      </c>
      <c r="V217">
        <f>Sustainable_Friendly_Table[[#This Row],[Total Cost(LKR Million)]]*AHP!$P$14/TOPSIS!$C$12</f>
        <v>6.861066731667336E-3</v>
      </c>
      <c r="W217">
        <f>Sustainable_Friendly_Table[[#This Row],[Total Carbon (Metric T)]]*AHP!$P$15/TOPSIS!$D$12</f>
        <v>1.2447060361502199E-2</v>
      </c>
      <c r="X217">
        <f>((Sustainable_Friendly_Table[[#This Row],[Weighted Energy]]-TOPSIS!$B$13)^2+(Sustainable_Friendly_Table[[#This Row],[Weighted Cost]]-TOPSIS!$C$13)^2+(Sustainable_Friendly_Table[[#This Row],[Weighted Co2]]-TOPSIS!$D$13)^2)^0.5</f>
        <v>2.3624113099315384E-3</v>
      </c>
      <c r="Y217">
        <f>((Sustainable_Friendly_Table[[#This Row],[Weighted Energy]]-TOPSIS!$B$14)^2+(Sustainable_Friendly_Table[[#This Row],[Weighted Cost]]-TOPSIS!$C$14)^2+(Sustainable_Friendly_Table[[#This Row],[Weighted Co2]]-TOPSIS!$D$14)^2)^0.5</f>
        <v>3.6632939478719517E-3</v>
      </c>
      <c r="Z217">
        <f>Sustainable_Friendly_Table[[#This Row],[S- Worst-Euclidean Distance]]/(Sustainable_Friendly_Table[[#This Row],[S+ Best-Euclidean Distance]]+Sustainable_Friendly_Table[[#This Row],[S- Worst-Euclidean Distance]])</f>
        <v>0.60794442992840769</v>
      </c>
      <c r="AA217">
        <v>216</v>
      </c>
    </row>
    <row r="218" spans="1:27" x14ac:dyDescent="0.3">
      <c r="A218">
        <v>88</v>
      </c>
      <c r="B218" t="s">
        <v>139</v>
      </c>
      <c r="C218" t="s">
        <v>280</v>
      </c>
      <c r="D218" t="s">
        <v>151</v>
      </c>
      <c r="E218" t="s">
        <v>280</v>
      </c>
      <c r="F218" t="s">
        <v>280</v>
      </c>
      <c r="G218" t="s">
        <v>219</v>
      </c>
      <c r="H218">
        <v>387.23249752567813</v>
      </c>
      <c r="I218">
        <v>56</v>
      </c>
      <c r="J218">
        <v>1296653.9007676519</v>
      </c>
      <c r="K218">
        <v>60066.105727272719</v>
      </c>
      <c r="L218">
        <v>233397702.13817734</v>
      </c>
      <c r="M218">
        <v>6109907.3840909088</v>
      </c>
      <c r="N218">
        <v>1944980851.1514778</v>
      </c>
      <c r="O218">
        <v>104384000</v>
      </c>
      <c r="P218">
        <v>26.71981925</v>
      </c>
      <c r="Q218">
        <v>19384.975816476395</v>
      </c>
      <c r="R218">
        <v>233457768.24390462</v>
      </c>
      <c r="S218">
        <v>2055.4747585355685</v>
      </c>
      <c r="T218">
        <v>19411.695635726395</v>
      </c>
      <c r="U218">
        <f>Sustainable_Friendly_Table[[#This Row],[Total Energy(MJ)]]*AHP!$P$13/TOPSIS!$B$12</f>
        <v>2.2623166187600983E-2</v>
      </c>
      <c r="V218">
        <f>Sustainable_Friendly_Table[[#This Row],[Total Cost(LKR Million)]]*AHP!$P$14/TOPSIS!$C$12</f>
        <v>6.8613202385003911E-3</v>
      </c>
      <c r="W218">
        <f>Sustainable_Friendly_Table[[#This Row],[Total Carbon (Metric T)]]*AHP!$P$15/TOPSIS!$D$12</f>
        <v>1.2452748759362395E-2</v>
      </c>
      <c r="X218">
        <f>((Sustainable_Friendly_Table[[#This Row],[Weighted Energy]]-TOPSIS!$B$13)^2+(Sustainable_Friendly_Table[[#This Row],[Weighted Cost]]-TOPSIS!$C$13)^2+(Sustainable_Friendly_Table[[#This Row],[Weighted Co2]]-TOPSIS!$D$13)^2)^0.5</f>
        <v>2.3687807997473348E-3</v>
      </c>
      <c r="Y218">
        <f>((Sustainable_Friendly_Table[[#This Row],[Weighted Energy]]-TOPSIS!$B$14)^2+(Sustainable_Friendly_Table[[#This Row],[Weighted Cost]]-TOPSIS!$C$14)^2+(Sustainable_Friendly_Table[[#This Row],[Weighted Co2]]-TOPSIS!$D$14)^2)^0.5</f>
        <v>3.6569048828580413E-3</v>
      </c>
      <c r="Z218">
        <f>Sustainable_Friendly_Table[[#This Row],[S- Worst-Euclidean Distance]]/(Sustainable_Friendly_Table[[#This Row],[S+ Best-Euclidean Distance]]+Sustainable_Friendly_Table[[#This Row],[S- Worst-Euclidean Distance]])</f>
        <v>0.60688609985326591</v>
      </c>
      <c r="AA218">
        <v>217</v>
      </c>
    </row>
    <row r="219" spans="1:27" x14ac:dyDescent="0.3">
      <c r="A219">
        <v>90</v>
      </c>
      <c r="B219" t="s">
        <v>139</v>
      </c>
      <c r="C219" t="s">
        <v>280</v>
      </c>
      <c r="D219" t="s">
        <v>151</v>
      </c>
      <c r="E219" t="s">
        <v>280</v>
      </c>
      <c r="F219" t="s">
        <v>280</v>
      </c>
      <c r="G219" t="s">
        <v>218</v>
      </c>
      <c r="H219">
        <v>387.23249752567813</v>
      </c>
      <c r="I219">
        <v>28</v>
      </c>
      <c r="J219">
        <v>1296653.9007676519</v>
      </c>
      <c r="K219">
        <v>60066.105727272719</v>
      </c>
      <c r="L219">
        <v>233397702.13817734</v>
      </c>
      <c r="M219">
        <v>6109907.3840909088</v>
      </c>
      <c r="N219">
        <v>1944980851.1514778</v>
      </c>
      <c r="O219">
        <v>104893600</v>
      </c>
      <c r="P219">
        <v>26.71981925</v>
      </c>
      <c r="Q219">
        <v>19384.975816476395</v>
      </c>
      <c r="R219">
        <v>233457768.24390462</v>
      </c>
      <c r="S219">
        <v>2055.9843585355688</v>
      </c>
      <c r="T219">
        <v>19411.695635726395</v>
      </c>
      <c r="U219">
        <f>Sustainable_Friendly_Table[[#This Row],[Total Energy(MJ)]]*AHP!$P$13/TOPSIS!$B$12</f>
        <v>2.2623166187600983E-2</v>
      </c>
      <c r="V219">
        <f>Sustainable_Friendly_Table[[#This Row],[Total Cost(LKR Million)]]*AHP!$P$14/TOPSIS!$C$12</f>
        <v>6.8630213193718644E-3</v>
      </c>
      <c r="W219">
        <f>Sustainable_Friendly_Table[[#This Row],[Total Carbon (Metric T)]]*AHP!$P$15/TOPSIS!$D$12</f>
        <v>1.2452748759362395E-2</v>
      </c>
      <c r="X219">
        <f>((Sustainable_Friendly_Table[[#This Row],[Weighted Energy]]-TOPSIS!$B$13)^2+(Sustainable_Friendly_Table[[#This Row],[Weighted Cost]]-TOPSIS!$C$13)^2+(Sustainable_Friendly_Table[[#This Row],[Weighted Co2]]-TOPSIS!$D$13)^2)^0.5</f>
        <v>2.3692391657403064E-3</v>
      </c>
      <c r="Y219">
        <f>((Sustainable_Friendly_Table[[#This Row],[Weighted Energy]]-TOPSIS!$B$14)^2+(Sustainable_Friendly_Table[[#This Row],[Weighted Cost]]-TOPSIS!$C$14)^2+(Sustainable_Friendly_Table[[#This Row],[Weighted Co2]]-TOPSIS!$D$14)^2)^0.5</f>
        <v>3.6564653016601628E-3</v>
      </c>
      <c r="Z219">
        <f>Sustainable_Friendly_Table[[#This Row],[S- Worst-Euclidean Distance]]/(Sustainable_Friendly_Table[[#This Row],[S+ Best-Euclidean Distance]]+Sustainable_Friendly_Table[[#This Row],[S- Worst-Euclidean Distance]])</f>
        <v>0.60681125691476001</v>
      </c>
      <c r="AA219">
        <v>218</v>
      </c>
    </row>
    <row r="220" spans="1:27" x14ac:dyDescent="0.3">
      <c r="A220">
        <v>89</v>
      </c>
      <c r="B220" t="s">
        <v>139</v>
      </c>
      <c r="C220" t="s">
        <v>280</v>
      </c>
      <c r="D220" t="s">
        <v>151</v>
      </c>
      <c r="E220" t="s">
        <v>280</v>
      </c>
      <c r="F220" t="s">
        <v>280</v>
      </c>
      <c r="G220" t="s">
        <v>220</v>
      </c>
      <c r="H220">
        <v>387.23249752567813</v>
      </c>
      <c r="I220">
        <v>28</v>
      </c>
      <c r="J220">
        <v>1296653.9007676519</v>
      </c>
      <c r="K220">
        <v>60066.105727272719</v>
      </c>
      <c r="L220">
        <v>233397702.13817734</v>
      </c>
      <c r="M220">
        <v>6109907.3840909088</v>
      </c>
      <c r="N220">
        <v>1944980851.1514778</v>
      </c>
      <c r="O220">
        <v>109200000</v>
      </c>
      <c r="P220">
        <v>26.71981925</v>
      </c>
      <c r="Q220">
        <v>19384.975816476395</v>
      </c>
      <c r="R220">
        <v>233457768.24390462</v>
      </c>
      <c r="S220">
        <v>2060.2907585355688</v>
      </c>
      <c r="T220">
        <v>19411.695635726395</v>
      </c>
      <c r="U220">
        <f>Sustainable_Friendly_Table[[#This Row],[Total Energy(MJ)]]*AHP!$P$13/TOPSIS!$B$12</f>
        <v>2.2623166187600983E-2</v>
      </c>
      <c r="V220">
        <f>Sustainable_Friendly_Table[[#This Row],[Total Cost(LKR Million)]]*AHP!$P$14/TOPSIS!$C$12</f>
        <v>6.8773963873956278E-3</v>
      </c>
      <c r="W220">
        <f>Sustainable_Friendly_Table[[#This Row],[Total Carbon (Metric T)]]*AHP!$P$15/TOPSIS!$D$12</f>
        <v>1.2452748759362395E-2</v>
      </c>
      <c r="X220">
        <f>((Sustainable_Friendly_Table[[#This Row],[Weighted Energy]]-TOPSIS!$B$13)^2+(Sustainable_Friendly_Table[[#This Row],[Weighted Cost]]-TOPSIS!$C$13)^2+(Sustainable_Friendly_Table[[#This Row],[Weighted Co2]]-TOPSIS!$D$13)^2)^0.5</f>
        <v>2.3731577649917942E-3</v>
      </c>
      <c r="Y220">
        <f>((Sustainable_Friendly_Table[[#This Row],[Weighted Energy]]-TOPSIS!$B$14)^2+(Sustainable_Friendly_Table[[#This Row],[Weighted Cost]]-TOPSIS!$C$14)^2+(Sustainable_Friendly_Table[[#This Row],[Weighted Co2]]-TOPSIS!$D$14)^2)^0.5</f>
        <v>3.6527801196311197E-3</v>
      </c>
      <c r="Z220">
        <f>Sustainable_Friendly_Table[[#This Row],[S- Worst-Euclidean Distance]]/(Sustainable_Friendly_Table[[#This Row],[S+ Best-Euclidean Distance]]+Sustainable_Friendly_Table[[#This Row],[S- Worst-Euclidean Distance]])</f>
        <v>0.60617619855530602</v>
      </c>
      <c r="AA220">
        <v>219</v>
      </c>
    </row>
    <row r="221" spans="1:27" x14ac:dyDescent="0.3">
      <c r="A221">
        <v>106</v>
      </c>
      <c r="B221" t="s">
        <v>139</v>
      </c>
      <c r="C221" t="s">
        <v>280</v>
      </c>
      <c r="D221" t="s">
        <v>280</v>
      </c>
      <c r="E221" t="s">
        <v>280</v>
      </c>
      <c r="F221" t="s">
        <v>280</v>
      </c>
      <c r="G221" t="s">
        <v>219</v>
      </c>
      <c r="H221">
        <v>387.69695986408823</v>
      </c>
      <c r="I221">
        <v>56</v>
      </c>
      <c r="J221">
        <v>1297103.5003112326</v>
      </c>
      <c r="K221">
        <v>60066.105727272719</v>
      </c>
      <c r="L221">
        <v>233478630.05602187</v>
      </c>
      <c r="M221">
        <v>6114512.459090909</v>
      </c>
      <c r="N221">
        <v>1945655250.4668491</v>
      </c>
      <c r="O221">
        <v>104384000</v>
      </c>
      <c r="P221">
        <v>26.710609100000003</v>
      </c>
      <c r="Q221">
        <v>19391.697329652929</v>
      </c>
      <c r="R221">
        <v>233538696.16174915</v>
      </c>
      <c r="S221">
        <v>2056.1537629259401</v>
      </c>
      <c r="T221">
        <v>19418.407938752927</v>
      </c>
      <c r="U221">
        <f>Sustainable_Friendly_Table[[#This Row],[Total Energy(MJ)]]*AHP!$P$13/TOPSIS!$B$12</f>
        <v>2.2631008487081463E-2</v>
      </c>
      <c r="V221">
        <f>Sustainable_Friendly_Table[[#This Row],[Total Cost(LKR Million)]]*AHP!$P$14/TOPSIS!$C$12</f>
        <v>6.8635868032180265E-3</v>
      </c>
      <c r="W221">
        <f>Sustainable_Friendly_Table[[#This Row],[Total Carbon (Metric T)]]*AHP!$P$15/TOPSIS!$D$12</f>
        <v>1.2457054752241877E-2</v>
      </c>
      <c r="X221">
        <f>((Sustainable_Friendly_Table[[#This Row],[Weighted Energy]]-TOPSIS!$B$13)^2+(Sustainable_Friendly_Table[[#This Row],[Weighted Cost]]-TOPSIS!$C$13)^2+(Sustainable_Friendly_Table[[#This Row],[Weighted Co2]]-TOPSIS!$D$13)^2)^0.5</f>
        <v>2.3780073976660656E-3</v>
      </c>
      <c r="Y221">
        <f>((Sustainable_Friendly_Table[[#This Row],[Weighted Energy]]-TOPSIS!$B$14)^2+(Sustainable_Friendly_Table[[#This Row],[Weighted Cost]]-TOPSIS!$C$14)^2+(Sustainable_Friendly_Table[[#This Row],[Weighted Co2]]-TOPSIS!$D$14)^2)^0.5</f>
        <v>3.6476763973041881E-3</v>
      </c>
      <c r="Z221">
        <f>Sustainable_Friendly_Table[[#This Row],[S- Worst-Euclidean Distance]]/(Sustainable_Friendly_Table[[#This Row],[S+ Best-Euclidean Distance]]+Sustainable_Friendly_Table[[#This Row],[S- Worst-Euclidean Distance]])</f>
        <v>0.60535476493953588</v>
      </c>
      <c r="AA221">
        <v>220</v>
      </c>
    </row>
    <row r="222" spans="1:27" x14ac:dyDescent="0.3">
      <c r="A222">
        <v>108</v>
      </c>
      <c r="B222" t="s">
        <v>139</v>
      </c>
      <c r="C222" t="s">
        <v>280</v>
      </c>
      <c r="D222" t="s">
        <v>280</v>
      </c>
      <c r="E222" t="s">
        <v>280</v>
      </c>
      <c r="F222" t="s">
        <v>280</v>
      </c>
      <c r="G222" t="s">
        <v>218</v>
      </c>
      <c r="H222">
        <v>387.69695986408823</v>
      </c>
      <c r="I222">
        <v>28</v>
      </c>
      <c r="J222">
        <v>1297103.5003112326</v>
      </c>
      <c r="K222">
        <v>60066.105727272719</v>
      </c>
      <c r="L222">
        <v>233478630.05602187</v>
      </c>
      <c r="M222">
        <v>6114512.459090909</v>
      </c>
      <c r="N222">
        <v>1945655250.4668491</v>
      </c>
      <c r="O222">
        <v>104893600</v>
      </c>
      <c r="P222">
        <v>26.710609100000003</v>
      </c>
      <c r="Q222">
        <v>19391.697329652929</v>
      </c>
      <c r="R222">
        <v>233538696.16174915</v>
      </c>
      <c r="S222">
        <v>2056.66336292594</v>
      </c>
      <c r="T222">
        <v>19418.407938752927</v>
      </c>
      <c r="U222">
        <f>Sustainable_Friendly_Table[[#This Row],[Total Energy(MJ)]]*AHP!$P$13/TOPSIS!$B$12</f>
        <v>2.2631008487081463E-2</v>
      </c>
      <c r="V222">
        <f>Sustainable_Friendly_Table[[#This Row],[Total Cost(LKR Million)]]*AHP!$P$14/TOPSIS!$C$12</f>
        <v>6.8652878840894981E-3</v>
      </c>
      <c r="W222">
        <f>Sustainable_Friendly_Table[[#This Row],[Total Carbon (Metric T)]]*AHP!$P$15/TOPSIS!$D$12</f>
        <v>1.2457054752241877E-2</v>
      </c>
      <c r="X222">
        <f>((Sustainable_Friendly_Table[[#This Row],[Weighted Energy]]-TOPSIS!$B$13)^2+(Sustainable_Friendly_Table[[#This Row],[Weighted Cost]]-TOPSIS!$C$13)^2+(Sustainable_Friendly_Table[[#This Row],[Weighted Co2]]-TOPSIS!$D$13)^2)^0.5</f>
        <v>2.3784656066044981E-3</v>
      </c>
      <c r="Y222">
        <f>((Sustainable_Friendly_Table[[#This Row],[Weighted Energy]]-TOPSIS!$B$14)^2+(Sustainable_Friendly_Table[[#This Row],[Weighted Cost]]-TOPSIS!$C$14)^2+(Sustainable_Friendly_Table[[#This Row],[Weighted Co2]]-TOPSIS!$D$14)^2)^0.5</f>
        <v>3.6472367609799608E-3</v>
      </c>
      <c r="Z222">
        <f>Sustainable_Friendly_Table[[#This Row],[S- Worst-Euclidean Distance]]/(Sustainable_Friendly_Table[[#This Row],[S+ Best-Euclidean Distance]]+Sustainable_Friendly_Table[[#This Row],[S- Worst-Euclidean Distance]])</f>
        <v>0.60527993891640541</v>
      </c>
      <c r="AA222">
        <v>221</v>
      </c>
    </row>
    <row r="223" spans="1:27" x14ac:dyDescent="0.3">
      <c r="A223">
        <v>107</v>
      </c>
      <c r="B223" t="s">
        <v>139</v>
      </c>
      <c r="C223" t="s">
        <v>280</v>
      </c>
      <c r="D223" t="s">
        <v>280</v>
      </c>
      <c r="E223" t="s">
        <v>280</v>
      </c>
      <c r="F223" t="s">
        <v>280</v>
      </c>
      <c r="G223" t="s">
        <v>220</v>
      </c>
      <c r="H223">
        <v>387.69695986408823</v>
      </c>
      <c r="I223">
        <v>28</v>
      </c>
      <c r="J223">
        <v>1297103.5003112326</v>
      </c>
      <c r="K223">
        <v>60066.105727272719</v>
      </c>
      <c r="L223">
        <v>233478630.05602187</v>
      </c>
      <c r="M223">
        <v>6114512.459090909</v>
      </c>
      <c r="N223">
        <v>1945655250.4668491</v>
      </c>
      <c r="O223">
        <v>109200000</v>
      </c>
      <c r="P223">
        <v>26.710609100000003</v>
      </c>
      <c r="Q223">
        <v>19391.697329652929</v>
      </c>
      <c r="R223">
        <v>233538696.16174915</v>
      </c>
      <c r="S223">
        <v>2060.9697629259399</v>
      </c>
      <c r="T223">
        <v>19418.407938752927</v>
      </c>
      <c r="U223">
        <f>Sustainable_Friendly_Table[[#This Row],[Total Energy(MJ)]]*AHP!$P$13/TOPSIS!$B$12</f>
        <v>2.2631008487081463E-2</v>
      </c>
      <c r="V223">
        <f>Sustainable_Friendly_Table[[#This Row],[Total Cost(LKR Million)]]*AHP!$P$14/TOPSIS!$C$12</f>
        <v>6.8796629521132614E-3</v>
      </c>
      <c r="W223">
        <f>Sustainable_Friendly_Table[[#This Row],[Total Carbon (Metric T)]]*AHP!$P$15/TOPSIS!$D$12</f>
        <v>1.2457054752241877E-2</v>
      </c>
      <c r="X223">
        <f>((Sustainable_Friendly_Table[[#This Row],[Weighted Energy]]-TOPSIS!$B$13)^2+(Sustainable_Friendly_Table[[#This Row],[Weighted Cost]]-TOPSIS!$C$13)^2+(Sustainable_Friendly_Table[[#This Row],[Weighted Co2]]-TOPSIS!$D$13)^2)^0.5</f>
        <v>2.3823827062223898E-3</v>
      </c>
      <c r="Y223">
        <f>((Sustainable_Friendly_Table[[#This Row],[Weighted Energy]]-TOPSIS!$B$14)^2+(Sustainable_Friendly_Table[[#This Row],[Weighted Cost]]-TOPSIS!$C$14)^2+(Sustainable_Friendly_Table[[#This Row],[Weighted Co2]]-TOPSIS!$D$14)^2)^0.5</f>
        <v>3.6435511873466496E-3</v>
      </c>
      <c r="Z223">
        <f>Sustainable_Friendly_Table[[#This Row],[S- Worst-Euclidean Distance]]/(Sustainable_Friendly_Table[[#This Row],[S+ Best-Euclidean Distance]]+Sustainable_Friendly_Table[[#This Row],[S- Worst-Euclidean Distance]])</f>
        <v>0.60464506443309951</v>
      </c>
      <c r="AA223">
        <v>222</v>
      </c>
    </row>
    <row r="224" spans="1:27" x14ac:dyDescent="0.3">
      <c r="A224">
        <v>82</v>
      </c>
      <c r="B224" t="s">
        <v>139</v>
      </c>
      <c r="C224" t="s">
        <v>280</v>
      </c>
      <c r="D224" t="s">
        <v>151</v>
      </c>
      <c r="E224" t="s">
        <v>280</v>
      </c>
      <c r="F224" t="s">
        <v>154</v>
      </c>
      <c r="G224" t="s">
        <v>219</v>
      </c>
      <c r="H224">
        <v>387.1691294965155</v>
      </c>
      <c r="I224">
        <v>56</v>
      </c>
      <c r="J224">
        <v>1298364.409820847</v>
      </c>
      <c r="K224">
        <v>57882.692999999999</v>
      </c>
      <c r="L224">
        <v>233705593.76775244</v>
      </c>
      <c r="M224">
        <v>6120824.4477272723</v>
      </c>
      <c r="N224">
        <v>1947546614.7312703</v>
      </c>
      <c r="O224">
        <v>104384000</v>
      </c>
      <c r="P224">
        <v>26.71981925</v>
      </c>
      <c r="Q224">
        <v>19410.547926821659</v>
      </c>
      <c r="R224">
        <v>233763476.46075243</v>
      </c>
      <c r="S224">
        <v>2058.0514391789975</v>
      </c>
      <c r="T224">
        <v>19437.267746071659</v>
      </c>
      <c r="U224">
        <f>Sustainable_Friendly_Table[[#This Row],[Total Energy(MJ)]]*AHP!$P$13/TOPSIS!$B$12</f>
        <v>2.2652790765299493E-2</v>
      </c>
      <c r="V224">
        <f>Sustainable_Friendly_Table[[#This Row],[Total Cost(LKR Million)]]*AHP!$P$14/TOPSIS!$C$12</f>
        <v>6.869921380875648E-3</v>
      </c>
      <c r="W224">
        <f>Sustainable_Friendly_Table[[#This Row],[Total Carbon (Metric T)]]*AHP!$P$15/TOPSIS!$D$12</f>
        <v>1.2469153460494748E-2</v>
      </c>
      <c r="X224">
        <f>((Sustainable_Friendly_Table[[#This Row],[Weighted Energy]]-TOPSIS!$B$13)^2+(Sustainable_Friendly_Table[[#This Row],[Weighted Cost]]-TOPSIS!$C$13)^2+(Sustainable_Friendly_Table[[#This Row],[Weighted Co2]]-TOPSIS!$D$13)^2)^0.5</f>
        <v>2.4037096459973771E-3</v>
      </c>
      <c r="Y224">
        <f>((Sustainable_Friendly_Table[[#This Row],[Weighted Energy]]-TOPSIS!$B$14)^2+(Sustainable_Friendly_Table[[#This Row],[Weighted Cost]]-TOPSIS!$C$14)^2+(Sustainable_Friendly_Table[[#This Row],[Weighted Co2]]-TOPSIS!$D$14)^2)^0.5</f>
        <v>3.6219692595817884E-3</v>
      </c>
      <c r="Z224">
        <f>Sustainable_Friendly_Table[[#This Row],[S- Worst-Euclidean Distance]]/(Sustainable_Friendly_Table[[#This Row],[S+ Best-Euclidean Distance]]+Sustainable_Friendly_Table[[#This Row],[S- Worst-Euclidean Distance]])</f>
        <v>0.60108899201851163</v>
      </c>
      <c r="AA224">
        <v>223</v>
      </c>
    </row>
    <row r="225" spans="1:27" x14ac:dyDescent="0.3">
      <c r="A225">
        <v>84</v>
      </c>
      <c r="B225" t="s">
        <v>139</v>
      </c>
      <c r="C225" t="s">
        <v>280</v>
      </c>
      <c r="D225" t="s">
        <v>151</v>
      </c>
      <c r="E225" t="s">
        <v>280</v>
      </c>
      <c r="F225" t="s">
        <v>154</v>
      </c>
      <c r="G225" t="s">
        <v>218</v>
      </c>
      <c r="H225">
        <v>387.1691294965155</v>
      </c>
      <c r="I225">
        <v>28</v>
      </c>
      <c r="J225">
        <v>1298364.409820847</v>
      </c>
      <c r="K225">
        <v>57882.692999999999</v>
      </c>
      <c r="L225">
        <v>233705593.76775244</v>
      </c>
      <c r="M225">
        <v>6120824.4477272723</v>
      </c>
      <c r="N225">
        <v>1947546614.7312703</v>
      </c>
      <c r="O225">
        <v>104893600</v>
      </c>
      <c r="P225">
        <v>26.71981925</v>
      </c>
      <c r="Q225">
        <v>19410.547926821659</v>
      </c>
      <c r="R225">
        <v>233763476.46075243</v>
      </c>
      <c r="S225">
        <v>2058.5610391789974</v>
      </c>
      <c r="T225">
        <v>19437.267746071659</v>
      </c>
      <c r="U225">
        <f>Sustainable_Friendly_Table[[#This Row],[Total Energy(MJ)]]*AHP!$P$13/TOPSIS!$B$12</f>
        <v>2.2652790765299493E-2</v>
      </c>
      <c r="V225">
        <f>Sustainable_Friendly_Table[[#This Row],[Total Cost(LKR Million)]]*AHP!$P$14/TOPSIS!$C$12</f>
        <v>6.8716224617471197E-3</v>
      </c>
      <c r="W225">
        <f>Sustainable_Friendly_Table[[#This Row],[Total Carbon (Metric T)]]*AHP!$P$15/TOPSIS!$D$12</f>
        <v>1.2469153460494748E-2</v>
      </c>
      <c r="X225">
        <f>((Sustainable_Friendly_Table[[#This Row],[Weighted Energy]]-TOPSIS!$B$13)^2+(Sustainable_Friendly_Table[[#This Row],[Weighted Cost]]-TOPSIS!$C$13)^2+(Sustainable_Friendly_Table[[#This Row],[Weighted Co2]]-TOPSIS!$D$13)^2)^0.5</f>
        <v>2.4041674384211614E-3</v>
      </c>
      <c r="Y225">
        <f>((Sustainable_Friendly_Table[[#This Row],[Weighted Energy]]-TOPSIS!$B$14)^2+(Sustainable_Friendly_Table[[#This Row],[Weighted Cost]]-TOPSIS!$C$14)^2+(Sustainable_Friendly_Table[[#This Row],[Weighted Co2]]-TOPSIS!$D$14)^2)^0.5</f>
        <v>3.6215294779701505E-3</v>
      </c>
      <c r="Z225">
        <f>Sustainable_Friendly_Table[[#This Row],[S- Worst-Euclidean Distance]]/(Sustainable_Friendly_Table[[#This Row],[S+ Best-Euclidean Distance]]+Sustainable_Friendly_Table[[#This Row],[S- Worst-Euclidean Distance]])</f>
        <v>0.60101421100665364</v>
      </c>
      <c r="AA225">
        <v>224</v>
      </c>
    </row>
    <row r="226" spans="1:27" x14ac:dyDescent="0.3">
      <c r="A226">
        <v>83</v>
      </c>
      <c r="B226" t="s">
        <v>139</v>
      </c>
      <c r="C226" t="s">
        <v>280</v>
      </c>
      <c r="D226" t="s">
        <v>151</v>
      </c>
      <c r="E226" t="s">
        <v>280</v>
      </c>
      <c r="F226" t="s">
        <v>154</v>
      </c>
      <c r="G226" t="s">
        <v>220</v>
      </c>
      <c r="H226">
        <v>387.1691294965155</v>
      </c>
      <c r="I226">
        <v>28</v>
      </c>
      <c r="J226">
        <v>1298364.409820847</v>
      </c>
      <c r="K226">
        <v>57882.692999999999</v>
      </c>
      <c r="L226">
        <v>233705593.76775244</v>
      </c>
      <c r="M226">
        <v>6120824.4477272723</v>
      </c>
      <c r="N226">
        <v>1947546614.7312703</v>
      </c>
      <c r="O226">
        <v>109200000</v>
      </c>
      <c r="P226">
        <v>26.71981925</v>
      </c>
      <c r="Q226">
        <v>19410.547926821659</v>
      </c>
      <c r="R226">
        <v>233763476.46075243</v>
      </c>
      <c r="S226">
        <v>2062.8674391789973</v>
      </c>
      <c r="T226">
        <v>19437.267746071659</v>
      </c>
      <c r="U226">
        <f>Sustainable_Friendly_Table[[#This Row],[Total Energy(MJ)]]*AHP!$P$13/TOPSIS!$B$12</f>
        <v>2.2652790765299493E-2</v>
      </c>
      <c r="V226">
        <f>Sustainable_Friendly_Table[[#This Row],[Total Cost(LKR Million)]]*AHP!$P$14/TOPSIS!$C$12</f>
        <v>6.885997529770883E-3</v>
      </c>
      <c r="W226">
        <f>Sustainable_Friendly_Table[[#This Row],[Total Carbon (Metric T)]]*AHP!$P$15/TOPSIS!$D$12</f>
        <v>1.2469153460494748E-2</v>
      </c>
      <c r="X226">
        <f>((Sustainable_Friendly_Table[[#This Row],[Weighted Energy]]-TOPSIS!$B$13)^2+(Sustainable_Friendly_Table[[#This Row],[Weighted Cost]]-TOPSIS!$C$13)^2+(Sustainable_Friendly_Table[[#This Row],[Weighted Co2]]-TOPSIS!$D$13)^2)^0.5</f>
        <v>2.4080805445501705E-3</v>
      </c>
      <c r="Y226">
        <f>((Sustainable_Friendly_Table[[#This Row],[Weighted Energy]]-TOPSIS!$B$14)^2+(Sustainable_Friendly_Table[[#This Row],[Weighted Cost]]-TOPSIS!$C$14)^2+(Sustainable_Friendly_Table[[#This Row],[Weighted Co2]]-TOPSIS!$D$14)^2)^0.5</f>
        <v>3.6178428854702622E-3</v>
      </c>
      <c r="Z226">
        <f>Sustainable_Friendly_Table[[#This Row],[S- Worst-Euclidean Distance]]/(Sustainable_Friendly_Table[[#This Row],[S+ Best-Euclidean Distance]]+Sustainable_Friendly_Table[[#This Row],[S- Worst-Euclidean Distance]])</f>
        <v>0.60037983015957352</v>
      </c>
      <c r="AA226">
        <v>225</v>
      </c>
    </row>
    <row r="227" spans="1:27" x14ac:dyDescent="0.3">
      <c r="A227">
        <v>100</v>
      </c>
      <c r="B227" t="s">
        <v>139</v>
      </c>
      <c r="C227" t="s">
        <v>280</v>
      </c>
      <c r="D227" t="s">
        <v>280</v>
      </c>
      <c r="E227" t="s">
        <v>280</v>
      </c>
      <c r="F227" t="s">
        <v>154</v>
      </c>
      <c r="G227" t="s">
        <v>219</v>
      </c>
      <c r="H227">
        <v>387.63359183492548</v>
      </c>
      <c r="I227">
        <v>56</v>
      </c>
      <c r="J227">
        <v>1298814.0093644275</v>
      </c>
      <c r="K227">
        <v>57882.692999999999</v>
      </c>
      <c r="L227">
        <v>233786521.68559694</v>
      </c>
      <c r="M227">
        <v>6125429.5227272725</v>
      </c>
      <c r="N227">
        <v>1948221014.0466411</v>
      </c>
      <c r="O227">
        <v>104384000</v>
      </c>
      <c r="P227">
        <v>26.710609100000003</v>
      </c>
      <c r="Q227">
        <v>19417.269439998192</v>
      </c>
      <c r="R227">
        <v>233844404.37859693</v>
      </c>
      <c r="S227">
        <v>2058.7304435693682</v>
      </c>
      <c r="T227">
        <v>19443.980049098191</v>
      </c>
      <c r="U227">
        <f>Sustainable_Friendly_Table[[#This Row],[Total Energy(MJ)]]*AHP!$P$13/TOPSIS!$B$12</f>
        <v>2.2660633064779973E-2</v>
      </c>
      <c r="V227">
        <f>Sustainable_Friendly_Table[[#This Row],[Total Cost(LKR Million)]]*AHP!$P$14/TOPSIS!$C$12</f>
        <v>6.87218794559328E-3</v>
      </c>
      <c r="W227">
        <f>Sustainable_Friendly_Table[[#This Row],[Total Carbon (Metric T)]]*AHP!$P$15/TOPSIS!$D$12</f>
        <v>1.247345945337423E-2</v>
      </c>
      <c r="X227">
        <f>((Sustainable_Friendly_Table[[#This Row],[Weighted Energy]]-TOPSIS!$B$13)^2+(Sustainable_Friendly_Table[[#This Row],[Weighted Cost]]-TOPSIS!$C$13)^2+(Sustainable_Friendly_Table[[#This Row],[Weighted Co2]]-TOPSIS!$D$13)^2)^0.5</f>
        <v>2.4129363201561165E-3</v>
      </c>
      <c r="Y227">
        <f>((Sustainable_Friendly_Table[[#This Row],[Weighted Energy]]-TOPSIS!$B$14)^2+(Sustainable_Friendly_Table[[#This Row],[Weighted Cost]]-TOPSIS!$C$14)^2+(Sustainable_Friendly_Table[[#This Row],[Weighted Co2]]-TOPSIS!$D$14)^2)^0.5</f>
        <v>3.6127407893868243E-3</v>
      </c>
      <c r="Z227">
        <f>Sustainable_Friendly_Table[[#This Row],[S- Worst-Euclidean Distance]]/(Sustainable_Friendly_Table[[#This Row],[S+ Best-Euclidean Distance]]+Sustainable_Friendly_Table[[#This Row],[S- Worst-Euclidean Distance]])</f>
        <v>0.59955764700124425</v>
      </c>
      <c r="AA227">
        <v>226</v>
      </c>
    </row>
    <row r="228" spans="1:27" x14ac:dyDescent="0.3">
      <c r="A228">
        <v>102</v>
      </c>
      <c r="B228" t="s">
        <v>139</v>
      </c>
      <c r="C228" t="s">
        <v>280</v>
      </c>
      <c r="D228" t="s">
        <v>280</v>
      </c>
      <c r="E228" t="s">
        <v>280</v>
      </c>
      <c r="F228" t="s">
        <v>154</v>
      </c>
      <c r="G228" t="s">
        <v>218</v>
      </c>
      <c r="H228">
        <v>387.63359183492548</v>
      </c>
      <c r="I228">
        <v>28</v>
      </c>
      <c r="J228">
        <v>1298814.0093644275</v>
      </c>
      <c r="K228">
        <v>57882.692999999999</v>
      </c>
      <c r="L228">
        <v>233786521.68559694</v>
      </c>
      <c r="M228">
        <v>6125429.5227272725</v>
      </c>
      <c r="N228">
        <v>1948221014.0466411</v>
      </c>
      <c r="O228">
        <v>104893600</v>
      </c>
      <c r="P228">
        <v>26.710609100000003</v>
      </c>
      <c r="Q228">
        <v>19417.269439998192</v>
      </c>
      <c r="R228">
        <v>233844404.37859693</v>
      </c>
      <c r="S228">
        <v>2059.2400435693685</v>
      </c>
      <c r="T228">
        <v>19443.980049098191</v>
      </c>
      <c r="U228">
        <f>Sustainable_Friendly_Table[[#This Row],[Total Energy(MJ)]]*AHP!$P$13/TOPSIS!$B$12</f>
        <v>2.2660633064779973E-2</v>
      </c>
      <c r="V228">
        <f>Sustainable_Friendly_Table[[#This Row],[Total Cost(LKR Million)]]*AHP!$P$14/TOPSIS!$C$12</f>
        <v>6.8738890264647533E-3</v>
      </c>
      <c r="W228">
        <f>Sustainable_Friendly_Table[[#This Row],[Total Carbon (Metric T)]]*AHP!$P$15/TOPSIS!$D$12</f>
        <v>1.247345945337423E-2</v>
      </c>
      <c r="X228">
        <f>((Sustainable_Friendly_Table[[#This Row],[Weighted Energy]]-TOPSIS!$B$13)^2+(Sustainable_Friendly_Table[[#This Row],[Weighted Cost]]-TOPSIS!$C$13)^2+(Sustainable_Friendly_Table[[#This Row],[Weighted Co2]]-TOPSIS!$D$13)^2)^0.5</f>
        <v>2.413393959976706E-3</v>
      </c>
      <c r="Y228">
        <f>((Sustainable_Friendly_Table[[#This Row],[Weighted Energy]]-TOPSIS!$B$14)^2+(Sustainable_Friendly_Table[[#This Row],[Weighted Cost]]-TOPSIS!$C$14)^2+(Sustainable_Friendly_Table[[#This Row],[Weighted Co2]]-TOPSIS!$D$14)^2)^0.5</f>
        <v>3.6123009516055554E-3</v>
      </c>
      <c r="Z228">
        <f>Sustainable_Friendly_Table[[#This Row],[S- Worst-Euclidean Distance]]/(Sustainable_Friendly_Table[[#This Row],[S+ Best-Euclidean Distance]]+Sustainable_Friendly_Table[[#This Row],[S- Worst-Euclidean Distance]])</f>
        <v>0.59948288199294464</v>
      </c>
      <c r="AA228">
        <v>227</v>
      </c>
    </row>
    <row r="229" spans="1:27" x14ac:dyDescent="0.3">
      <c r="A229">
        <v>101</v>
      </c>
      <c r="B229" t="s">
        <v>139</v>
      </c>
      <c r="C229" t="s">
        <v>280</v>
      </c>
      <c r="D229" t="s">
        <v>280</v>
      </c>
      <c r="E229" t="s">
        <v>280</v>
      </c>
      <c r="F229" t="s">
        <v>154</v>
      </c>
      <c r="G229" t="s">
        <v>220</v>
      </c>
      <c r="H229">
        <v>387.63359183492548</v>
      </c>
      <c r="I229">
        <v>28</v>
      </c>
      <c r="J229">
        <v>1298814.0093644275</v>
      </c>
      <c r="K229">
        <v>57882.692999999999</v>
      </c>
      <c r="L229">
        <v>233786521.68559694</v>
      </c>
      <c r="M229">
        <v>6125429.5227272725</v>
      </c>
      <c r="N229">
        <v>1948221014.0466411</v>
      </c>
      <c r="O229">
        <v>109200000</v>
      </c>
      <c r="P229">
        <v>26.710609100000003</v>
      </c>
      <c r="Q229">
        <v>19417.269439998192</v>
      </c>
      <c r="R229">
        <v>233844404.37859693</v>
      </c>
      <c r="S229">
        <v>2063.5464435693684</v>
      </c>
      <c r="T229">
        <v>19443.980049098191</v>
      </c>
      <c r="U229">
        <f>Sustainable_Friendly_Table[[#This Row],[Total Energy(MJ)]]*AHP!$P$13/TOPSIS!$B$12</f>
        <v>2.2660633064779973E-2</v>
      </c>
      <c r="V229">
        <f>Sustainable_Friendly_Table[[#This Row],[Total Cost(LKR Million)]]*AHP!$P$14/TOPSIS!$C$12</f>
        <v>6.8882640944885175E-3</v>
      </c>
      <c r="W229">
        <f>Sustainable_Friendly_Table[[#This Row],[Total Carbon (Metric T)]]*AHP!$P$15/TOPSIS!$D$12</f>
        <v>1.247345945337423E-2</v>
      </c>
      <c r="X229">
        <f>((Sustainable_Friendly_Table[[#This Row],[Weighted Energy]]-TOPSIS!$B$13)^2+(Sustainable_Friendly_Table[[#This Row],[Weighted Cost]]-TOPSIS!$C$13)^2+(Sustainable_Friendly_Table[[#This Row],[Weighted Co2]]-TOPSIS!$D$13)^2)^0.5</f>
        <v>2.4173056089730393E-3</v>
      </c>
      <c r="Y229">
        <f>((Sustainable_Friendly_Table[[#This Row],[Weighted Energy]]-TOPSIS!$B$14)^2+(Sustainable_Friendly_Table[[#This Row],[Weighted Cost]]-TOPSIS!$C$14)^2+(Sustainable_Friendly_Table[[#This Row],[Weighted Co2]]-TOPSIS!$D$14)^2)^0.5</f>
        <v>3.6086139601175732E-3</v>
      </c>
      <c r="Z229">
        <f>Sustainable_Friendly_Table[[#This Row],[S- Worst-Euclidean Distance]]/(Sustainable_Friendly_Table[[#This Row],[S+ Best-Euclidean Distance]]+Sustainable_Friendly_Table[[#This Row],[S- Worst-Euclidean Distance]])</f>
        <v>0.59884867674431286</v>
      </c>
      <c r="AA229">
        <v>228</v>
      </c>
    </row>
    <row r="230" spans="1:27" x14ac:dyDescent="0.3">
      <c r="A230">
        <v>85</v>
      </c>
      <c r="B230" t="s">
        <v>139</v>
      </c>
      <c r="C230" t="s">
        <v>280</v>
      </c>
      <c r="D230" t="s">
        <v>151</v>
      </c>
      <c r="E230" t="s">
        <v>280</v>
      </c>
      <c r="F230" t="s">
        <v>155</v>
      </c>
      <c r="G230" t="s">
        <v>219</v>
      </c>
      <c r="H230">
        <v>387.1305576526774</v>
      </c>
      <c r="I230">
        <v>56</v>
      </c>
      <c r="J230">
        <v>1299405.5892445305</v>
      </c>
      <c r="K230">
        <v>58701.472772727269</v>
      </c>
      <c r="L230">
        <v>233893006.06401551</v>
      </c>
      <c r="M230">
        <v>6148117.1068181815</v>
      </c>
      <c r="N230">
        <v>1949108383.8667958</v>
      </c>
      <c r="O230">
        <v>104384000</v>
      </c>
      <c r="P230">
        <v>26.44689265909091</v>
      </c>
      <c r="Q230">
        <v>19426.113559205729</v>
      </c>
      <c r="R230">
        <v>233951707.53678823</v>
      </c>
      <c r="S230">
        <v>2059.6405009736141</v>
      </c>
      <c r="T230">
        <v>19452.560451864822</v>
      </c>
      <c r="U230">
        <f>Sustainable_Friendly_Table[[#This Row],[Total Energy(MJ)]]*AHP!$P$13/TOPSIS!$B$12</f>
        <v>2.2671031250278261E-2</v>
      </c>
      <c r="V230">
        <f>Sustainable_Friendly_Table[[#This Row],[Total Cost(LKR Million)]]*AHP!$P$14/TOPSIS!$C$12</f>
        <v>6.8752257816260603E-3</v>
      </c>
      <c r="W230">
        <f>Sustainable_Friendly_Table[[#This Row],[Total Carbon (Metric T)]]*AHP!$P$15/TOPSIS!$D$12</f>
        <v>1.247896384628828E-2</v>
      </c>
      <c r="X230">
        <f>((Sustainable_Friendly_Table[[#This Row],[Weighted Energy]]-TOPSIS!$B$13)^2+(Sustainable_Friendly_Table[[#This Row],[Weighted Cost]]-TOPSIS!$C$13)^2+(Sustainable_Friendly_Table[[#This Row],[Weighted Co2]]-TOPSIS!$D$13)^2)^0.5</f>
        <v>2.4250836296028956E-3</v>
      </c>
      <c r="Y230">
        <f>((Sustainable_Friendly_Table[[#This Row],[Weighted Energy]]-TOPSIS!$B$14)^2+(Sustainable_Friendly_Table[[#This Row],[Weighted Cost]]-TOPSIS!$C$14)^2+(Sustainable_Friendly_Table[[#This Row],[Weighted Co2]]-TOPSIS!$D$14)^2)^0.5</f>
        <v>3.6005917079274434E-3</v>
      </c>
      <c r="Z230">
        <f>Sustainable_Friendly_Table[[#This Row],[S- Worst-Euclidean Distance]]/(Sustainable_Friendly_Table[[#This Row],[S+ Best-Euclidean Distance]]+Sustainable_Friendly_Table[[#This Row],[S- Worst-Euclidean Distance]])</f>
        <v>0.59754160425828196</v>
      </c>
      <c r="AA230">
        <v>229</v>
      </c>
    </row>
    <row r="231" spans="1:27" x14ac:dyDescent="0.3">
      <c r="A231">
        <v>87</v>
      </c>
      <c r="B231" t="s">
        <v>139</v>
      </c>
      <c r="C231" t="s">
        <v>280</v>
      </c>
      <c r="D231" t="s">
        <v>151</v>
      </c>
      <c r="E231" t="s">
        <v>280</v>
      </c>
      <c r="F231" t="s">
        <v>155</v>
      </c>
      <c r="G231" t="s">
        <v>218</v>
      </c>
      <c r="H231">
        <v>387.1305576526774</v>
      </c>
      <c r="I231">
        <v>28</v>
      </c>
      <c r="J231">
        <v>1299405.5892445305</v>
      </c>
      <c r="K231">
        <v>58701.472772727269</v>
      </c>
      <c r="L231">
        <v>233893006.06401551</v>
      </c>
      <c r="M231">
        <v>6148117.1068181815</v>
      </c>
      <c r="N231">
        <v>1949108383.8667958</v>
      </c>
      <c r="O231">
        <v>104893600</v>
      </c>
      <c r="P231">
        <v>26.44689265909091</v>
      </c>
      <c r="Q231">
        <v>19426.113559205729</v>
      </c>
      <c r="R231">
        <v>233951707.53678823</v>
      </c>
      <c r="S231">
        <v>2060.1501009736139</v>
      </c>
      <c r="T231">
        <v>19452.560451864822</v>
      </c>
      <c r="U231">
        <f>Sustainable_Friendly_Table[[#This Row],[Total Energy(MJ)]]*AHP!$P$13/TOPSIS!$B$12</f>
        <v>2.2671031250278261E-2</v>
      </c>
      <c r="V231">
        <f>Sustainable_Friendly_Table[[#This Row],[Total Cost(LKR Million)]]*AHP!$P$14/TOPSIS!$C$12</f>
        <v>6.8769268624975319E-3</v>
      </c>
      <c r="W231">
        <f>Sustainable_Friendly_Table[[#This Row],[Total Carbon (Metric T)]]*AHP!$P$15/TOPSIS!$D$12</f>
        <v>1.247896384628828E-2</v>
      </c>
      <c r="X231">
        <f>((Sustainable_Friendly_Table[[#This Row],[Weighted Energy]]-TOPSIS!$B$13)^2+(Sustainable_Friendly_Table[[#This Row],[Weighted Cost]]-TOPSIS!$C$13)^2+(Sustainable_Friendly_Table[[#This Row],[Weighted Co2]]-TOPSIS!$D$13)^2)^0.5</f>
        <v>2.4255411080212571E-3</v>
      </c>
      <c r="Y231">
        <f>((Sustainable_Friendly_Table[[#This Row],[Weighted Energy]]-TOPSIS!$B$14)^2+(Sustainable_Friendly_Table[[#This Row],[Weighted Cost]]-TOPSIS!$C$14)^2+(Sustainable_Friendly_Table[[#This Row],[Weighted Co2]]-TOPSIS!$D$14)^2)^0.5</f>
        <v>3.6001518212537185E-3</v>
      </c>
      <c r="Z231">
        <f>Sustainable_Friendly_Table[[#This Row],[S- Worst-Euclidean Distance]]/(Sustainable_Friendly_Table[[#This Row],[S+ Best-Euclidean Distance]]+Sustainable_Friendly_Table[[#This Row],[S- Worst-Euclidean Distance]])</f>
        <v>0.59746685792149989</v>
      </c>
      <c r="AA231">
        <v>230</v>
      </c>
    </row>
    <row r="232" spans="1:27" x14ac:dyDescent="0.3">
      <c r="A232">
        <v>86</v>
      </c>
      <c r="B232" t="s">
        <v>139</v>
      </c>
      <c r="C232" t="s">
        <v>280</v>
      </c>
      <c r="D232" t="s">
        <v>151</v>
      </c>
      <c r="E232" t="s">
        <v>280</v>
      </c>
      <c r="F232" t="s">
        <v>155</v>
      </c>
      <c r="G232" t="s">
        <v>220</v>
      </c>
      <c r="H232">
        <v>387.1305576526774</v>
      </c>
      <c r="I232">
        <v>28</v>
      </c>
      <c r="J232">
        <v>1299405.5892445305</v>
      </c>
      <c r="K232">
        <v>58701.472772727269</v>
      </c>
      <c r="L232">
        <v>233893006.06401551</v>
      </c>
      <c r="M232">
        <v>6148117.1068181815</v>
      </c>
      <c r="N232">
        <v>1949108383.8667958</v>
      </c>
      <c r="O232">
        <v>109200000</v>
      </c>
      <c r="P232">
        <v>26.44689265909091</v>
      </c>
      <c r="Q232">
        <v>19426.113559205729</v>
      </c>
      <c r="R232">
        <v>233951707.53678823</v>
      </c>
      <c r="S232">
        <v>2064.4565009736139</v>
      </c>
      <c r="T232">
        <v>19452.560451864822</v>
      </c>
      <c r="U232">
        <f>Sustainable_Friendly_Table[[#This Row],[Total Energy(MJ)]]*AHP!$P$13/TOPSIS!$B$12</f>
        <v>2.2671031250278261E-2</v>
      </c>
      <c r="V232">
        <f>Sustainable_Friendly_Table[[#This Row],[Total Cost(LKR Million)]]*AHP!$P$14/TOPSIS!$C$12</f>
        <v>6.8913019305212953E-3</v>
      </c>
      <c r="W232">
        <f>Sustainable_Friendly_Table[[#This Row],[Total Carbon (Metric T)]]*AHP!$P$15/TOPSIS!$D$12</f>
        <v>1.247896384628828E-2</v>
      </c>
      <c r="X232">
        <f>((Sustainable_Friendly_Table[[#This Row],[Weighted Energy]]-TOPSIS!$B$13)^2+(Sustainable_Friendly_Table[[#This Row],[Weighted Cost]]-TOPSIS!$C$13)^2+(Sustainable_Friendly_Table[[#This Row],[Weighted Co2]]-TOPSIS!$D$13)^2)^0.5</f>
        <v>2.4294511738293259E-3</v>
      </c>
      <c r="Y232">
        <f>((Sustainable_Friendly_Table[[#This Row],[Weighted Energy]]-TOPSIS!$B$14)^2+(Sustainable_Friendly_Table[[#This Row],[Weighted Cost]]-TOPSIS!$C$14)^2+(Sustainable_Friendly_Table[[#This Row],[Weighted Co2]]-TOPSIS!$D$14)^2)^0.5</f>
        <v>3.5964645170584869E-3</v>
      </c>
      <c r="Z232">
        <f>Sustainable_Friendly_Table[[#This Row],[S- Worst-Euclidean Distance]]/(Sustainable_Friendly_Table[[#This Row],[S+ Best-Euclidean Distance]]+Sustainable_Friendly_Table[[#This Row],[S- Worst-Euclidean Distance]])</f>
        <v>0.59683286350934839</v>
      </c>
      <c r="AA232">
        <v>231</v>
      </c>
    </row>
    <row r="233" spans="1:27" x14ac:dyDescent="0.3">
      <c r="A233">
        <v>103</v>
      </c>
      <c r="B233" t="s">
        <v>139</v>
      </c>
      <c r="C233" t="s">
        <v>280</v>
      </c>
      <c r="D233" t="s">
        <v>280</v>
      </c>
      <c r="E233" t="s">
        <v>280</v>
      </c>
      <c r="F233" t="s">
        <v>155</v>
      </c>
      <c r="G233" t="s">
        <v>219</v>
      </c>
      <c r="H233">
        <v>387.59501999108738</v>
      </c>
      <c r="I233">
        <v>56</v>
      </c>
      <c r="J233">
        <v>1299855.1887881113</v>
      </c>
      <c r="K233">
        <v>58701.472772727269</v>
      </c>
      <c r="L233">
        <v>233973933.98186004</v>
      </c>
      <c r="M233">
        <v>6152722.1818181816</v>
      </c>
      <c r="N233">
        <v>1949782783.1821671</v>
      </c>
      <c r="O233">
        <v>104384000</v>
      </c>
      <c r="P233">
        <v>26.437682509090912</v>
      </c>
      <c r="Q233">
        <v>19432.835072382262</v>
      </c>
      <c r="R233">
        <v>234032635.45463276</v>
      </c>
      <c r="S233">
        <v>2060.3195053639852</v>
      </c>
      <c r="T233">
        <v>19459.272754891354</v>
      </c>
      <c r="U233">
        <f>Sustainable_Friendly_Table[[#This Row],[Total Energy(MJ)]]*AHP!$P$13/TOPSIS!$B$12</f>
        <v>2.2678873549758741E-2</v>
      </c>
      <c r="V233">
        <f>Sustainable_Friendly_Table[[#This Row],[Total Cost(LKR Million)]]*AHP!$P$14/TOPSIS!$C$12</f>
        <v>6.877492346343694E-3</v>
      </c>
      <c r="W233">
        <f>Sustainable_Friendly_Table[[#This Row],[Total Carbon (Metric T)]]*AHP!$P$15/TOPSIS!$D$12</f>
        <v>1.2483269839167761E-2</v>
      </c>
      <c r="X233">
        <f>((Sustainable_Friendly_Table[[#This Row],[Weighted Energy]]-TOPSIS!$B$13)^2+(Sustainable_Friendly_Table[[#This Row],[Weighted Cost]]-TOPSIS!$C$13)^2+(Sustainable_Friendly_Table[[#This Row],[Weighted Co2]]-TOPSIS!$D$13)^2)^0.5</f>
        <v>2.4343103459841206E-3</v>
      </c>
      <c r="Y233">
        <f>((Sustainable_Friendly_Table[[#This Row],[Weighted Energy]]-TOPSIS!$B$14)^2+(Sustainable_Friendly_Table[[#This Row],[Weighted Cost]]-TOPSIS!$C$14)^2+(Sustainable_Friendly_Table[[#This Row],[Weighted Co2]]-TOPSIS!$D$14)^2)^0.5</f>
        <v>3.5913632464942072E-3</v>
      </c>
      <c r="Z233">
        <f>Sustainable_Friendly_Table[[#This Row],[S- Worst-Euclidean Distance]]/(Sustainable_Friendly_Table[[#This Row],[S+ Best-Euclidean Distance]]+Sustainable_Friendly_Table[[#This Row],[S- Worst-Euclidean Distance]])</f>
        <v>0.59601025368801941</v>
      </c>
      <c r="AA233">
        <v>232</v>
      </c>
    </row>
    <row r="234" spans="1:27" x14ac:dyDescent="0.3">
      <c r="A234">
        <v>105</v>
      </c>
      <c r="B234" t="s">
        <v>139</v>
      </c>
      <c r="C234" t="s">
        <v>280</v>
      </c>
      <c r="D234" t="s">
        <v>280</v>
      </c>
      <c r="E234" t="s">
        <v>280</v>
      </c>
      <c r="F234" t="s">
        <v>155</v>
      </c>
      <c r="G234" t="s">
        <v>218</v>
      </c>
      <c r="H234">
        <v>387.59501999108738</v>
      </c>
      <c r="I234">
        <v>28</v>
      </c>
      <c r="J234">
        <v>1299855.1887881113</v>
      </c>
      <c r="K234">
        <v>58701.472772727269</v>
      </c>
      <c r="L234">
        <v>233973933.98186004</v>
      </c>
      <c r="M234">
        <v>6152722.1818181816</v>
      </c>
      <c r="N234">
        <v>1949782783.1821671</v>
      </c>
      <c r="O234">
        <v>104893600</v>
      </c>
      <c r="P234">
        <v>26.437682509090912</v>
      </c>
      <c r="Q234">
        <v>19432.835072382262</v>
      </c>
      <c r="R234">
        <v>234032635.45463276</v>
      </c>
      <c r="S234">
        <v>2060.8291053639855</v>
      </c>
      <c r="T234">
        <v>19459.272754891354</v>
      </c>
      <c r="U234">
        <f>Sustainable_Friendly_Table[[#This Row],[Total Energy(MJ)]]*AHP!$P$13/TOPSIS!$B$12</f>
        <v>2.2678873549758741E-2</v>
      </c>
      <c r="V234">
        <f>Sustainable_Friendly_Table[[#This Row],[Total Cost(LKR Million)]]*AHP!$P$14/TOPSIS!$C$12</f>
        <v>6.8791934272151673E-3</v>
      </c>
      <c r="W234">
        <f>Sustainable_Friendly_Table[[#This Row],[Total Carbon (Metric T)]]*AHP!$P$15/TOPSIS!$D$12</f>
        <v>1.2483269839167761E-2</v>
      </c>
      <c r="X234">
        <f>((Sustainable_Friendly_Table[[#This Row],[Weighted Energy]]-TOPSIS!$B$13)^2+(Sustainable_Friendly_Table[[#This Row],[Weighted Cost]]-TOPSIS!$C$13)^2+(Sustainable_Friendly_Table[[#This Row],[Weighted Co2]]-TOPSIS!$D$13)^2)^0.5</f>
        <v>2.4347676743209272E-3</v>
      </c>
      <c r="Y234">
        <f>((Sustainable_Friendly_Table[[#This Row],[Weighted Energy]]-TOPSIS!$B$14)^2+(Sustainable_Friendly_Table[[#This Row],[Weighted Cost]]-TOPSIS!$C$14)^2+(Sustainable_Friendly_Table[[#This Row],[Weighted Co2]]-TOPSIS!$D$14)^2)^0.5</f>
        <v>3.5909233030475296E-3</v>
      </c>
      <c r="Z234">
        <f>Sustainable_Friendly_Table[[#This Row],[S- Worst-Euclidean Distance]]/(Sustainable_Friendly_Table[[#This Row],[S+ Best-Euclidean Distance]]+Sustainable_Friendly_Table[[#This Row],[S- Worst-Euclidean Distance]])</f>
        <v>0.59593552283621409</v>
      </c>
      <c r="AA234">
        <v>233</v>
      </c>
    </row>
    <row r="235" spans="1:27" x14ac:dyDescent="0.3">
      <c r="A235">
        <v>104</v>
      </c>
      <c r="B235" t="s">
        <v>139</v>
      </c>
      <c r="C235" t="s">
        <v>280</v>
      </c>
      <c r="D235" t="s">
        <v>280</v>
      </c>
      <c r="E235" t="s">
        <v>280</v>
      </c>
      <c r="F235" t="s">
        <v>155</v>
      </c>
      <c r="G235" t="s">
        <v>220</v>
      </c>
      <c r="H235">
        <v>387.59501999108738</v>
      </c>
      <c r="I235">
        <v>28</v>
      </c>
      <c r="J235">
        <v>1299855.1887881113</v>
      </c>
      <c r="K235">
        <v>58701.472772727269</v>
      </c>
      <c r="L235">
        <v>233973933.98186004</v>
      </c>
      <c r="M235">
        <v>6152722.1818181816</v>
      </c>
      <c r="N235">
        <v>1949782783.1821671</v>
      </c>
      <c r="O235">
        <v>109200000</v>
      </c>
      <c r="P235">
        <v>26.437682509090912</v>
      </c>
      <c r="Q235">
        <v>19432.835072382262</v>
      </c>
      <c r="R235">
        <v>234032635.45463276</v>
      </c>
      <c r="S235">
        <v>2065.1355053639854</v>
      </c>
      <c r="T235">
        <v>19459.272754891354</v>
      </c>
      <c r="U235">
        <f>Sustainable_Friendly_Table[[#This Row],[Total Energy(MJ)]]*AHP!$P$13/TOPSIS!$B$12</f>
        <v>2.2678873549758741E-2</v>
      </c>
      <c r="V235">
        <f>Sustainable_Friendly_Table[[#This Row],[Total Cost(LKR Million)]]*AHP!$P$14/TOPSIS!$C$12</f>
        <v>6.8935684952389307E-3</v>
      </c>
      <c r="W235">
        <f>Sustainable_Friendly_Table[[#This Row],[Total Carbon (Metric T)]]*AHP!$P$15/TOPSIS!$D$12</f>
        <v>1.2483269839167761E-2</v>
      </c>
      <c r="X235">
        <f>((Sustainable_Friendly_Table[[#This Row],[Weighted Energy]]-TOPSIS!$B$13)^2+(Sustainable_Friendly_Table[[#This Row],[Weighted Cost]]-TOPSIS!$C$13)^2+(Sustainable_Friendly_Table[[#This Row],[Weighted Co2]]-TOPSIS!$D$13)^2)^0.5</f>
        <v>2.4386763071965558E-3</v>
      </c>
      <c r="Y235">
        <f>((Sustainable_Friendly_Table[[#This Row],[Weighted Energy]]-TOPSIS!$B$14)^2+(Sustainable_Friendly_Table[[#This Row],[Weighted Cost]]-TOPSIS!$C$14)^2+(Sustainable_Friendly_Table[[#This Row],[Weighted Co2]]-TOPSIS!$D$14)^2)^0.5</f>
        <v>3.587235595663887E-3</v>
      </c>
      <c r="Z235">
        <f>Sustainable_Friendly_Table[[#This Row],[S- Worst-Euclidean Distance]]/(Sustainable_Friendly_Table[[#This Row],[S+ Best-Euclidean Distance]]+Sustainable_Friendly_Table[[#This Row],[S- Worst-Euclidean Distance]])</f>
        <v>0.59530169930978583</v>
      </c>
      <c r="AA235">
        <v>234</v>
      </c>
    </row>
    <row r="236" spans="1:27" x14ac:dyDescent="0.3">
      <c r="A236">
        <v>196</v>
      </c>
      <c r="B236" t="s">
        <v>140</v>
      </c>
      <c r="C236" t="s">
        <v>280</v>
      </c>
      <c r="D236" t="s">
        <v>151</v>
      </c>
      <c r="E236" t="s">
        <v>280</v>
      </c>
      <c r="F236" t="s">
        <v>280</v>
      </c>
      <c r="G236" t="s">
        <v>219</v>
      </c>
      <c r="H236">
        <v>393.25504971985731</v>
      </c>
      <c r="I236">
        <v>56</v>
      </c>
      <c r="J236">
        <v>1314435.4732797216</v>
      </c>
      <c r="K236">
        <v>56435.685727272721</v>
      </c>
      <c r="L236">
        <v>236598385.19034988</v>
      </c>
      <c r="M236">
        <v>6472949.3840909088</v>
      </c>
      <c r="N236">
        <v>1971653209.9195824</v>
      </c>
      <c r="O236">
        <v>104384000</v>
      </c>
      <c r="P236">
        <v>27.082861249999997</v>
      </c>
      <c r="Q236">
        <v>19650.810325531838</v>
      </c>
      <c r="R236">
        <v>236654820.87607715</v>
      </c>
      <c r="S236">
        <v>2082.5101593036734</v>
      </c>
      <c r="T236">
        <v>19677.893186781839</v>
      </c>
      <c r="U236">
        <f>Sustainable_Friendly_Table[[#This Row],[Total Energy(MJ)]]*AHP!$P$13/TOPSIS!$B$12</f>
        <v>2.2932975767090247E-2</v>
      </c>
      <c r="V236">
        <f>Sustainable_Friendly_Table[[#This Row],[Total Cost(LKR Million)]]*AHP!$P$14/TOPSIS!$C$12</f>
        <v>6.9515663199352833E-3</v>
      </c>
      <c r="W236">
        <f>Sustainable_Friendly_Table[[#This Row],[Total Carbon (Metric T)]]*AHP!$P$15/TOPSIS!$D$12</f>
        <v>1.2623516490623855E-2</v>
      </c>
      <c r="X236">
        <f>((Sustainable_Friendly_Table[[#This Row],[Weighted Energy]]-TOPSIS!$B$13)^2+(Sustainable_Friendly_Table[[#This Row],[Weighted Cost]]-TOPSIS!$C$13)^2+(Sustainable_Friendly_Table[[#This Row],[Weighted Co2]]-TOPSIS!$D$13)^2)^0.5</f>
        <v>2.7337854679404163E-3</v>
      </c>
      <c r="Y236">
        <f>((Sustainable_Friendly_Table[[#This Row],[Weighted Energy]]-TOPSIS!$B$14)^2+(Sustainable_Friendly_Table[[#This Row],[Weighted Cost]]-TOPSIS!$C$14)^2+(Sustainable_Friendly_Table[[#This Row],[Weighted Co2]]-TOPSIS!$D$14)^2)^0.5</f>
        <v>3.2918470809116529E-3</v>
      </c>
      <c r="Z236">
        <f>Sustainable_Friendly_Table[[#This Row],[S- Worst-Euclidean Distance]]/(Sustainable_Friendly_Table[[#This Row],[S+ Best-Euclidean Distance]]+Sustainable_Friendly_Table[[#This Row],[S- Worst-Euclidean Distance]])</f>
        <v>0.54630730536975336</v>
      </c>
      <c r="AA236">
        <v>235</v>
      </c>
    </row>
    <row r="237" spans="1:27" x14ac:dyDescent="0.3">
      <c r="A237">
        <v>198</v>
      </c>
      <c r="B237" t="s">
        <v>140</v>
      </c>
      <c r="C237" t="s">
        <v>280</v>
      </c>
      <c r="D237" t="s">
        <v>151</v>
      </c>
      <c r="E237" t="s">
        <v>280</v>
      </c>
      <c r="F237" t="s">
        <v>280</v>
      </c>
      <c r="G237" t="s">
        <v>218</v>
      </c>
      <c r="H237">
        <v>393.25504971985731</v>
      </c>
      <c r="I237">
        <v>28</v>
      </c>
      <c r="J237">
        <v>1314435.4732797216</v>
      </c>
      <c r="K237">
        <v>56435.685727272721</v>
      </c>
      <c r="L237">
        <v>236598385.19034988</v>
      </c>
      <c r="M237">
        <v>6472949.3840909088</v>
      </c>
      <c r="N237">
        <v>1971653209.9195824</v>
      </c>
      <c r="O237">
        <v>104893600</v>
      </c>
      <c r="P237">
        <v>27.082861249999997</v>
      </c>
      <c r="Q237">
        <v>19650.810325531838</v>
      </c>
      <c r="R237">
        <v>236654820.87607715</v>
      </c>
      <c r="S237">
        <v>2083.0197593036733</v>
      </c>
      <c r="T237">
        <v>19677.893186781839</v>
      </c>
      <c r="U237">
        <f>Sustainable_Friendly_Table[[#This Row],[Total Energy(MJ)]]*AHP!$P$13/TOPSIS!$B$12</f>
        <v>2.2932975767090247E-2</v>
      </c>
      <c r="V237">
        <f>Sustainable_Friendly_Table[[#This Row],[Total Cost(LKR Million)]]*AHP!$P$14/TOPSIS!$C$12</f>
        <v>6.9532674008067549E-3</v>
      </c>
      <c r="W237">
        <f>Sustainable_Friendly_Table[[#This Row],[Total Carbon (Metric T)]]*AHP!$P$15/TOPSIS!$D$12</f>
        <v>1.2623516490623855E-2</v>
      </c>
      <c r="X237">
        <f>((Sustainable_Friendly_Table[[#This Row],[Weighted Energy]]-TOPSIS!$B$13)^2+(Sustainable_Friendly_Table[[#This Row],[Weighted Cost]]-TOPSIS!$C$13)^2+(Sustainable_Friendly_Table[[#This Row],[Weighted Co2]]-TOPSIS!$D$13)^2)^0.5</f>
        <v>2.7342387905437424E-3</v>
      </c>
      <c r="Y237">
        <f>((Sustainable_Friendly_Table[[#This Row],[Weighted Energy]]-TOPSIS!$B$14)^2+(Sustainable_Friendly_Table[[#This Row],[Weighted Cost]]-TOPSIS!$C$14)^2+(Sustainable_Friendly_Table[[#This Row],[Weighted Co2]]-TOPSIS!$D$14)^2)^0.5</f>
        <v>3.2914053861300709E-3</v>
      </c>
      <c r="Z237">
        <f>Sustainable_Friendly_Table[[#This Row],[S- Worst-Euclidean Distance]]/(Sustainable_Friendly_Table[[#This Row],[S+ Best-Euclidean Distance]]+Sustainable_Friendly_Table[[#This Row],[S- Worst-Euclidean Distance]])</f>
        <v>0.54623294864831262</v>
      </c>
      <c r="AA237">
        <v>236</v>
      </c>
    </row>
    <row r="238" spans="1:27" x14ac:dyDescent="0.3">
      <c r="A238">
        <v>197</v>
      </c>
      <c r="B238" t="s">
        <v>140</v>
      </c>
      <c r="C238" t="s">
        <v>280</v>
      </c>
      <c r="D238" t="s">
        <v>151</v>
      </c>
      <c r="E238" t="s">
        <v>280</v>
      </c>
      <c r="F238" t="s">
        <v>280</v>
      </c>
      <c r="G238" t="s">
        <v>220</v>
      </c>
      <c r="H238">
        <v>393.25504971985731</v>
      </c>
      <c r="I238">
        <v>28</v>
      </c>
      <c r="J238">
        <v>1314435.4732797216</v>
      </c>
      <c r="K238">
        <v>56435.685727272721</v>
      </c>
      <c r="L238">
        <v>236598385.19034988</v>
      </c>
      <c r="M238">
        <v>6472949.3840909088</v>
      </c>
      <c r="N238">
        <v>1971653209.9195824</v>
      </c>
      <c r="O238">
        <v>109200000</v>
      </c>
      <c r="P238">
        <v>27.082861249999997</v>
      </c>
      <c r="Q238">
        <v>19650.810325531838</v>
      </c>
      <c r="R238">
        <v>236654820.87607715</v>
      </c>
      <c r="S238">
        <v>2087.3261593036732</v>
      </c>
      <c r="T238">
        <v>19677.893186781839</v>
      </c>
      <c r="U238">
        <f>Sustainable_Friendly_Table[[#This Row],[Total Energy(MJ)]]*AHP!$P$13/TOPSIS!$B$12</f>
        <v>2.2932975767090247E-2</v>
      </c>
      <c r="V238">
        <f>Sustainable_Friendly_Table[[#This Row],[Total Cost(LKR Million)]]*AHP!$P$14/TOPSIS!$C$12</f>
        <v>6.9676424688305183E-3</v>
      </c>
      <c r="W238">
        <f>Sustainable_Friendly_Table[[#This Row],[Total Carbon (Metric T)]]*AHP!$P$15/TOPSIS!$D$12</f>
        <v>1.2623516490623855E-2</v>
      </c>
      <c r="X238">
        <f>((Sustainable_Friendly_Table[[#This Row],[Weighted Energy]]-TOPSIS!$B$13)^2+(Sustainable_Friendly_Table[[#This Row],[Weighted Cost]]-TOPSIS!$C$13)^2+(Sustainable_Friendly_Table[[#This Row],[Weighted Co2]]-TOPSIS!$D$13)^2)^0.5</f>
        <v>2.7381088188558433E-3</v>
      </c>
      <c r="Y238">
        <f>((Sustainable_Friendly_Table[[#This Row],[Weighted Energy]]-TOPSIS!$B$14)^2+(Sustainable_Friendly_Table[[#This Row],[Weighted Cost]]-TOPSIS!$C$14)^2+(Sustainable_Friendly_Table[[#This Row],[Weighted Co2]]-TOPSIS!$D$14)^2)^0.5</f>
        <v>3.2877055986040848E-3</v>
      </c>
      <c r="Z238">
        <f>Sustainable_Friendly_Table[[#This Row],[S- Worst-Euclidean Distance]]/(Sustainable_Friendly_Table[[#This Row],[S+ Best-Euclidean Distance]]+Sustainable_Friendly_Table[[#This Row],[S- Worst-Euclidean Distance]])</f>
        <v>0.54560352689885139</v>
      </c>
      <c r="AA238">
        <v>237</v>
      </c>
    </row>
    <row r="239" spans="1:27" x14ac:dyDescent="0.3">
      <c r="A239">
        <v>214</v>
      </c>
      <c r="B239" t="s">
        <v>140</v>
      </c>
      <c r="C239" t="s">
        <v>280</v>
      </c>
      <c r="D239" t="s">
        <v>280</v>
      </c>
      <c r="E239" t="s">
        <v>280</v>
      </c>
      <c r="F239" t="s">
        <v>280</v>
      </c>
      <c r="G239" t="s">
        <v>219</v>
      </c>
      <c r="H239">
        <v>393.71951205826724</v>
      </c>
      <c r="I239">
        <v>56</v>
      </c>
      <c r="J239">
        <v>1314885.0728233024</v>
      </c>
      <c r="K239">
        <v>56435.685727272721</v>
      </c>
      <c r="L239">
        <v>236679313.10819441</v>
      </c>
      <c r="M239">
        <v>6477554.459090909</v>
      </c>
      <c r="N239">
        <v>1972327609.2349534</v>
      </c>
      <c r="O239">
        <v>104384000</v>
      </c>
      <c r="P239">
        <v>27.073651099999999</v>
      </c>
      <c r="Q239">
        <v>19657.531838708368</v>
      </c>
      <c r="R239">
        <v>236735748.79392168</v>
      </c>
      <c r="S239">
        <v>2083.1891636940445</v>
      </c>
      <c r="T239">
        <v>19684.605489808368</v>
      </c>
      <c r="U239">
        <f>Sustainable_Friendly_Table[[#This Row],[Total Energy(MJ)]]*AHP!$P$13/TOPSIS!$B$12</f>
        <v>2.2940818066570726E-2</v>
      </c>
      <c r="V239">
        <f>Sustainable_Friendly_Table[[#This Row],[Total Cost(LKR Million)]]*AHP!$P$14/TOPSIS!$C$12</f>
        <v>6.953832884652917E-3</v>
      </c>
      <c r="W239">
        <f>Sustainable_Friendly_Table[[#This Row],[Total Carbon (Metric T)]]*AHP!$P$15/TOPSIS!$D$12</f>
        <v>1.2627822483503335E-2</v>
      </c>
      <c r="X239">
        <f>((Sustainable_Friendly_Table[[#This Row],[Weighted Energy]]-TOPSIS!$B$13)^2+(Sustainable_Friendly_Table[[#This Row],[Weighted Cost]]-TOPSIS!$C$13)^2+(Sustainable_Friendly_Table[[#This Row],[Weighted Co2]]-TOPSIS!$D$13)^2)^0.5</f>
        <v>2.743012700712766E-3</v>
      </c>
      <c r="Y239">
        <f>((Sustainable_Friendly_Table[[#This Row],[Weighted Energy]]-TOPSIS!$B$14)^2+(Sustainable_Friendly_Table[[#This Row],[Weighted Cost]]-TOPSIS!$C$14)^2+(Sustainable_Friendly_Table[[#This Row],[Weighted Co2]]-TOPSIS!$D$14)^2)^0.5</f>
        <v>3.2826187665844012E-3</v>
      </c>
      <c r="Z239">
        <f>Sustainable_Friendly_Table[[#This Row],[S- Worst-Euclidean Distance]]/(Sustainable_Friendly_Table[[#This Row],[S+ Best-Euclidean Distance]]+Sustainable_Friendly_Table[[#This Row],[S- Worst-Euclidean Distance]])</f>
        <v>0.54477589351425093</v>
      </c>
      <c r="AA239">
        <v>238</v>
      </c>
    </row>
    <row r="240" spans="1:27" x14ac:dyDescent="0.3">
      <c r="A240">
        <v>216</v>
      </c>
      <c r="B240" t="s">
        <v>140</v>
      </c>
      <c r="C240" t="s">
        <v>280</v>
      </c>
      <c r="D240" t="s">
        <v>280</v>
      </c>
      <c r="E240" t="s">
        <v>280</v>
      </c>
      <c r="F240" t="s">
        <v>280</v>
      </c>
      <c r="G240" t="s">
        <v>218</v>
      </c>
      <c r="H240">
        <v>393.71951205826724</v>
      </c>
      <c r="I240">
        <v>28</v>
      </c>
      <c r="J240">
        <v>1314885.0728233024</v>
      </c>
      <c r="K240">
        <v>56435.685727272721</v>
      </c>
      <c r="L240">
        <v>236679313.10819441</v>
      </c>
      <c r="M240">
        <v>6477554.459090909</v>
      </c>
      <c r="N240">
        <v>1972327609.2349534</v>
      </c>
      <c r="O240">
        <v>104893600</v>
      </c>
      <c r="P240">
        <v>27.073651099999999</v>
      </c>
      <c r="Q240">
        <v>19657.531838708368</v>
      </c>
      <c r="R240">
        <v>236735748.79392168</v>
      </c>
      <c r="S240">
        <v>2083.6987636940444</v>
      </c>
      <c r="T240">
        <v>19684.605489808368</v>
      </c>
      <c r="U240">
        <f>Sustainable_Friendly_Table[[#This Row],[Total Energy(MJ)]]*AHP!$P$13/TOPSIS!$B$12</f>
        <v>2.2940818066570726E-2</v>
      </c>
      <c r="V240">
        <f>Sustainable_Friendly_Table[[#This Row],[Total Cost(LKR Million)]]*AHP!$P$14/TOPSIS!$C$12</f>
        <v>6.9555339655243895E-3</v>
      </c>
      <c r="W240">
        <f>Sustainable_Friendly_Table[[#This Row],[Total Carbon (Metric T)]]*AHP!$P$15/TOPSIS!$D$12</f>
        <v>1.2627822483503335E-2</v>
      </c>
      <c r="X240">
        <f>((Sustainable_Friendly_Table[[#This Row],[Weighted Energy]]-TOPSIS!$B$13)^2+(Sustainable_Friendly_Table[[#This Row],[Weighted Cost]]-TOPSIS!$C$13)^2+(Sustainable_Friendly_Table[[#This Row],[Weighted Co2]]-TOPSIS!$D$13)^2)^0.5</f>
        <v>2.7434659040132467E-3</v>
      </c>
      <c r="Y240">
        <f>((Sustainable_Friendly_Table[[#This Row],[Weighted Energy]]-TOPSIS!$B$14)^2+(Sustainable_Friendly_Table[[#This Row],[Weighted Cost]]-TOPSIS!$C$14)^2+(Sustainable_Friendly_Table[[#This Row],[Weighted Co2]]-TOPSIS!$D$14)^2)^0.5</f>
        <v>3.2821770046253351E-3</v>
      </c>
      <c r="Z240">
        <f>Sustainable_Friendly_Table[[#This Row],[S- Worst-Euclidean Distance]]/(Sustainable_Friendly_Table[[#This Row],[S+ Best-Euclidean Distance]]+Sustainable_Friendly_Table[[#This Row],[S- Worst-Euclidean Distance]])</f>
        <v>0.54470154544337268</v>
      </c>
      <c r="AA240">
        <v>239</v>
      </c>
    </row>
    <row r="241" spans="1:27" x14ac:dyDescent="0.3">
      <c r="A241">
        <v>215</v>
      </c>
      <c r="B241" t="s">
        <v>140</v>
      </c>
      <c r="C241" t="s">
        <v>280</v>
      </c>
      <c r="D241" t="s">
        <v>280</v>
      </c>
      <c r="E241" t="s">
        <v>280</v>
      </c>
      <c r="F241" t="s">
        <v>280</v>
      </c>
      <c r="G241" t="s">
        <v>220</v>
      </c>
      <c r="H241">
        <v>393.71951205826724</v>
      </c>
      <c r="I241">
        <v>28</v>
      </c>
      <c r="J241">
        <v>1314885.0728233024</v>
      </c>
      <c r="K241">
        <v>56435.685727272721</v>
      </c>
      <c r="L241">
        <v>236679313.10819441</v>
      </c>
      <c r="M241">
        <v>6477554.459090909</v>
      </c>
      <c r="N241">
        <v>1972327609.2349534</v>
      </c>
      <c r="O241">
        <v>109200000</v>
      </c>
      <c r="P241">
        <v>27.073651099999999</v>
      </c>
      <c r="Q241">
        <v>19657.531838708368</v>
      </c>
      <c r="R241">
        <v>236735748.79392168</v>
      </c>
      <c r="S241">
        <v>2088.0051636940443</v>
      </c>
      <c r="T241">
        <v>19684.605489808368</v>
      </c>
      <c r="U241">
        <f>Sustainable_Friendly_Table[[#This Row],[Total Energy(MJ)]]*AHP!$P$13/TOPSIS!$B$12</f>
        <v>2.2940818066570726E-2</v>
      </c>
      <c r="V241">
        <f>Sustainable_Friendly_Table[[#This Row],[Total Cost(LKR Million)]]*AHP!$P$14/TOPSIS!$C$12</f>
        <v>6.9699090335481528E-3</v>
      </c>
      <c r="W241">
        <f>Sustainable_Friendly_Table[[#This Row],[Total Carbon (Metric T)]]*AHP!$P$15/TOPSIS!$D$12</f>
        <v>1.2627822483503335E-2</v>
      </c>
      <c r="X241">
        <f>((Sustainable_Friendly_Table[[#This Row],[Weighted Energy]]-TOPSIS!$B$13)^2+(Sustainable_Friendly_Table[[#This Row],[Weighted Cost]]-TOPSIS!$C$13)^2+(Sustainable_Friendly_Table[[#This Row],[Weighted Co2]]-TOPSIS!$D$13)^2)^0.5</f>
        <v>2.7473347940702906E-3</v>
      </c>
      <c r="Y241">
        <f>((Sustainable_Friendly_Table[[#This Row],[Weighted Energy]]-TOPSIS!$B$14)^2+(Sustainable_Friendly_Table[[#This Row],[Weighted Cost]]-TOPSIS!$C$14)^2+(Sustainable_Friendly_Table[[#This Row],[Weighted Co2]]-TOPSIS!$D$14)^2)^0.5</f>
        <v>3.2784767409548489E-3</v>
      </c>
      <c r="Z241">
        <f>Sustainable_Friendly_Table[[#This Row],[S- Worst-Euclidean Distance]]/(Sustainable_Friendly_Table[[#This Row],[S+ Best-Euclidean Distance]]+Sustainable_Friendly_Table[[#This Row],[S- Worst-Euclidean Distance]])</f>
        <v>0.54407223357362622</v>
      </c>
      <c r="AA241">
        <v>240</v>
      </c>
    </row>
    <row r="242" spans="1:27" x14ac:dyDescent="0.3">
      <c r="A242">
        <v>190</v>
      </c>
      <c r="B242" t="s">
        <v>140</v>
      </c>
      <c r="C242" t="s">
        <v>280</v>
      </c>
      <c r="D242" t="s">
        <v>151</v>
      </c>
      <c r="E242" t="s">
        <v>280</v>
      </c>
      <c r="F242" t="s">
        <v>154</v>
      </c>
      <c r="G242" t="s">
        <v>219</v>
      </c>
      <c r="H242">
        <v>393.19168169069462</v>
      </c>
      <c r="I242">
        <v>56</v>
      </c>
      <c r="J242">
        <v>1316145.9823329162</v>
      </c>
      <c r="K242">
        <v>54252.273000000001</v>
      </c>
      <c r="L242">
        <v>236906276.81992492</v>
      </c>
      <c r="M242">
        <v>6483866.4477272723</v>
      </c>
      <c r="N242">
        <v>1974218973.4993744</v>
      </c>
      <c r="O242">
        <v>104384000</v>
      </c>
      <c r="P242">
        <v>27.082861249999997</v>
      </c>
      <c r="Q242">
        <v>19676.382435877094</v>
      </c>
      <c r="R242">
        <v>236960529.09292492</v>
      </c>
      <c r="S242">
        <v>2085.0868399471015</v>
      </c>
      <c r="T242">
        <v>19703.465297127095</v>
      </c>
      <c r="U242">
        <f>Sustainable_Friendly_Table[[#This Row],[Total Energy(MJ)]]*AHP!$P$13/TOPSIS!$B$12</f>
        <v>2.2962600344788756E-2</v>
      </c>
      <c r="V242">
        <f>Sustainable_Friendly_Table[[#This Row],[Total Cost(LKR Million)]]*AHP!$P$14/TOPSIS!$C$12</f>
        <v>6.9601674623105368E-3</v>
      </c>
      <c r="W242">
        <f>Sustainable_Friendly_Table[[#This Row],[Total Carbon (Metric T)]]*AHP!$P$15/TOPSIS!$D$12</f>
        <v>1.2639921191756201E-2</v>
      </c>
      <c r="X242">
        <f>((Sustainable_Friendly_Table[[#This Row],[Weighted Energy]]-TOPSIS!$B$13)^2+(Sustainable_Friendly_Table[[#This Row],[Weighted Cost]]-TOPSIS!$C$13)^2+(Sustainable_Friendly_Table[[#This Row],[Weighted Co2]]-TOPSIS!$D$13)^2)^0.5</f>
        <v>2.7687166253752447E-3</v>
      </c>
      <c r="Y242">
        <f>((Sustainable_Friendly_Table[[#This Row],[Weighted Energy]]-TOPSIS!$B$14)^2+(Sustainable_Friendly_Table[[#This Row],[Weighted Cost]]-TOPSIS!$C$14)^2+(Sustainable_Friendly_Table[[#This Row],[Weighted Co2]]-TOPSIS!$D$14)^2)^0.5</f>
        <v>3.2569120929323465E-3</v>
      </c>
      <c r="Z242">
        <f>Sustainable_Friendly_Table[[#This Row],[S- Worst-Euclidean Distance]]/(Sustainable_Friendly_Table[[#This Row],[S+ Best-Euclidean Distance]]+Sustainable_Friendly_Table[[#This Row],[S- Worst-Euclidean Distance]])</f>
        <v>0.54050991941088433</v>
      </c>
      <c r="AA242">
        <v>241</v>
      </c>
    </row>
    <row r="243" spans="1:27" x14ac:dyDescent="0.3">
      <c r="A243">
        <v>192</v>
      </c>
      <c r="B243" t="s">
        <v>140</v>
      </c>
      <c r="C243" t="s">
        <v>280</v>
      </c>
      <c r="D243" t="s">
        <v>151</v>
      </c>
      <c r="E243" t="s">
        <v>280</v>
      </c>
      <c r="F243" t="s">
        <v>154</v>
      </c>
      <c r="G243" t="s">
        <v>218</v>
      </c>
      <c r="H243">
        <v>393.19168169069462</v>
      </c>
      <c r="I243">
        <v>28</v>
      </c>
      <c r="J243">
        <v>1316145.9823329162</v>
      </c>
      <c r="K243">
        <v>54252.273000000001</v>
      </c>
      <c r="L243">
        <v>236906276.81992492</v>
      </c>
      <c r="M243">
        <v>6483866.4477272723</v>
      </c>
      <c r="N243">
        <v>1974218973.4993744</v>
      </c>
      <c r="O243">
        <v>104893600</v>
      </c>
      <c r="P243">
        <v>27.082861249999997</v>
      </c>
      <c r="Q243">
        <v>19676.382435877094</v>
      </c>
      <c r="R243">
        <v>236960529.09292492</v>
      </c>
      <c r="S243">
        <v>2085.5964399471018</v>
      </c>
      <c r="T243">
        <v>19703.465297127095</v>
      </c>
      <c r="U243">
        <f>Sustainable_Friendly_Table[[#This Row],[Total Energy(MJ)]]*AHP!$P$13/TOPSIS!$B$12</f>
        <v>2.2962600344788756E-2</v>
      </c>
      <c r="V243">
        <f>Sustainable_Friendly_Table[[#This Row],[Total Cost(LKR Million)]]*AHP!$P$14/TOPSIS!$C$12</f>
        <v>6.9618685431820111E-3</v>
      </c>
      <c r="W243">
        <f>Sustainable_Friendly_Table[[#This Row],[Total Carbon (Metric T)]]*AHP!$P$15/TOPSIS!$D$12</f>
        <v>1.2639921191756201E-2</v>
      </c>
      <c r="X243">
        <f>((Sustainable_Friendly_Table[[#This Row],[Weighted Energy]]-TOPSIS!$B$13)^2+(Sustainable_Friendly_Table[[#This Row],[Weighted Cost]]-TOPSIS!$C$13)^2+(Sustainable_Friendly_Table[[#This Row],[Weighted Co2]]-TOPSIS!$D$13)^2)^0.5</f>
        <v>2.7691695132473796E-3</v>
      </c>
      <c r="Y243">
        <f>((Sustainable_Friendly_Table[[#This Row],[Weighted Energy]]-TOPSIS!$B$14)^2+(Sustainable_Friendly_Table[[#This Row],[Weighted Cost]]-TOPSIS!$C$14)^2+(Sustainable_Friendly_Table[[#This Row],[Weighted Co2]]-TOPSIS!$D$14)^2)^0.5</f>
        <v>3.2564701526815749E-3</v>
      </c>
      <c r="Z243">
        <f>Sustainable_Friendly_Table[[#This Row],[S- Worst-Euclidean Distance]]/(Sustainable_Friendly_Table[[#This Row],[S+ Best-Euclidean Distance]]+Sustainable_Friendly_Table[[#This Row],[S- Worst-Euclidean Distance]])</f>
        <v>0.54043559409879427</v>
      </c>
      <c r="AA243">
        <v>242</v>
      </c>
    </row>
    <row r="244" spans="1:27" x14ac:dyDescent="0.3">
      <c r="A244">
        <v>191</v>
      </c>
      <c r="B244" t="s">
        <v>140</v>
      </c>
      <c r="C244" t="s">
        <v>280</v>
      </c>
      <c r="D244" t="s">
        <v>151</v>
      </c>
      <c r="E244" t="s">
        <v>280</v>
      </c>
      <c r="F244" t="s">
        <v>154</v>
      </c>
      <c r="G244" t="s">
        <v>220</v>
      </c>
      <c r="H244">
        <v>393.19168169069462</v>
      </c>
      <c r="I244">
        <v>28</v>
      </c>
      <c r="J244">
        <v>1316145.9823329162</v>
      </c>
      <c r="K244">
        <v>54252.273000000001</v>
      </c>
      <c r="L244">
        <v>236906276.81992492</v>
      </c>
      <c r="M244">
        <v>6483866.4477272723</v>
      </c>
      <c r="N244">
        <v>1974218973.4993744</v>
      </c>
      <c r="O244">
        <v>109200000</v>
      </c>
      <c r="P244">
        <v>27.082861249999997</v>
      </c>
      <c r="Q244">
        <v>19676.382435877094</v>
      </c>
      <c r="R244">
        <v>236960529.09292492</v>
      </c>
      <c r="S244">
        <v>2089.9028399471017</v>
      </c>
      <c r="T244">
        <v>19703.465297127095</v>
      </c>
      <c r="U244">
        <f>Sustainable_Friendly_Table[[#This Row],[Total Energy(MJ)]]*AHP!$P$13/TOPSIS!$B$12</f>
        <v>2.2962600344788756E-2</v>
      </c>
      <c r="V244">
        <f>Sustainable_Friendly_Table[[#This Row],[Total Cost(LKR Million)]]*AHP!$P$14/TOPSIS!$C$12</f>
        <v>6.9762436112057744E-3</v>
      </c>
      <c r="W244">
        <f>Sustainable_Friendly_Table[[#This Row],[Total Carbon (Metric T)]]*AHP!$P$15/TOPSIS!$D$12</f>
        <v>1.2639921191756201E-2</v>
      </c>
      <c r="X244">
        <f>((Sustainable_Friendly_Table[[#This Row],[Weighted Energy]]-TOPSIS!$B$13)^2+(Sustainable_Friendly_Table[[#This Row],[Weighted Cost]]-TOPSIS!$C$13)^2+(Sustainable_Friendly_Table[[#This Row],[Weighted Co2]]-TOPSIS!$D$13)^2)^0.5</f>
        <v>2.7730353797408027E-3</v>
      </c>
      <c r="Y244">
        <f>((Sustainable_Friendly_Table[[#This Row],[Weighted Energy]]-TOPSIS!$B$14)^2+(Sustainable_Friendly_Table[[#This Row],[Weighted Cost]]-TOPSIS!$C$14)^2+(Sustainable_Friendly_Table[[#This Row],[Weighted Co2]]-TOPSIS!$D$14)^2)^0.5</f>
        <v>3.2527686401842377E-3</v>
      </c>
      <c r="Z244">
        <f>Sustainable_Friendly_Table[[#This Row],[S- Worst-Euclidean Distance]]/(Sustainable_Friendly_Table[[#This Row],[S+ Best-Euclidean Distance]]+Sustainable_Friendly_Table[[#This Row],[S- Worst-Euclidean Distance]])</f>
        <v>0.53980657675366972</v>
      </c>
      <c r="AA244">
        <v>243</v>
      </c>
    </row>
    <row r="245" spans="1:27" x14ac:dyDescent="0.3">
      <c r="A245">
        <v>295</v>
      </c>
      <c r="B245" t="s">
        <v>141</v>
      </c>
      <c r="C245" t="s">
        <v>280</v>
      </c>
      <c r="D245" t="s">
        <v>151</v>
      </c>
      <c r="E245" t="s">
        <v>152</v>
      </c>
      <c r="F245" t="s">
        <v>280</v>
      </c>
      <c r="G245" t="s">
        <v>219</v>
      </c>
      <c r="H245">
        <v>379.0716717372668</v>
      </c>
      <c r="I245">
        <v>54</v>
      </c>
      <c r="J245">
        <v>1316893.5403249273</v>
      </c>
      <c r="K245">
        <v>41888.202090909079</v>
      </c>
      <c r="L245">
        <v>237040837.25848693</v>
      </c>
      <c r="M245">
        <v>5043459.1386363627</v>
      </c>
      <c r="N245">
        <v>1975340310.487391</v>
      </c>
      <c r="O245">
        <v>100656000</v>
      </c>
      <c r="P245">
        <v>19.080455068181813</v>
      </c>
      <c r="Q245">
        <v>19687.558427857664</v>
      </c>
      <c r="R245">
        <v>237082725.46057785</v>
      </c>
      <c r="S245">
        <v>2081.0397696260275</v>
      </c>
      <c r="T245">
        <v>19706.638882925847</v>
      </c>
      <c r="U245">
        <f>Sustainable_Friendly_Table[[#This Row],[Total Energy(MJ)]]*AHP!$P$13/TOPSIS!$B$12</f>
        <v>2.2974441752996021E-2</v>
      </c>
      <c r="V245">
        <f>Sustainable_Friendly_Table[[#This Row],[Total Cost(LKR Million)]]*AHP!$P$14/TOPSIS!$C$12</f>
        <v>6.9466580551113934E-3</v>
      </c>
      <c r="W245">
        <f>Sustainable_Friendly_Table[[#This Row],[Total Carbon (Metric T)]]*AHP!$P$15/TOPSIS!$D$12</f>
        <v>1.2641957070916877E-2</v>
      </c>
      <c r="X245">
        <f>((Sustainable_Friendly_Table[[#This Row],[Weighted Energy]]-TOPSIS!$B$13)^2+(Sustainable_Friendly_Table[[#This Row],[Weighted Cost]]-TOPSIS!$C$13)^2+(Sustainable_Friendly_Table[[#This Row],[Weighted Co2]]-TOPSIS!$D$13)^2)^0.5</f>
        <v>2.7761188336876447E-3</v>
      </c>
      <c r="Y245">
        <f>((Sustainable_Friendly_Table[[#This Row],[Weighted Energy]]-TOPSIS!$B$14)^2+(Sustainable_Friendly_Table[[#This Row],[Weighted Cost]]-TOPSIS!$C$14)^2+(Sustainable_Friendly_Table[[#This Row],[Weighted Co2]]-TOPSIS!$D$14)^2)^0.5</f>
        <v>3.2495016158048617E-3</v>
      </c>
      <c r="Z245">
        <f>Sustainable_Friendly_Table[[#This Row],[S- Worst-Euclidean Distance]]/(Sustainable_Friendly_Table[[#This Row],[S+ Best-Euclidean Distance]]+Sustainable_Friendly_Table[[#This Row],[S- Worst-Euclidean Distance]])</f>
        <v>0.53928083307645824</v>
      </c>
      <c r="AA245">
        <v>244</v>
      </c>
    </row>
    <row r="246" spans="1:27" x14ac:dyDescent="0.3">
      <c r="A246">
        <v>297</v>
      </c>
      <c r="B246" t="s">
        <v>141</v>
      </c>
      <c r="C246" t="s">
        <v>280</v>
      </c>
      <c r="D246" t="s">
        <v>151</v>
      </c>
      <c r="E246" t="s">
        <v>152</v>
      </c>
      <c r="F246" t="s">
        <v>280</v>
      </c>
      <c r="G246" t="s">
        <v>218</v>
      </c>
      <c r="H246">
        <v>379.0716717372668</v>
      </c>
      <c r="I246">
        <v>27</v>
      </c>
      <c r="J246">
        <v>1316893.5403249273</v>
      </c>
      <c r="K246">
        <v>41888.202090909079</v>
      </c>
      <c r="L246">
        <v>237040837.25848693</v>
      </c>
      <c r="M246">
        <v>5043459.1386363627</v>
      </c>
      <c r="N246">
        <v>1975340310.487391</v>
      </c>
      <c r="O246">
        <v>101147400</v>
      </c>
      <c r="P246">
        <v>19.080455068181813</v>
      </c>
      <c r="Q246">
        <v>19687.558427857664</v>
      </c>
      <c r="R246">
        <v>237082725.46057785</v>
      </c>
      <c r="S246">
        <v>2081.5311696260273</v>
      </c>
      <c r="T246">
        <v>19706.638882925847</v>
      </c>
      <c r="U246">
        <f>Sustainable_Friendly_Table[[#This Row],[Total Energy(MJ)]]*AHP!$P$13/TOPSIS!$B$12</f>
        <v>2.2974441752996021E-2</v>
      </c>
      <c r="V246">
        <f>Sustainable_Friendly_Table[[#This Row],[Total Cost(LKR Million)]]*AHP!$P$14/TOPSIS!$C$12</f>
        <v>6.948298383094598E-3</v>
      </c>
      <c r="W246">
        <f>Sustainable_Friendly_Table[[#This Row],[Total Carbon (Metric T)]]*AHP!$P$15/TOPSIS!$D$12</f>
        <v>1.2641957070916877E-2</v>
      </c>
      <c r="X246">
        <f>((Sustainable_Friendly_Table[[#This Row],[Weighted Energy]]-TOPSIS!$B$13)^2+(Sustainable_Friendly_Table[[#This Row],[Weighted Cost]]-TOPSIS!$C$13)^2+(Sustainable_Friendly_Table[[#This Row],[Weighted Co2]]-TOPSIS!$D$13)^2)^0.5</f>
        <v>2.7765463849795621E-3</v>
      </c>
      <c r="Y246">
        <f>((Sustainable_Friendly_Table[[#This Row],[Weighted Energy]]-TOPSIS!$B$14)^2+(Sustainable_Friendly_Table[[#This Row],[Weighted Cost]]-TOPSIS!$C$14)^2+(Sustainable_Friendly_Table[[#This Row],[Weighted Co2]]-TOPSIS!$D$14)^2)^0.5</f>
        <v>3.2490676524898135E-3</v>
      </c>
      <c r="Z246">
        <f>Sustainable_Friendly_Table[[#This Row],[S- Worst-Euclidean Distance]]/(Sustainable_Friendly_Table[[#This Row],[S+ Best-Euclidean Distance]]+Sustainable_Friendly_Table[[#This Row],[S- Worst-Euclidean Distance]])</f>
        <v>0.53920938717381739</v>
      </c>
      <c r="AA246">
        <v>245</v>
      </c>
    </row>
    <row r="247" spans="1:27" x14ac:dyDescent="0.3">
      <c r="A247">
        <v>208</v>
      </c>
      <c r="B247" t="s">
        <v>140</v>
      </c>
      <c r="C247" t="s">
        <v>280</v>
      </c>
      <c r="D247" t="s">
        <v>280</v>
      </c>
      <c r="E247" t="s">
        <v>280</v>
      </c>
      <c r="F247" t="s">
        <v>154</v>
      </c>
      <c r="G247" t="s">
        <v>219</v>
      </c>
      <c r="H247">
        <v>393.65614402910461</v>
      </c>
      <c r="I247">
        <v>56</v>
      </c>
      <c r="J247">
        <v>1316595.581876497</v>
      </c>
      <c r="K247">
        <v>54252.273000000001</v>
      </c>
      <c r="L247">
        <v>236987204.73776945</v>
      </c>
      <c r="M247">
        <v>6488471.5227272725</v>
      </c>
      <c r="N247">
        <v>1974893372.8147454</v>
      </c>
      <c r="O247">
        <v>104384000</v>
      </c>
      <c r="P247">
        <v>27.073651099999999</v>
      </c>
      <c r="Q247">
        <v>19683.103949053631</v>
      </c>
      <c r="R247">
        <v>237041457.01076946</v>
      </c>
      <c r="S247">
        <v>2085.7658443374726</v>
      </c>
      <c r="T247">
        <v>19710.177600153631</v>
      </c>
      <c r="U247">
        <f>Sustainable_Friendly_Table[[#This Row],[Total Energy(MJ)]]*AHP!$P$13/TOPSIS!$B$12</f>
        <v>2.2970442644269236E-2</v>
      </c>
      <c r="V247">
        <f>Sustainable_Friendly_Table[[#This Row],[Total Cost(LKR Million)]]*AHP!$P$14/TOPSIS!$C$12</f>
        <v>6.9624340270281705E-3</v>
      </c>
      <c r="W247">
        <f>Sustainable_Friendly_Table[[#This Row],[Total Carbon (Metric T)]]*AHP!$P$15/TOPSIS!$D$12</f>
        <v>1.2644227184635686E-2</v>
      </c>
      <c r="X247">
        <f>((Sustainable_Friendly_Table[[#This Row],[Weighted Energy]]-TOPSIS!$B$13)^2+(Sustainable_Friendly_Table[[#This Row],[Weighted Cost]]-TOPSIS!$C$13)^2+(Sustainable_Friendly_Table[[#This Row],[Weighted Co2]]-TOPSIS!$D$13)^2)^0.5</f>
        <v>2.7779439087107999E-3</v>
      </c>
      <c r="Y247">
        <f>((Sustainable_Friendly_Table[[#This Row],[Weighted Energy]]-TOPSIS!$B$14)^2+(Sustainable_Friendly_Table[[#This Row],[Weighted Cost]]-TOPSIS!$C$14)^2+(Sustainable_Friendly_Table[[#This Row],[Weighted Co2]]-TOPSIS!$D$14)^2)^0.5</f>
        <v>3.2476837993375006E-3</v>
      </c>
      <c r="Z247">
        <f>Sustainable_Friendly_Table[[#This Row],[S- Worst-Euclidean Distance]]/(Sustainable_Friendly_Table[[#This Row],[S+ Best-Euclidean Distance]]+Sustainable_Friendly_Table[[#This Row],[S- Worst-Euclidean Distance]])</f>
        <v>0.53897850260473934</v>
      </c>
      <c r="AA247">
        <v>246</v>
      </c>
    </row>
    <row r="248" spans="1:27" x14ac:dyDescent="0.3">
      <c r="A248">
        <v>210</v>
      </c>
      <c r="B248" t="s">
        <v>140</v>
      </c>
      <c r="C248" t="s">
        <v>280</v>
      </c>
      <c r="D248" t="s">
        <v>280</v>
      </c>
      <c r="E248" t="s">
        <v>280</v>
      </c>
      <c r="F248" t="s">
        <v>154</v>
      </c>
      <c r="G248" t="s">
        <v>218</v>
      </c>
      <c r="H248">
        <v>393.65614402910461</v>
      </c>
      <c r="I248">
        <v>28</v>
      </c>
      <c r="J248">
        <v>1316595.581876497</v>
      </c>
      <c r="K248">
        <v>54252.273000000001</v>
      </c>
      <c r="L248">
        <v>236987204.73776945</v>
      </c>
      <c r="M248">
        <v>6488471.5227272725</v>
      </c>
      <c r="N248">
        <v>1974893372.8147454</v>
      </c>
      <c r="O248">
        <v>104893600</v>
      </c>
      <c r="P248">
        <v>27.073651099999999</v>
      </c>
      <c r="Q248">
        <v>19683.103949053631</v>
      </c>
      <c r="R248">
        <v>237041457.01076946</v>
      </c>
      <c r="S248">
        <v>2086.2754443374729</v>
      </c>
      <c r="T248">
        <v>19710.177600153631</v>
      </c>
      <c r="U248">
        <f>Sustainable_Friendly_Table[[#This Row],[Total Energy(MJ)]]*AHP!$P$13/TOPSIS!$B$12</f>
        <v>2.2970442644269236E-2</v>
      </c>
      <c r="V248">
        <f>Sustainable_Friendly_Table[[#This Row],[Total Cost(LKR Million)]]*AHP!$P$14/TOPSIS!$C$12</f>
        <v>6.9641351078996439E-3</v>
      </c>
      <c r="W248">
        <f>Sustainable_Friendly_Table[[#This Row],[Total Carbon (Metric T)]]*AHP!$P$15/TOPSIS!$D$12</f>
        <v>1.2644227184635686E-2</v>
      </c>
      <c r="X248">
        <f>((Sustainable_Friendly_Table[[#This Row],[Weighted Energy]]-TOPSIS!$B$13)^2+(Sustainable_Friendly_Table[[#This Row],[Weighted Cost]]-TOPSIS!$C$13)^2+(Sustainable_Friendly_Table[[#This Row],[Weighted Co2]]-TOPSIS!$D$13)^2)^0.5</f>
        <v>2.7783966802155256E-3</v>
      </c>
      <c r="Y248">
        <f>((Sustainable_Friendly_Table[[#This Row],[Weighted Energy]]-TOPSIS!$B$14)^2+(Sustainable_Friendly_Table[[#This Row],[Weighted Cost]]-TOPSIS!$C$14)^2+(Sustainable_Friendly_Table[[#This Row],[Weighted Co2]]-TOPSIS!$D$14)^2)^0.5</f>
        <v>3.2472417904917455E-3</v>
      </c>
      <c r="Z248">
        <f>Sustainable_Friendly_Table[[#This Row],[S- Worst-Euclidean Distance]]/(Sustainable_Friendly_Table[[#This Row],[S+ Best-Euclidean Distance]]+Sustainable_Friendly_Table[[#This Row],[S- Worst-Euclidean Distance]])</f>
        <v>0.53890418522082262</v>
      </c>
      <c r="AA248">
        <v>247</v>
      </c>
    </row>
    <row r="249" spans="1:27" x14ac:dyDescent="0.3">
      <c r="A249">
        <v>296</v>
      </c>
      <c r="B249" t="s">
        <v>141</v>
      </c>
      <c r="C249" t="s">
        <v>280</v>
      </c>
      <c r="D249" t="s">
        <v>151</v>
      </c>
      <c r="E249" t="s">
        <v>152</v>
      </c>
      <c r="F249" t="s">
        <v>280</v>
      </c>
      <c r="G249" t="s">
        <v>220</v>
      </c>
      <c r="H249">
        <v>379.0716717372668</v>
      </c>
      <c r="I249">
        <v>27</v>
      </c>
      <c r="J249">
        <v>1316893.5403249273</v>
      </c>
      <c r="K249">
        <v>41888.202090909079</v>
      </c>
      <c r="L249">
        <v>237040837.25848693</v>
      </c>
      <c r="M249">
        <v>5043459.1386363627</v>
      </c>
      <c r="N249">
        <v>1975340310.487391</v>
      </c>
      <c r="O249">
        <v>105300000</v>
      </c>
      <c r="P249">
        <v>19.080455068181813</v>
      </c>
      <c r="Q249">
        <v>19687.558427857664</v>
      </c>
      <c r="R249">
        <v>237082725.46057785</v>
      </c>
      <c r="S249">
        <v>2085.6837696260272</v>
      </c>
      <c r="T249">
        <v>19706.638882925847</v>
      </c>
      <c r="U249">
        <f>Sustainable_Friendly_Table[[#This Row],[Total Energy(MJ)]]*AHP!$P$13/TOPSIS!$B$12</f>
        <v>2.2974441752996021E-2</v>
      </c>
      <c r="V249">
        <f>Sustainable_Friendly_Table[[#This Row],[Total Cost(LKR Million)]]*AHP!$P$14/TOPSIS!$C$12</f>
        <v>6.9621600558317986E-3</v>
      </c>
      <c r="W249">
        <f>Sustainable_Friendly_Table[[#This Row],[Total Carbon (Metric T)]]*AHP!$P$15/TOPSIS!$D$12</f>
        <v>1.2641957070916877E-2</v>
      </c>
      <c r="X249">
        <f>((Sustainable_Friendly_Table[[#This Row],[Weighted Energy]]-TOPSIS!$B$13)^2+(Sustainable_Friendly_Table[[#This Row],[Weighted Cost]]-TOPSIS!$C$13)^2+(Sustainable_Friendly_Table[[#This Row],[Weighted Co2]]-TOPSIS!$D$13)^2)^0.5</f>
        <v>2.7801954484646578E-3</v>
      </c>
      <c r="Y249">
        <f>((Sustainable_Friendly_Table[[#This Row],[Weighted Energy]]-TOPSIS!$B$14)^2+(Sustainable_Friendly_Table[[#This Row],[Weighted Cost]]-TOPSIS!$C$14)^2+(Sustainable_Friendly_Table[[#This Row],[Weighted Co2]]-TOPSIS!$D$14)^2)^0.5</f>
        <v>3.24543121264162E-3</v>
      </c>
      <c r="Z249">
        <f>Sustainable_Friendly_Table[[#This Row],[S- Worst-Euclidean Distance]]/(Sustainable_Friendly_Table[[#This Row],[S+ Best-Euclidean Distance]]+Sustainable_Friendly_Table[[#This Row],[S- Worst-Euclidean Distance]])</f>
        <v>0.53860476182335748</v>
      </c>
      <c r="AA249">
        <v>248</v>
      </c>
    </row>
    <row r="250" spans="1:27" x14ac:dyDescent="0.3">
      <c r="A250">
        <v>209</v>
      </c>
      <c r="B250" t="s">
        <v>140</v>
      </c>
      <c r="C250" t="s">
        <v>280</v>
      </c>
      <c r="D250" t="s">
        <v>280</v>
      </c>
      <c r="E250" t="s">
        <v>280</v>
      </c>
      <c r="F250" t="s">
        <v>154</v>
      </c>
      <c r="G250" t="s">
        <v>220</v>
      </c>
      <c r="H250">
        <v>393.65614402910461</v>
      </c>
      <c r="I250">
        <v>28</v>
      </c>
      <c r="J250">
        <v>1316595.581876497</v>
      </c>
      <c r="K250">
        <v>54252.273000000001</v>
      </c>
      <c r="L250">
        <v>236987204.73776945</v>
      </c>
      <c r="M250">
        <v>6488471.5227272725</v>
      </c>
      <c r="N250">
        <v>1974893372.8147454</v>
      </c>
      <c r="O250">
        <v>109200000</v>
      </c>
      <c r="P250">
        <v>27.073651099999999</v>
      </c>
      <c r="Q250">
        <v>19683.103949053631</v>
      </c>
      <c r="R250">
        <v>237041457.01076946</v>
      </c>
      <c r="S250">
        <v>2090.5818443374728</v>
      </c>
      <c r="T250">
        <v>19710.177600153631</v>
      </c>
      <c r="U250">
        <f>Sustainable_Friendly_Table[[#This Row],[Total Energy(MJ)]]*AHP!$P$13/TOPSIS!$B$12</f>
        <v>2.2970442644269236E-2</v>
      </c>
      <c r="V250">
        <f>Sustainable_Friendly_Table[[#This Row],[Total Cost(LKR Million)]]*AHP!$P$14/TOPSIS!$C$12</f>
        <v>6.9785101759234089E-3</v>
      </c>
      <c r="W250">
        <f>Sustainable_Friendly_Table[[#This Row],[Total Carbon (Metric T)]]*AHP!$P$15/TOPSIS!$D$12</f>
        <v>1.2644227184635686E-2</v>
      </c>
      <c r="X250">
        <f>((Sustainable_Friendly_Table[[#This Row],[Weighted Energy]]-TOPSIS!$B$13)^2+(Sustainable_Friendly_Table[[#This Row],[Weighted Cost]]-TOPSIS!$C$13)^2+(Sustainable_Friendly_Table[[#This Row],[Weighted Co2]]-TOPSIS!$D$13)^2)^0.5</f>
        <v>2.7822614364707236E-3</v>
      </c>
      <c r="Y250">
        <f>((Sustainable_Friendly_Table[[#This Row],[Weighted Energy]]-TOPSIS!$B$14)^2+(Sustainable_Friendly_Table[[#This Row],[Weighted Cost]]-TOPSIS!$C$14)^2+(Sustainable_Friendly_Table[[#This Row],[Weighted Co2]]-TOPSIS!$D$14)^2)^0.5</f>
        <v>3.2435397918354697E-3</v>
      </c>
      <c r="Z250">
        <f>Sustainable_Friendly_Table[[#This Row],[S- Worst-Euclidean Distance]]/(Sustainable_Friendly_Table[[#This Row],[S+ Best-Euclidean Distance]]+Sustainable_Friendly_Table[[#This Row],[S- Worst-Euclidean Distance]])</f>
        <v>0.53827527144422649</v>
      </c>
      <c r="AA250">
        <v>249</v>
      </c>
    </row>
    <row r="251" spans="1:27" x14ac:dyDescent="0.3">
      <c r="A251">
        <v>313</v>
      </c>
      <c r="B251" t="s">
        <v>141</v>
      </c>
      <c r="C251" t="s">
        <v>280</v>
      </c>
      <c r="D251" t="s">
        <v>280</v>
      </c>
      <c r="E251" t="s">
        <v>152</v>
      </c>
      <c r="F251" t="s">
        <v>280</v>
      </c>
      <c r="G251" t="s">
        <v>219</v>
      </c>
      <c r="H251">
        <v>379.53613407567678</v>
      </c>
      <c r="I251">
        <v>54</v>
      </c>
      <c r="J251">
        <v>1317343.1398685083</v>
      </c>
      <c r="K251">
        <v>41888.202090909079</v>
      </c>
      <c r="L251">
        <v>237121765.17633149</v>
      </c>
      <c r="M251">
        <v>5048064.2136363629</v>
      </c>
      <c r="N251">
        <v>1976014709.8027625</v>
      </c>
      <c r="O251">
        <v>100656000</v>
      </c>
      <c r="P251">
        <v>19.071244918181815</v>
      </c>
      <c r="Q251">
        <v>19694.279941034198</v>
      </c>
      <c r="R251">
        <v>237163653.37842241</v>
      </c>
      <c r="S251">
        <v>2081.718774016399</v>
      </c>
      <c r="T251">
        <v>19713.351185952379</v>
      </c>
      <c r="U251">
        <f>Sustainable_Friendly_Table[[#This Row],[Total Energy(MJ)]]*AHP!$P$13/TOPSIS!$B$12</f>
        <v>2.2982284052476504E-2</v>
      </c>
      <c r="V251">
        <f>Sustainable_Friendly_Table[[#This Row],[Total Cost(LKR Million)]]*AHP!$P$14/TOPSIS!$C$12</f>
        <v>6.9489246198290288E-3</v>
      </c>
      <c r="W251">
        <f>Sustainable_Friendly_Table[[#This Row],[Total Carbon (Metric T)]]*AHP!$P$15/TOPSIS!$D$12</f>
        <v>1.2646263063796358E-2</v>
      </c>
      <c r="X251">
        <f>((Sustainable_Friendly_Table[[#This Row],[Weighted Energy]]-TOPSIS!$B$13)^2+(Sustainable_Friendly_Table[[#This Row],[Weighted Cost]]-TOPSIS!$C$13)^2+(Sustainable_Friendly_Table[[#This Row],[Weighted Co2]]-TOPSIS!$D$13)^2)^0.5</f>
        <v>2.7853470893012934E-3</v>
      </c>
      <c r="Y251">
        <f>((Sustainable_Friendly_Table[[#This Row],[Weighted Energy]]-TOPSIS!$B$14)^2+(Sustainable_Friendly_Table[[#This Row],[Weighted Cost]]-TOPSIS!$C$14)^2+(Sustainable_Friendly_Table[[#This Row],[Weighted Co2]]-TOPSIS!$D$14)^2)^0.5</f>
        <v>3.2402741321250084E-3</v>
      </c>
      <c r="Z251">
        <f>Sustainable_Friendly_Table[[#This Row],[S- Worst-Euclidean Distance]]/(Sustainable_Friendly_Table[[#This Row],[S+ Best-Euclidean Distance]]+Sustainable_Friendly_Table[[#This Row],[S- Worst-Euclidean Distance]])</f>
        <v>0.53774938932487615</v>
      </c>
      <c r="AA251">
        <v>250</v>
      </c>
    </row>
    <row r="252" spans="1:27" x14ac:dyDescent="0.3">
      <c r="A252">
        <v>315</v>
      </c>
      <c r="B252" t="s">
        <v>141</v>
      </c>
      <c r="C252" t="s">
        <v>280</v>
      </c>
      <c r="D252" t="s">
        <v>280</v>
      </c>
      <c r="E252" t="s">
        <v>152</v>
      </c>
      <c r="F252" t="s">
        <v>280</v>
      </c>
      <c r="G252" t="s">
        <v>218</v>
      </c>
      <c r="H252">
        <v>379.53613407567678</v>
      </c>
      <c r="I252">
        <v>27</v>
      </c>
      <c r="J252">
        <v>1317343.1398685083</v>
      </c>
      <c r="K252">
        <v>41888.202090909079</v>
      </c>
      <c r="L252">
        <v>237121765.17633149</v>
      </c>
      <c r="M252">
        <v>5048064.2136363629</v>
      </c>
      <c r="N252">
        <v>1976014709.8027625</v>
      </c>
      <c r="O252">
        <v>101147400</v>
      </c>
      <c r="P252">
        <v>19.071244918181815</v>
      </c>
      <c r="Q252">
        <v>19694.279941034198</v>
      </c>
      <c r="R252">
        <v>237163653.37842241</v>
      </c>
      <c r="S252">
        <v>2082.2101740163989</v>
      </c>
      <c r="T252">
        <v>19713.351185952379</v>
      </c>
      <c r="U252">
        <f>Sustainable_Friendly_Table[[#This Row],[Total Energy(MJ)]]*AHP!$P$13/TOPSIS!$B$12</f>
        <v>2.2982284052476504E-2</v>
      </c>
      <c r="V252">
        <f>Sustainable_Friendly_Table[[#This Row],[Total Cost(LKR Million)]]*AHP!$P$14/TOPSIS!$C$12</f>
        <v>6.9505649478122334E-3</v>
      </c>
      <c r="W252">
        <f>Sustainable_Friendly_Table[[#This Row],[Total Carbon (Metric T)]]*AHP!$P$15/TOPSIS!$D$12</f>
        <v>1.2646263063796358E-2</v>
      </c>
      <c r="X252">
        <f>((Sustainable_Friendly_Table[[#This Row],[Weighted Energy]]-TOPSIS!$B$13)^2+(Sustainable_Friendly_Table[[#This Row],[Weighted Cost]]-TOPSIS!$C$13)^2+(Sustainable_Friendly_Table[[#This Row],[Weighted Co2]]-TOPSIS!$D$13)^2)^0.5</f>
        <v>2.7857745588769521E-3</v>
      </c>
      <c r="Y252">
        <f>((Sustainable_Friendly_Table[[#This Row],[Weighted Energy]]-TOPSIS!$B$14)^2+(Sustainable_Friendly_Table[[#This Row],[Weighted Cost]]-TOPSIS!$C$14)^2+(Sustainable_Friendly_Table[[#This Row],[Weighted Co2]]-TOPSIS!$D$14)^2)^0.5</f>
        <v>3.2398400803858828E-3</v>
      </c>
      <c r="Z252">
        <f>Sustainable_Friendly_Table[[#This Row],[S- Worst-Euclidean Distance]]/(Sustainable_Friendly_Table[[#This Row],[S+ Best-Euclidean Distance]]+Sustainable_Friendly_Table[[#This Row],[S- Worst-Euclidean Distance]])</f>
        <v>0.537677942309009</v>
      </c>
      <c r="AA252">
        <v>251</v>
      </c>
    </row>
    <row r="253" spans="1:27" x14ac:dyDescent="0.3">
      <c r="A253">
        <v>314</v>
      </c>
      <c r="B253" t="s">
        <v>141</v>
      </c>
      <c r="C253" t="s">
        <v>280</v>
      </c>
      <c r="D253" t="s">
        <v>280</v>
      </c>
      <c r="E253" t="s">
        <v>152</v>
      </c>
      <c r="F253" t="s">
        <v>280</v>
      </c>
      <c r="G253" t="s">
        <v>220</v>
      </c>
      <c r="H253">
        <v>379.53613407567678</v>
      </c>
      <c r="I253">
        <v>27</v>
      </c>
      <c r="J253">
        <v>1317343.1398685083</v>
      </c>
      <c r="K253">
        <v>41888.202090909079</v>
      </c>
      <c r="L253">
        <v>237121765.17633149</v>
      </c>
      <c r="M253">
        <v>5048064.2136363629</v>
      </c>
      <c r="N253">
        <v>1976014709.8027625</v>
      </c>
      <c r="O253">
        <v>105300000</v>
      </c>
      <c r="P253">
        <v>19.071244918181815</v>
      </c>
      <c r="Q253">
        <v>19694.279941034198</v>
      </c>
      <c r="R253">
        <v>237163653.37842241</v>
      </c>
      <c r="S253">
        <v>2086.3627740163988</v>
      </c>
      <c r="T253">
        <v>19713.351185952379</v>
      </c>
      <c r="U253">
        <f>Sustainable_Friendly_Table[[#This Row],[Total Energy(MJ)]]*AHP!$P$13/TOPSIS!$B$12</f>
        <v>2.2982284052476504E-2</v>
      </c>
      <c r="V253">
        <f>Sustainable_Friendly_Table[[#This Row],[Total Cost(LKR Million)]]*AHP!$P$14/TOPSIS!$C$12</f>
        <v>6.964426620549434E-3</v>
      </c>
      <c r="W253">
        <f>Sustainable_Friendly_Table[[#This Row],[Total Carbon (Metric T)]]*AHP!$P$15/TOPSIS!$D$12</f>
        <v>1.2646263063796358E-2</v>
      </c>
      <c r="X253">
        <f>((Sustainable_Friendly_Table[[#This Row],[Weighted Energy]]-TOPSIS!$B$13)^2+(Sustainable_Friendly_Table[[#This Row],[Weighted Cost]]-TOPSIS!$C$13)^2+(Sustainable_Friendly_Table[[#This Row],[Weighted Co2]]-TOPSIS!$D$13)^2)^0.5</f>
        <v>2.7894228136593614E-3</v>
      </c>
      <c r="Y253">
        <f>((Sustainable_Friendly_Table[[#This Row],[Weighted Energy]]-TOPSIS!$B$14)^2+(Sustainable_Friendly_Table[[#This Row],[Weighted Cost]]-TOPSIS!$C$14)^2+(Sustainable_Friendly_Table[[#This Row],[Weighted Co2]]-TOPSIS!$D$14)^2)^0.5</f>
        <v>3.2362029801550301E-3</v>
      </c>
      <c r="Z253">
        <f>Sustainable_Friendly_Table[[#This Row],[S- Worst-Euclidean Distance]]/(Sustainable_Friendly_Table[[#This Row],[S+ Best-Euclidean Distance]]+Sustainable_Friendly_Table[[#This Row],[S- Worst-Euclidean Distance]])</f>
        <v>0.53707334157344377</v>
      </c>
      <c r="AA253">
        <v>252</v>
      </c>
    </row>
    <row r="254" spans="1:27" x14ac:dyDescent="0.3">
      <c r="A254">
        <v>193</v>
      </c>
      <c r="B254" t="s">
        <v>140</v>
      </c>
      <c r="C254" t="s">
        <v>280</v>
      </c>
      <c r="D254" t="s">
        <v>151</v>
      </c>
      <c r="E254" t="s">
        <v>280</v>
      </c>
      <c r="F254" t="s">
        <v>155</v>
      </c>
      <c r="G254" t="s">
        <v>219</v>
      </c>
      <c r="H254">
        <v>393.15310984685647</v>
      </c>
      <c r="I254">
        <v>56</v>
      </c>
      <c r="J254">
        <v>1317187.1617566003</v>
      </c>
      <c r="K254">
        <v>55071.052772727271</v>
      </c>
      <c r="L254">
        <v>237093689.11618805</v>
      </c>
      <c r="M254">
        <v>6511159.1068181815</v>
      </c>
      <c r="N254">
        <v>1975780742.6349003</v>
      </c>
      <c r="O254">
        <v>104384000</v>
      </c>
      <c r="P254">
        <v>26.809934659090906</v>
      </c>
      <c r="Q254">
        <v>19691.948068261172</v>
      </c>
      <c r="R254">
        <v>237148760.16896078</v>
      </c>
      <c r="S254">
        <v>2086.6759017417185</v>
      </c>
      <c r="T254">
        <v>19718.758002920262</v>
      </c>
      <c r="U254">
        <f>Sustainable_Friendly_Table[[#This Row],[Total Energy(MJ)]]*AHP!$P$13/TOPSIS!$B$12</f>
        <v>2.2980840829767528E-2</v>
      </c>
      <c r="V254">
        <f>Sustainable_Friendly_Table[[#This Row],[Total Cost(LKR Million)]]*AHP!$P$14/TOPSIS!$C$12</f>
        <v>6.9654718630609508E-3</v>
      </c>
      <c r="W254">
        <f>Sustainable_Friendly_Table[[#This Row],[Total Carbon (Metric T)]]*AHP!$P$15/TOPSIS!$D$12</f>
        <v>1.2649731577549736E-2</v>
      </c>
      <c r="X254">
        <f>((Sustainable_Friendly_Table[[#This Row],[Weighted Energy]]-TOPSIS!$B$13)^2+(Sustainable_Friendly_Table[[#This Row],[Weighted Cost]]-TOPSIS!$C$13)^2+(Sustainable_Friendly_Table[[#This Row],[Weighted Co2]]-TOPSIS!$D$13)^2)^0.5</f>
        <v>2.7900918356412621E-3</v>
      </c>
      <c r="Y254">
        <f>((Sustainable_Friendly_Table[[#This Row],[Weighted Energy]]-TOPSIS!$B$14)^2+(Sustainable_Friendly_Table[[#This Row],[Weighted Cost]]-TOPSIS!$C$14)^2+(Sustainable_Friendly_Table[[#This Row],[Weighted Co2]]-TOPSIS!$D$14)^2)^0.5</f>
        <v>3.2355348649496787E-3</v>
      </c>
      <c r="Z254">
        <f>Sustainable_Friendly_Table[[#This Row],[S- Worst-Euclidean Distance]]/(Sustainable_Friendly_Table[[#This Row],[S+ Best-Euclidean Distance]]+Sustainable_Friendly_Table[[#This Row],[S- Worst-Euclidean Distance]])</f>
        <v>0.5369623817938084</v>
      </c>
      <c r="AA254">
        <v>253</v>
      </c>
    </row>
    <row r="255" spans="1:27" x14ac:dyDescent="0.3">
      <c r="A255">
        <v>195</v>
      </c>
      <c r="B255" t="s">
        <v>140</v>
      </c>
      <c r="C255" t="s">
        <v>280</v>
      </c>
      <c r="D255" t="s">
        <v>151</v>
      </c>
      <c r="E255" t="s">
        <v>280</v>
      </c>
      <c r="F255" t="s">
        <v>155</v>
      </c>
      <c r="G255" t="s">
        <v>218</v>
      </c>
      <c r="H255">
        <v>393.15310984685647</v>
      </c>
      <c r="I255">
        <v>28</v>
      </c>
      <c r="J255">
        <v>1317187.1617566003</v>
      </c>
      <c r="K255">
        <v>55071.052772727271</v>
      </c>
      <c r="L255">
        <v>237093689.11618805</v>
      </c>
      <c r="M255">
        <v>6511159.1068181815</v>
      </c>
      <c r="N255">
        <v>1975780742.6349003</v>
      </c>
      <c r="O255">
        <v>104893600</v>
      </c>
      <c r="P255">
        <v>26.809934659090906</v>
      </c>
      <c r="Q255">
        <v>19691.948068261172</v>
      </c>
      <c r="R255">
        <v>237148760.16896078</v>
      </c>
      <c r="S255">
        <v>2087.1855017417183</v>
      </c>
      <c r="T255">
        <v>19718.758002920262</v>
      </c>
      <c r="U255">
        <f>Sustainable_Friendly_Table[[#This Row],[Total Energy(MJ)]]*AHP!$P$13/TOPSIS!$B$12</f>
        <v>2.2980840829767528E-2</v>
      </c>
      <c r="V255">
        <f>Sustainable_Friendly_Table[[#This Row],[Total Cost(LKR Million)]]*AHP!$P$14/TOPSIS!$C$12</f>
        <v>6.9671729439324233E-3</v>
      </c>
      <c r="W255">
        <f>Sustainable_Friendly_Table[[#This Row],[Total Carbon (Metric T)]]*AHP!$P$15/TOPSIS!$D$12</f>
        <v>1.2649731577549736E-2</v>
      </c>
      <c r="X255">
        <f>((Sustainable_Friendly_Table[[#This Row],[Weighted Energy]]-TOPSIS!$B$13)^2+(Sustainable_Friendly_Table[[#This Row],[Weighted Cost]]-TOPSIS!$C$13)^2+(Sustainable_Friendly_Table[[#This Row],[Weighted Co2]]-TOPSIS!$D$13)^2)^0.5</f>
        <v>2.7905444879468902E-3</v>
      </c>
      <c r="Y255">
        <f>((Sustainable_Friendly_Table[[#This Row],[Weighted Energy]]-TOPSIS!$B$14)^2+(Sustainable_Friendly_Table[[#This Row],[Weighted Cost]]-TOPSIS!$C$14)^2+(Sustainable_Friendly_Table[[#This Row],[Weighted Co2]]-TOPSIS!$D$14)^2)^0.5</f>
        <v>3.2350927935611436E-3</v>
      </c>
      <c r="Z255">
        <f>Sustainable_Friendly_Table[[#This Row],[S- Worst-Euclidean Distance]]/(Sustainable_Friendly_Table[[#This Row],[S+ Best-Euclidean Distance]]+Sustainable_Friendly_Table[[#This Row],[S- Worst-Euclidean Distance]])</f>
        <v>0.5368880738124181</v>
      </c>
      <c r="AA255">
        <v>254</v>
      </c>
    </row>
    <row r="256" spans="1:27" x14ac:dyDescent="0.3">
      <c r="A256">
        <v>194</v>
      </c>
      <c r="B256" t="s">
        <v>140</v>
      </c>
      <c r="C256" t="s">
        <v>280</v>
      </c>
      <c r="D256" t="s">
        <v>151</v>
      </c>
      <c r="E256" t="s">
        <v>280</v>
      </c>
      <c r="F256" t="s">
        <v>155</v>
      </c>
      <c r="G256" t="s">
        <v>220</v>
      </c>
      <c r="H256">
        <v>393.15310984685647</v>
      </c>
      <c r="I256">
        <v>28</v>
      </c>
      <c r="J256">
        <v>1317187.1617566003</v>
      </c>
      <c r="K256">
        <v>55071.052772727271</v>
      </c>
      <c r="L256">
        <v>237093689.11618805</v>
      </c>
      <c r="M256">
        <v>6511159.1068181815</v>
      </c>
      <c r="N256">
        <v>1975780742.6349003</v>
      </c>
      <c r="O256">
        <v>109200000</v>
      </c>
      <c r="P256">
        <v>26.809934659090906</v>
      </c>
      <c r="Q256">
        <v>19691.948068261172</v>
      </c>
      <c r="R256">
        <v>237148760.16896078</v>
      </c>
      <c r="S256">
        <v>2091.4919017417187</v>
      </c>
      <c r="T256">
        <v>19718.758002920262</v>
      </c>
      <c r="U256">
        <f>Sustainable_Friendly_Table[[#This Row],[Total Energy(MJ)]]*AHP!$P$13/TOPSIS!$B$12</f>
        <v>2.2980840829767528E-2</v>
      </c>
      <c r="V256">
        <f>Sustainable_Friendly_Table[[#This Row],[Total Cost(LKR Million)]]*AHP!$P$14/TOPSIS!$C$12</f>
        <v>6.9815480119561884E-3</v>
      </c>
      <c r="W256">
        <f>Sustainable_Friendly_Table[[#This Row],[Total Carbon (Metric T)]]*AHP!$P$15/TOPSIS!$D$12</f>
        <v>1.2649731577549736E-2</v>
      </c>
      <c r="X256">
        <f>((Sustainable_Friendly_Table[[#This Row],[Weighted Energy]]-TOPSIS!$B$13)^2+(Sustainable_Friendly_Table[[#This Row],[Weighted Cost]]-TOPSIS!$C$13)^2+(Sustainable_Friendly_Table[[#This Row],[Weighted Co2]]-TOPSIS!$D$13)^2)^0.5</f>
        <v>2.7944080707100537E-3</v>
      </c>
      <c r="Y256">
        <f>((Sustainable_Friendly_Table[[#This Row],[Weighted Energy]]-TOPSIS!$B$14)^2+(Sustainable_Friendly_Table[[#This Row],[Weighted Cost]]-TOPSIS!$C$14)^2+(Sustainable_Friendly_Table[[#This Row],[Weighted Co2]]-TOPSIS!$D$14)^2)^0.5</f>
        <v>3.2313903905988395E-3</v>
      </c>
      <c r="Z256">
        <f>Sustainable_Friendly_Table[[#This Row],[S- Worst-Euclidean Distance]]/(Sustainable_Friendly_Table[[#This Row],[S+ Best-Euclidean Distance]]+Sustainable_Friendly_Table[[#This Row],[S- Worst-Euclidean Distance]])</f>
        <v>0.53625928768565778</v>
      </c>
      <c r="AA256">
        <v>255</v>
      </c>
    </row>
    <row r="257" spans="1:27" x14ac:dyDescent="0.3">
      <c r="A257">
        <v>211</v>
      </c>
      <c r="B257" t="s">
        <v>140</v>
      </c>
      <c r="C257" t="s">
        <v>280</v>
      </c>
      <c r="D257" t="s">
        <v>280</v>
      </c>
      <c r="E257" t="s">
        <v>280</v>
      </c>
      <c r="F257" t="s">
        <v>155</v>
      </c>
      <c r="G257" t="s">
        <v>219</v>
      </c>
      <c r="H257">
        <v>393.6175721852664</v>
      </c>
      <c r="I257">
        <v>56</v>
      </c>
      <c r="J257">
        <v>1317636.7613001813</v>
      </c>
      <c r="K257">
        <v>55071.052772727271</v>
      </c>
      <c r="L257">
        <v>237174617.03403264</v>
      </c>
      <c r="M257">
        <v>6515764.1818181816</v>
      </c>
      <c r="N257">
        <v>1976455141.9502718</v>
      </c>
      <c r="O257">
        <v>104384000</v>
      </c>
      <c r="P257">
        <v>26.800724509090909</v>
      </c>
      <c r="Q257">
        <v>19698.669581437709</v>
      </c>
      <c r="R257">
        <v>237229688.08680537</v>
      </c>
      <c r="S257">
        <v>2087.35490613209</v>
      </c>
      <c r="T257">
        <v>19725.470305946801</v>
      </c>
      <c r="U257">
        <f>Sustainable_Friendly_Table[[#This Row],[Total Energy(MJ)]]*AHP!$P$13/TOPSIS!$B$12</f>
        <v>2.2988683129248011E-2</v>
      </c>
      <c r="V257">
        <f>Sustainable_Friendly_Table[[#This Row],[Total Cost(LKR Million)]]*AHP!$P$14/TOPSIS!$C$12</f>
        <v>6.9677384277785862E-3</v>
      </c>
      <c r="W257">
        <f>Sustainable_Friendly_Table[[#This Row],[Total Carbon (Metric T)]]*AHP!$P$15/TOPSIS!$D$12</f>
        <v>1.2654037570429225E-2</v>
      </c>
      <c r="X257">
        <f>((Sustainable_Friendly_Table[[#This Row],[Weighted Energy]]-TOPSIS!$B$13)^2+(Sustainable_Friendly_Table[[#This Row],[Weighted Cost]]-TOPSIS!$C$13)^2+(Sustainable_Friendly_Table[[#This Row],[Weighted Co2]]-TOPSIS!$D$13)^2)^0.5</f>
        <v>2.7993191469991188E-3</v>
      </c>
      <c r="Y257">
        <f>((Sustainable_Friendly_Table[[#This Row],[Weighted Energy]]-TOPSIS!$B$14)^2+(Sustainable_Friendly_Table[[#This Row],[Weighted Cost]]-TOPSIS!$C$14)^2+(Sustainable_Friendly_Table[[#This Row],[Weighted Co2]]-TOPSIS!$D$14)^2)^0.5</f>
        <v>3.2263065832039083E-3</v>
      </c>
      <c r="Z257">
        <f>Sustainable_Friendly_Table[[#This Row],[S- Worst-Euclidean Distance]]/(Sustainable_Friendly_Table[[#This Row],[S+ Best-Euclidean Distance]]+Sustainable_Friendly_Table[[#This Row],[S- Worst-Euclidean Distance]])</f>
        <v>0.53543096230359488</v>
      </c>
      <c r="AA257">
        <v>256</v>
      </c>
    </row>
    <row r="258" spans="1:27" x14ac:dyDescent="0.3">
      <c r="A258">
        <v>213</v>
      </c>
      <c r="B258" t="s">
        <v>140</v>
      </c>
      <c r="C258" t="s">
        <v>280</v>
      </c>
      <c r="D258" t="s">
        <v>280</v>
      </c>
      <c r="E258" t="s">
        <v>280</v>
      </c>
      <c r="F258" t="s">
        <v>155</v>
      </c>
      <c r="G258" t="s">
        <v>218</v>
      </c>
      <c r="H258">
        <v>393.6175721852664</v>
      </c>
      <c r="I258">
        <v>28</v>
      </c>
      <c r="J258">
        <v>1317636.7613001813</v>
      </c>
      <c r="K258">
        <v>55071.052772727271</v>
      </c>
      <c r="L258">
        <v>237174617.03403264</v>
      </c>
      <c r="M258">
        <v>6515764.1818181816</v>
      </c>
      <c r="N258">
        <v>1976455141.9502718</v>
      </c>
      <c r="O258">
        <v>104893600</v>
      </c>
      <c r="P258">
        <v>26.800724509090909</v>
      </c>
      <c r="Q258">
        <v>19698.669581437709</v>
      </c>
      <c r="R258">
        <v>237229688.08680537</v>
      </c>
      <c r="S258">
        <v>2087.8645061320899</v>
      </c>
      <c r="T258">
        <v>19725.470305946801</v>
      </c>
      <c r="U258">
        <f>Sustainable_Friendly_Table[[#This Row],[Total Energy(MJ)]]*AHP!$P$13/TOPSIS!$B$12</f>
        <v>2.2988683129248011E-2</v>
      </c>
      <c r="V258">
        <f>Sustainable_Friendly_Table[[#This Row],[Total Cost(LKR Million)]]*AHP!$P$14/TOPSIS!$C$12</f>
        <v>6.9694395086500587E-3</v>
      </c>
      <c r="W258">
        <f>Sustainable_Friendly_Table[[#This Row],[Total Carbon (Metric T)]]*AHP!$P$15/TOPSIS!$D$12</f>
        <v>1.2654037570429225E-2</v>
      </c>
      <c r="X258">
        <f>((Sustainable_Friendly_Table[[#This Row],[Weighted Energy]]-TOPSIS!$B$13)^2+(Sustainable_Friendly_Table[[#This Row],[Weighted Cost]]-TOPSIS!$C$13)^2+(Sustainable_Friendly_Table[[#This Row],[Weighted Co2]]-TOPSIS!$D$13)^2)^0.5</f>
        <v>2.7997716845975834E-3</v>
      </c>
      <c r="Y258">
        <f>((Sustainable_Friendly_Table[[#This Row],[Weighted Energy]]-TOPSIS!$B$14)^2+(Sustainable_Friendly_Table[[#This Row],[Weighted Cost]]-TOPSIS!$C$14)^2+(Sustainable_Friendly_Table[[#This Row],[Weighted Co2]]-TOPSIS!$D$14)^2)^0.5</f>
        <v>3.2258644423922957E-3</v>
      </c>
      <c r="Z258">
        <f>Sustainable_Friendly_Table[[#This Row],[S- Worst-Euclidean Distance]]/(Sustainable_Friendly_Table[[#This Row],[S+ Best-Euclidean Distance]]+Sustainable_Friendly_Table[[#This Row],[S- Worst-Euclidean Distance]])</f>
        <v>0.53535666183742558</v>
      </c>
      <c r="AA258">
        <v>257</v>
      </c>
    </row>
    <row r="259" spans="1:27" x14ac:dyDescent="0.3">
      <c r="A259">
        <v>212</v>
      </c>
      <c r="B259" t="s">
        <v>140</v>
      </c>
      <c r="C259" t="s">
        <v>280</v>
      </c>
      <c r="D259" t="s">
        <v>280</v>
      </c>
      <c r="E259" t="s">
        <v>280</v>
      </c>
      <c r="F259" t="s">
        <v>155</v>
      </c>
      <c r="G259" t="s">
        <v>220</v>
      </c>
      <c r="H259">
        <v>393.6175721852664</v>
      </c>
      <c r="I259">
        <v>28</v>
      </c>
      <c r="J259">
        <v>1317636.7613001813</v>
      </c>
      <c r="K259">
        <v>55071.052772727271</v>
      </c>
      <c r="L259">
        <v>237174617.03403264</v>
      </c>
      <c r="M259">
        <v>6515764.1818181816</v>
      </c>
      <c r="N259">
        <v>1976455141.9502718</v>
      </c>
      <c r="O259">
        <v>109200000</v>
      </c>
      <c r="P259">
        <v>26.800724509090909</v>
      </c>
      <c r="Q259">
        <v>19698.669581437709</v>
      </c>
      <c r="R259">
        <v>237229688.08680537</v>
      </c>
      <c r="S259">
        <v>2092.1709061320903</v>
      </c>
      <c r="T259">
        <v>19725.470305946801</v>
      </c>
      <c r="U259">
        <f>Sustainable_Friendly_Table[[#This Row],[Total Energy(MJ)]]*AHP!$P$13/TOPSIS!$B$12</f>
        <v>2.2988683129248011E-2</v>
      </c>
      <c r="V259">
        <f>Sustainable_Friendly_Table[[#This Row],[Total Cost(LKR Million)]]*AHP!$P$14/TOPSIS!$C$12</f>
        <v>6.9838145766738238E-3</v>
      </c>
      <c r="W259">
        <f>Sustainable_Friendly_Table[[#This Row],[Total Carbon (Metric T)]]*AHP!$P$15/TOPSIS!$D$12</f>
        <v>1.2654037570429225E-2</v>
      </c>
      <c r="X259">
        <f>((Sustainable_Friendly_Table[[#This Row],[Weighted Energy]]-TOPSIS!$B$13)^2+(Sustainable_Friendly_Table[[#This Row],[Weighted Cost]]-TOPSIS!$C$13)^2+(Sustainable_Friendly_Table[[#This Row],[Weighted Co2]]-TOPSIS!$D$13)^2)^0.5</f>
        <v>2.8036341730612959E-3</v>
      </c>
      <c r="Y259">
        <f>((Sustainable_Friendly_Table[[#This Row],[Weighted Energy]]-TOPSIS!$B$14)^2+(Sustainable_Friendly_Table[[#This Row],[Weighted Cost]]-TOPSIS!$C$14)^2+(Sustainable_Friendly_Table[[#This Row],[Weighted Co2]]-TOPSIS!$D$14)^2)^0.5</f>
        <v>3.2221615475078562E-3</v>
      </c>
      <c r="Z259">
        <f>Sustainable_Friendly_Table[[#This Row],[S- Worst-Euclidean Distance]]/(Sustainable_Friendly_Table[[#This Row],[S+ Best-Euclidean Distance]]+Sustainable_Friendly_Table[[#This Row],[S- Worst-Euclidean Distance]])</f>
        <v>0.53472797567779395</v>
      </c>
      <c r="AA259">
        <v>258</v>
      </c>
    </row>
    <row r="260" spans="1:27" x14ac:dyDescent="0.3">
      <c r="A260">
        <v>289</v>
      </c>
      <c r="B260" t="s">
        <v>141</v>
      </c>
      <c r="C260" t="s">
        <v>280</v>
      </c>
      <c r="D260" t="s">
        <v>151</v>
      </c>
      <c r="E260" t="s">
        <v>152</v>
      </c>
      <c r="F260" t="s">
        <v>154</v>
      </c>
      <c r="G260" t="s">
        <v>219</v>
      </c>
      <c r="H260">
        <v>379.00830370810417</v>
      </c>
      <c r="I260">
        <v>54</v>
      </c>
      <c r="J260">
        <v>1318604.0493781222</v>
      </c>
      <c r="K260">
        <v>39704.789363636359</v>
      </c>
      <c r="L260">
        <v>237348728.888062</v>
      </c>
      <c r="M260">
        <v>5054376.2022727262</v>
      </c>
      <c r="N260">
        <v>1977906074.0671833</v>
      </c>
      <c r="O260">
        <v>100656000</v>
      </c>
      <c r="P260">
        <v>19.080455068181813</v>
      </c>
      <c r="Q260">
        <v>19713.130538202928</v>
      </c>
      <c r="R260">
        <v>237388433.67742562</v>
      </c>
      <c r="S260">
        <v>2083.616450269456</v>
      </c>
      <c r="T260">
        <v>19732.21099327111</v>
      </c>
      <c r="U260">
        <f>Sustainable_Friendly_Table[[#This Row],[Total Energy(MJ)]]*AHP!$P$13/TOPSIS!$B$12</f>
        <v>2.3004066330694531E-2</v>
      </c>
      <c r="V260">
        <f>Sustainable_Friendly_Table[[#This Row],[Total Cost(LKR Million)]]*AHP!$P$14/TOPSIS!$C$12</f>
        <v>6.9552591974866478E-3</v>
      </c>
      <c r="W260">
        <f>Sustainable_Friendly_Table[[#This Row],[Total Carbon (Metric T)]]*AHP!$P$15/TOPSIS!$D$12</f>
        <v>1.2658361772049228E-2</v>
      </c>
      <c r="X260">
        <f>((Sustainable_Friendly_Table[[#This Row],[Weighted Energy]]-TOPSIS!$B$13)^2+(Sustainable_Friendly_Table[[#This Row],[Weighted Cost]]-TOPSIS!$C$13)^2+(Sustainable_Friendly_Table[[#This Row],[Weighted Co2]]-TOPSIS!$D$13)^2)^0.5</f>
        <v>2.8110535322815656E-3</v>
      </c>
      <c r="Y260">
        <f>((Sustainable_Friendly_Table[[#This Row],[Weighted Energy]]-TOPSIS!$B$14)^2+(Sustainable_Friendly_Table[[#This Row],[Weighted Cost]]-TOPSIS!$C$14)^2+(Sustainable_Friendly_Table[[#This Row],[Weighted Co2]]-TOPSIS!$D$14)^2)^0.5</f>
        <v>3.214569542534598E-3</v>
      </c>
      <c r="Z260">
        <f>Sustainable_Friendly_Table[[#This Row],[S- Worst-Euclidean Distance]]/(Sustainable_Friendly_Table[[#This Row],[S+ Best-Euclidean Distance]]+Sustainable_Friendly_Table[[#This Row],[S- Worst-Euclidean Distance]])</f>
        <v>0.5334833431533007</v>
      </c>
      <c r="AA260">
        <v>259</v>
      </c>
    </row>
    <row r="261" spans="1:27" x14ac:dyDescent="0.3">
      <c r="A261">
        <v>291</v>
      </c>
      <c r="B261" t="s">
        <v>141</v>
      </c>
      <c r="C261" t="s">
        <v>280</v>
      </c>
      <c r="D261" t="s">
        <v>151</v>
      </c>
      <c r="E261" t="s">
        <v>152</v>
      </c>
      <c r="F261" t="s">
        <v>154</v>
      </c>
      <c r="G261" t="s">
        <v>218</v>
      </c>
      <c r="H261">
        <v>379.00830370810417</v>
      </c>
      <c r="I261">
        <v>27</v>
      </c>
      <c r="J261">
        <v>1318604.0493781222</v>
      </c>
      <c r="K261">
        <v>39704.789363636359</v>
      </c>
      <c r="L261">
        <v>237348728.888062</v>
      </c>
      <c r="M261">
        <v>5054376.2022727262</v>
      </c>
      <c r="N261">
        <v>1977906074.0671833</v>
      </c>
      <c r="O261">
        <v>101147400</v>
      </c>
      <c r="P261">
        <v>19.080455068181813</v>
      </c>
      <c r="Q261">
        <v>19713.130538202928</v>
      </c>
      <c r="R261">
        <v>237388433.67742562</v>
      </c>
      <c r="S261">
        <v>2084.1078502694559</v>
      </c>
      <c r="T261">
        <v>19732.21099327111</v>
      </c>
      <c r="U261">
        <f>Sustainable_Friendly_Table[[#This Row],[Total Energy(MJ)]]*AHP!$P$13/TOPSIS!$B$12</f>
        <v>2.3004066330694531E-2</v>
      </c>
      <c r="V261">
        <f>Sustainable_Friendly_Table[[#This Row],[Total Cost(LKR Million)]]*AHP!$P$14/TOPSIS!$C$12</f>
        <v>6.9568995254698542E-3</v>
      </c>
      <c r="W261">
        <f>Sustainable_Friendly_Table[[#This Row],[Total Carbon (Metric T)]]*AHP!$P$15/TOPSIS!$D$12</f>
        <v>1.2658361772049228E-2</v>
      </c>
      <c r="X261">
        <f>((Sustainable_Friendly_Table[[#This Row],[Weighted Energy]]-TOPSIS!$B$13)^2+(Sustainable_Friendly_Table[[#This Row],[Weighted Cost]]-TOPSIS!$C$13)^2+(Sustainable_Friendly_Table[[#This Row],[Weighted Co2]]-TOPSIS!$D$13)^2)^0.5</f>
        <v>2.8114807891802401E-3</v>
      </c>
      <c r="Y261">
        <f>((Sustainable_Friendly_Table[[#This Row],[Weighted Energy]]-TOPSIS!$B$14)^2+(Sustainable_Friendly_Table[[#This Row],[Weighted Cost]]-TOPSIS!$C$14)^2+(Sustainable_Friendly_Table[[#This Row],[Weighted Co2]]-TOPSIS!$D$14)^2)^0.5</f>
        <v>3.2141352523684195E-3</v>
      </c>
      <c r="Z261">
        <f>Sustainable_Friendly_Table[[#This Row],[S- Worst-Euclidean Distance]]/(Sustainable_Friendly_Table[[#This Row],[S+ Best-Euclidean Distance]]+Sustainable_Friendly_Table[[#This Row],[S- Worst-Euclidean Distance]])</f>
        <v>0.53341189186398041</v>
      </c>
      <c r="AA261">
        <v>260</v>
      </c>
    </row>
    <row r="262" spans="1:27" x14ac:dyDescent="0.3">
      <c r="A262">
        <v>290</v>
      </c>
      <c r="B262" t="s">
        <v>141</v>
      </c>
      <c r="C262" t="s">
        <v>280</v>
      </c>
      <c r="D262" t="s">
        <v>151</v>
      </c>
      <c r="E262" t="s">
        <v>152</v>
      </c>
      <c r="F262" t="s">
        <v>154</v>
      </c>
      <c r="G262" t="s">
        <v>220</v>
      </c>
      <c r="H262">
        <v>379.00830370810417</v>
      </c>
      <c r="I262">
        <v>27</v>
      </c>
      <c r="J262">
        <v>1318604.0493781222</v>
      </c>
      <c r="K262">
        <v>39704.789363636359</v>
      </c>
      <c r="L262">
        <v>237348728.888062</v>
      </c>
      <c r="M262">
        <v>5054376.2022727262</v>
      </c>
      <c r="N262">
        <v>1977906074.0671833</v>
      </c>
      <c r="O262">
        <v>105300000</v>
      </c>
      <c r="P262">
        <v>19.080455068181813</v>
      </c>
      <c r="Q262">
        <v>19713.130538202928</v>
      </c>
      <c r="R262">
        <v>237388433.67742562</v>
      </c>
      <c r="S262">
        <v>2088.2604502694558</v>
      </c>
      <c r="T262">
        <v>19732.21099327111</v>
      </c>
      <c r="U262">
        <f>Sustainable_Friendly_Table[[#This Row],[Total Energy(MJ)]]*AHP!$P$13/TOPSIS!$B$12</f>
        <v>2.3004066330694531E-2</v>
      </c>
      <c r="V262">
        <f>Sustainable_Friendly_Table[[#This Row],[Total Cost(LKR Million)]]*AHP!$P$14/TOPSIS!$C$12</f>
        <v>6.9707611982070539E-3</v>
      </c>
      <c r="W262">
        <f>Sustainable_Friendly_Table[[#This Row],[Total Carbon (Metric T)]]*AHP!$P$15/TOPSIS!$D$12</f>
        <v>1.2658361772049228E-2</v>
      </c>
      <c r="X262">
        <f>((Sustainable_Friendly_Table[[#This Row],[Weighted Energy]]-TOPSIS!$B$13)^2+(Sustainable_Friendly_Table[[#This Row],[Weighted Cost]]-TOPSIS!$C$13)^2+(Sustainable_Friendly_Table[[#This Row],[Weighted Co2]]-TOPSIS!$D$13)^2)^0.5</f>
        <v>2.8151269214889076E-3</v>
      </c>
      <c r="Y262">
        <f>((Sustainable_Friendly_Table[[#This Row],[Weighted Energy]]-TOPSIS!$B$14)^2+(Sustainable_Friendly_Table[[#This Row],[Weighted Cost]]-TOPSIS!$C$14)^2+(Sustainable_Friendly_Table[[#This Row],[Weighted Co2]]-TOPSIS!$D$14)^2)^0.5</f>
        <v>3.2104963819465267E-3</v>
      </c>
      <c r="Z262">
        <f>Sustainable_Friendly_Table[[#This Row],[S- Worst-Euclidean Distance]]/(Sustainable_Friendly_Table[[#This Row],[S+ Best-Euclidean Distance]]+Sustainable_Friendly_Table[[#This Row],[S- Worst-Euclidean Distance]])</f>
        <v>0.53280734959254794</v>
      </c>
      <c r="AA262">
        <v>261</v>
      </c>
    </row>
    <row r="263" spans="1:27" x14ac:dyDescent="0.3">
      <c r="A263">
        <v>307</v>
      </c>
      <c r="B263" t="s">
        <v>141</v>
      </c>
      <c r="C263" t="s">
        <v>280</v>
      </c>
      <c r="D263" t="s">
        <v>280</v>
      </c>
      <c r="E263" t="s">
        <v>152</v>
      </c>
      <c r="F263" t="s">
        <v>154</v>
      </c>
      <c r="G263" t="s">
        <v>219</v>
      </c>
      <c r="H263">
        <v>379.47276604651415</v>
      </c>
      <c r="I263">
        <v>54</v>
      </c>
      <c r="J263">
        <v>1319053.648921703</v>
      </c>
      <c r="K263">
        <v>39704.789363636359</v>
      </c>
      <c r="L263">
        <v>237429656.80590653</v>
      </c>
      <c r="M263">
        <v>5058981.2772727264</v>
      </c>
      <c r="N263">
        <v>1978580473.3825545</v>
      </c>
      <c r="O263">
        <v>100656000</v>
      </c>
      <c r="P263">
        <v>19.071244918181815</v>
      </c>
      <c r="Q263">
        <v>19719.852051379457</v>
      </c>
      <c r="R263">
        <v>237469361.59527016</v>
      </c>
      <c r="S263">
        <v>2084.2954546598271</v>
      </c>
      <c r="T263">
        <v>19738.923296297638</v>
      </c>
      <c r="U263">
        <f>Sustainable_Friendly_Table[[#This Row],[Total Energy(MJ)]]*AHP!$P$13/TOPSIS!$B$12</f>
        <v>2.3011908630175014E-2</v>
      </c>
      <c r="V263">
        <f>Sustainable_Friendly_Table[[#This Row],[Total Cost(LKR Million)]]*AHP!$P$14/TOPSIS!$C$12</f>
        <v>6.9575257622042823E-3</v>
      </c>
      <c r="W263">
        <f>Sustainable_Friendly_Table[[#This Row],[Total Carbon (Metric T)]]*AHP!$P$15/TOPSIS!$D$12</f>
        <v>1.2662667764928708E-2</v>
      </c>
      <c r="X263">
        <f>((Sustainable_Friendly_Table[[#This Row],[Weighted Energy]]-TOPSIS!$B$13)^2+(Sustainable_Friendly_Table[[#This Row],[Weighted Cost]]-TOPSIS!$C$13)^2+(Sustainable_Friendly_Table[[#This Row],[Weighted Co2]]-TOPSIS!$D$13)^2)^0.5</f>
        <v>2.8202818134437199E-3</v>
      </c>
      <c r="Y263">
        <f>((Sustainable_Friendly_Table[[#This Row],[Weighted Energy]]-TOPSIS!$B$14)^2+(Sustainable_Friendly_Table[[#This Row],[Weighted Cost]]-TOPSIS!$C$14)^2+(Sustainable_Friendly_Table[[#This Row],[Weighted Co2]]-TOPSIS!$D$14)^2)^0.5</f>
        <v>3.205342097305055E-3</v>
      </c>
      <c r="Z263">
        <f>Sustainable_Friendly_Table[[#This Row],[S- Worst-Euclidean Distance]]/(Sustainable_Friendly_Table[[#This Row],[S+ Best-Euclidean Distance]]+Sustainable_Friendly_Table[[#This Row],[S- Worst-Euclidean Distance]])</f>
        <v>0.53195190154287986</v>
      </c>
      <c r="AA263">
        <v>262</v>
      </c>
    </row>
    <row r="264" spans="1:27" x14ac:dyDescent="0.3">
      <c r="A264">
        <v>309</v>
      </c>
      <c r="B264" t="s">
        <v>141</v>
      </c>
      <c r="C264" t="s">
        <v>280</v>
      </c>
      <c r="D264" t="s">
        <v>280</v>
      </c>
      <c r="E264" t="s">
        <v>152</v>
      </c>
      <c r="F264" t="s">
        <v>154</v>
      </c>
      <c r="G264" t="s">
        <v>218</v>
      </c>
      <c r="H264">
        <v>379.47276604651415</v>
      </c>
      <c r="I264">
        <v>27</v>
      </c>
      <c r="J264">
        <v>1319053.648921703</v>
      </c>
      <c r="K264">
        <v>39704.789363636359</v>
      </c>
      <c r="L264">
        <v>237429656.80590653</v>
      </c>
      <c r="M264">
        <v>5058981.2772727264</v>
      </c>
      <c r="N264">
        <v>1978580473.3825545</v>
      </c>
      <c r="O264">
        <v>101147400</v>
      </c>
      <c r="P264">
        <v>19.071244918181815</v>
      </c>
      <c r="Q264">
        <v>19719.852051379457</v>
      </c>
      <c r="R264">
        <v>237469361.59527016</v>
      </c>
      <c r="S264">
        <v>2084.7868546598274</v>
      </c>
      <c r="T264">
        <v>19738.923296297638</v>
      </c>
      <c r="U264">
        <f>Sustainable_Friendly_Table[[#This Row],[Total Energy(MJ)]]*AHP!$P$13/TOPSIS!$B$12</f>
        <v>2.3011908630175014E-2</v>
      </c>
      <c r="V264">
        <f>Sustainable_Friendly_Table[[#This Row],[Total Cost(LKR Million)]]*AHP!$P$14/TOPSIS!$C$12</f>
        <v>6.9591660901874896E-3</v>
      </c>
      <c r="W264">
        <f>Sustainable_Friendly_Table[[#This Row],[Total Carbon (Metric T)]]*AHP!$P$15/TOPSIS!$D$12</f>
        <v>1.2662667764928708E-2</v>
      </c>
      <c r="X264">
        <f>((Sustainable_Friendly_Table[[#This Row],[Weighted Energy]]-TOPSIS!$B$13)^2+(Sustainable_Friendly_Table[[#This Row],[Weighted Cost]]-TOPSIS!$C$13)^2+(Sustainable_Friendly_Table[[#This Row],[Weighted Co2]]-TOPSIS!$D$13)^2)^0.5</f>
        <v>2.8207089905974603E-3</v>
      </c>
      <c r="Y264">
        <f>((Sustainable_Friendly_Table[[#This Row],[Weighted Energy]]-TOPSIS!$B$14)^2+(Sustainable_Friendly_Table[[#This Row],[Weighted Cost]]-TOPSIS!$C$14)^2+(Sustainable_Friendly_Table[[#This Row],[Weighted Co2]]-TOPSIS!$D$14)^2)^0.5</f>
        <v>3.2049077168151575E-3</v>
      </c>
      <c r="Z264">
        <f>Sustainable_Friendly_Table[[#This Row],[S- Worst-Euclidean Distance]]/(Sustainable_Friendly_Table[[#This Row],[S+ Best-Euclidean Distance]]+Sustainable_Friendly_Table[[#This Row],[S- Worst-Euclidean Distance]])</f>
        <v>0.53188044849791583</v>
      </c>
      <c r="AA264">
        <v>263</v>
      </c>
    </row>
    <row r="265" spans="1:27" x14ac:dyDescent="0.3">
      <c r="A265">
        <v>308</v>
      </c>
      <c r="B265" t="s">
        <v>141</v>
      </c>
      <c r="C265" t="s">
        <v>280</v>
      </c>
      <c r="D265" t="s">
        <v>280</v>
      </c>
      <c r="E265" t="s">
        <v>152</v>
      </c>
      <c r="F265" t="s">
        <v>154</v>
      </c>
      <c r="G265" t="s">
        <v>220</v>
      </c>
      <c r="H265">
        <v>379.47276604651415</v>
      </c>
      <c r="I265">
        <v>27</v>
      </c>
      <c r="J265">
        <v>1319053.648921703</v>
      </c>
      <c r="K265">
        <v>39704.789363636359</v>
      </c>
      <c r="L265">
        <v>237429656.80590653</v>
      </c>
      <c r="M265">
        <v>5058981.2772727264</v>
      </c>
      <c r="N265">
        <v>1978580473.3825545</v>
      </c>
      <c r="O265">
        <v>105300000</v>
      </c>
      <c r="P265">
        <v>19.071244918181815</v>
      </c>
      <c r="Q265">
        <v>19719.852051379457</v>
      </c>
      <c r="R265">
        <v>237469361.59527016</v>
      </c>
      <c r="S265">
        <v>2088.9394546598273</v>
      </c>
      <c r="T265">
        <v>19738.923296297638</v>
      </c>
      <c r="U265">
        <f>Sustainable_Friendly_Table[[#This Row],[Total Energy(MJ)]]*AHP!$P$13/TOPSIS!$B$12</f>
        <v>2.3011908630175014E-2</v>
      </c>
      <c r="V265">
        <f>Sustainable_Friendly_Table[[#This Row],[Total Cost(LKR Million)]]*AHP!$P$14/TOPSIS!$C$12</f>
        <v>6.9730277629246893E-3</v>
      </c>
      <c r="W265">
        <f>Sustainable_Friendly_Table[[#This Row],[Total Carbon (Metric T)]]*AHP!$P$15/TOPSIS!$D$12</f>
        <v>1.2662667764928708E-2</v>
      </c>
      <c r="X265">
        <f>((Sustainable_Friendly_Table[[#This Row],[Weighted Energy]]-TOPSIS!$B$13)^2+(Sustainable_Friendly_Table[[#This Row],[Weighted Cost]]-TOPSIS!$C$13)^2+(Sustainable_Friendly_Table[[#This Row],[Weighted Co2]]-TOPSIS!$D$13)^2)^0.5</f>
        <v>2.8243543337471166E-3</v>
      </c>
      <c r="Y265">
        <f>((Sustainable_Friendly_Table[[#This Row],[Weighted Energy]]-TOPSIS!$B$14)^2+(Sustainable_Friendly_Table[[#This Row],[Weighted Cost]]-TOPSIS!$C$14)^2+(Sustainable_Friendly_Table[[#This Row],[Weighted Co2]]-TOPSIS!$D$14)^2)^0.5</f>
        <v>3.2012681718394638E-3</v>
      </c>
      <c r="Z265">
        <f>Sustainable_Friendly_Table[[#This Row],[S- Worst-Euclidean Distance]]/(Sustainable_Friendly_Table[[#This Row],[S+ Best-Euclidean Distance]]+Sustainable_Friendly_Table[[#This Row],[S- Worst-Euclidean Distance]])</f>
        <v>0.53127592524613809</v>
      </c>
      <c r="AA265">
        <v>264</v>
      </c>
    </row>
    <row r="266" spans="1:27" x14ac:dyDescent="0.3">
      <c r="A266">
        <v>292</v>
      </c>
      <c r="B266" t="s">
        <v>141</v>
      </c>
      <c r="C266" t="s">
        <v>280</v>
      </c>
      <c r="D266" t="s">
        <v>151</v>
      </c>
      <c r="E266" t="s">
        <v>152</v>
      </c>
      <c r="F266" t="s">
        <v>155</v>
      </c>
      <c r="G266" t="s">
        <v>219</v>
      </c>
      <c r="H266">
        <v>378.96973186426612</v>
      </c>
      <c r="I266">
        <v>54</v>
      </c>
      <c r="J266">
        <v>1319645.2288018065</v>
      </c>
      <c r="K266">
        <v>40523.569136363629</v>
      </c>
      <c r="L266">
        <v>237536141.18432516</v>
      </c>
      <c r="M266">
        <v>5081668.8613636354</v>
      </c>
      <c r="N266">
        <v>1979467843.2027097</v>
      </c>
      <c r="O266">
        <v>100656000</v>
      </c>
      <c r="P266">
        <v>18.807528477272726</v>
      </c>
      <c r="Q266">
        <v>19728.696170587005</v>
      </c>
      <c r="R266">
        <v>237576664.75346151</v>
      </c>
      <c r="S266">
        <v>2085.2055120640734</v>
      </c>
      <c r="T266">
        <v>19747.503699064277</v>
      </c>
      <c r="U266">
        <f>Sustainable_Friendly_Table[[#This Row],[Total Energy(MJ)]]*AHP!$P$13/TOPSIS!$B$12</f>
        <v>2.3022306815673306E-2</v>
      </c>
      <c r="V266">
        <f>Sustainable_Friendly_Table[[#This Row],[Total Cost(LKR Million)]]*AHP!$P$14/TOPSIS!$C$12</f>
        <v>6.9605635982370635E-3</v>
      </c>
      <c r="W266">
        <f>Sustainable_Friendly_Table[[#This Row],[Total Carbon (Metric T)]]*AHP!$P$15/TOPSIS!$D$12</f>
        <v>1.2668172157842763E-2</v>
      </c>
      <c r="X266">
        <f>((Sustainable_Friendly_Table[[#This Row],[Weighted Energy]]-TOPSIS!$B$13)^2+(Sustainable_Friendly_Table[[#This Row],[Weighted Cost]]-TOPSIS!$C$13)^2+(Sustainable_Friendly_Table[[#This Row],[Weighted Co2]]-TOPSIS!$D$13)^2)^0.5</f>
        <v>2.8324309573276715E-3</v>
      </c>
      <c r="Y266">
        <f>((Sustainable_Friendly_Table[[#This Row],[Weighted Energy]]-TOPSIS!$B$14)^2+(Sustainable_Friendly_Table[[#This Row],[Weighted Cost]]-TOPSIS!$C$14)^2+(Sustainable_Friendly_Table[[#This Row],[Weighted Co2]]-TOPSIS!$D$14)^2)^0.5</f>
        <v>3.1931942145757082E-3</v>
      </c>
      <c r="Z266">
        <f>Sustainable_Friendly_Table[[#This Row],[S- Worst-Euclidean Distance]]/(Sustainable_Friendly_Table[[#This Row],[S+ Best-Euclidean Distance]]+Sustainable_Friendly_Table[[#This Row],[S- Worst-Euclidean Distance]])</f>
        <v>0.52993575329994169</v>
      </c>
      <c r="AA266">
        <v>265</v>
      </c>
    </row>
    <row r="267" spans="1:27" x14ac:dyDescent="0.3">
      <c r="A267">
        <v>294</v>
      </c>
      <c r="B267" t="s">
        <v>141</v>
      </c>
      <c r="C267" t="s">
        <v>280</v>
      </c>
      <c r="D267" t="s">
        <v>151</v>
      </c>
      <c r="E267" t="s">
        <v>152</v>
      </c>
      <c r="F267" t="s">
        <v>155</v>
      </c>
      <c r="G267" t="s">
        <v>218</v>
      </c>
      <c r="H267">
        <v>378.96973186426612</v>
      </c>
      <c r="I267">
        <v>27</v>
      </c>
      <c r="J267">
        <v>1319645.2288018065</v>
      </c>
      <c r="K267">
        <v>40523.569136363629</v>
      </c>
      <c r="L267">
        <v>237536141.18432516</v>
      </c>
      <c r="M267">
        <v>5081668.8613636354</v>
      </c>
      <c r="N267">
        <v>1979467843.2027097</v>
      </c>
      <c r="O267">
        <v>101147400</v>
      </c>
      <c r="P267">
        <v>18.807528477272726</v>
      </c>
      <c r="Q267">
        <v>19728.696170587005</v>
      </c>
      <c r="R267">
        <v>237576664.75346151</v>
      </c>
      <c r="S267">
        <v>2085.6969120640733</v>
      </c>
      <c r="T267">
        <v>19747.503699064277</v>
      </c>
      <c r="U267">
        <f>Sustainable_Friendly_Table[[#This Row],[Total Energy(MJ)]]*AHP!$P$13/TOPSIS!$B$12</f>
        <v>2.3022306815673306E-2</v>
      </c>
      <c r="V267">
        <f>Sustainable_Friendly_Table[[#This Row],[Total Cost(LKR Million)]]*AHP!$P$14/TOPSIS!$C$12</f>
        <v>6.9622039262202699E-3</v>
      </c>
      <c r="W267">
        <f>Sustainable_Friendly_Table[[#This Row],[Total Carbon (Metric T)]]*AHP!$P$15/TOPSIS!$D$12</f>
        <v>1.2668172157842763E-2</v>
      </c>
      <c r="X267">
        <f>((Sustainable_Friendly_Table[[#This Row],[Weighted Energy]]-TOPSIS!$B$13)^2+(Sustainable_Friendly_Table[[#This Row],[Weighted Cost]]-TOPSIS!$C$13)^2+(Sustainable_Friendly_Table[[#This Row],[Weighted Co2]]-TOPSIS!$D$13)^2)^0.5</f>
        <v>2.8328580614847255E-3</v>
      </c>
      <c r="Y267">
        <f>((Sustainable_Friendly_Table[[#This Row],[Weighted Energy]]-TOPSIS!$B$14)^2+(Sustainable_Friendly_Table[[#This Row],[Weighted Cost]]-TOPSIS!$C$14)^2+(Sustainable_Friendly_Table[[#This Row],[Weighted Co2]]-TOPSIS!$D$14)^2)^0.5</f>
        <v>3.192759742078952E-3</v>
      </c>
      <c r="Z267">
        <f>Sustainable_Friendly_Table[[#This Row],[S- Worst-Euclidean Distance]]/(Sustainable_Friendly_Table[[#This Row],[S+ Best-Euclidean Distance]]+Sustainable_Friendly_Table[[#This Row],[S- Worst-Euclidean Distance]])</f>
        <v>0.52986429710007266</v>
      </c>
      <c r="AA267">
        <v>266</v>
      </c>
    </row>
    <row r="268" spans="1:27" x14ac:dyDescent="0.3">
      <c r="A268">
        <v>293</v>
      </c>
      <c r="B268" t="s">
        <v>141</v>
      </c>
      <c r="C268" t="s">
        <v>280</v>
      </c>
      <c r="D268" t="s">
        <v>151</v>
      </c>
      <c r="E268" t="s">
        <v>152</v>
      </c>
      <c r="F268" t="s">
        <v>155</v>
      </c>
      <c r="G268" t="s">
        <v>220</v>
      </c>
      <c r="H268">
        <v>378.96973186426612</v>
      </c>
      <c r="I268">
        <v>27</v>
      </c>
      <c r="J268">
        <v>1319645.2288018065</v>
      </c>
      <c r="K268">
        <v>40523.569136363629</v>
      </c>
      <c r="L268">
        <v>237536141.18432516</v>
      </c>
      <c r="M268">
        <v>5081668.8613636354</v>
      </c>
      <c r="N268">
        <v>1979467843.2027097</v>
      </c>
      <c r="O268">
        <v>105300000</v>
      </c>
      <c r="P268">
        <v>18.807528477272726</v>
      </c>
      <c r="Q268">
        <v>19728.696170587005</v>
      </c>
      <c r="R268">
        <v>237576664.75346151</v>
      </c>
      <c r="S268">
        <v>2089.8495120640732</v>
      </c>
      <c r="T268">
        <v>19747.503699064277</v>
      </c>
      <c r="U268">
        <f>Sustainable_Friendly_Table[[#This Row],[Total Energy(MJ)]]*AHP!$P$13/TOPSIS!$B$12</f>
        <v>2.3022306815673306E-2</v>
      </c>
      <c r="V268">
        <f>Sustainable_Friendly_Table[[#This Row],[Total Cost(LKR Million)]]*AHP!$P$14/TOPSIS!$C$12</f>
        <v>6.9760655989574705E-3</v>
      </c>
      <c r="W268">
        <f>Sustainable_Friendly_Table[[#This Row],[Total Carbon (Metric T)]]*AHP!$P$15/TOPSIS!$D$12</f>
        <v>1.2668172157842763E-2</v>
      </c>
      <c r="X268">
        <f>((Sustainable_Friendly_Table[[#This Row],[Weighted Energy]]-TOPSIS!$B$13)^2+(Sustainable_Friendly_Table[[#This Row],[Weighted Cost]]-TOPSIS!$C$13)^2+(Sustainable_Friendly_Table[[#This Row],[Weighted Co2]]-TOPSIS!$D$13)^2)^0.5</f>
        <v>2.8365026367721934E-3</v>
      </c>
      <c r="Y268">
        <f>((Sustainable_Friendly_Table[[#This Row],[Weighted Energy]]-TOPSIS!$B$14)^2+(Sustainable_Friendly_Table[[#This Row],[Weighted Cost]]-TOPSIS!$C$14)^2+(Sustainable_Friendly_Table[[#This Row],[Weighted Co2]]-TOPSIS!$D$14)^2)^0.5</f>
        <v>3.1891195374819247E-3</v>
      </c>
      <c r="Z268">
        <f>Sustainable_Friendly_Table[[#This Row],[S- Worst-Euclidean Distance]]/(Sustainable_Friendly_Table[[#This Row],[S+ Best-Euclidean Distance]]+Sustainable_Friendly_Table[[#This Row],[S- Worst-Euclidean Distance]])</f>
        <v>0.52925979181173777</v>
      </c>
      <c r="AA268">
        <v>267</v>
      </c>
    </row>
    <row r="269" spans="1:27" x14ac:dyDescent="0.3">
      <c r="A269">
        <v>310</v>
      </c>
      <c r="B269" t="s">
        <v>141</v>
      </c>
      <c r="C269" t="s">
        <v>280</v>
      </c>
      <c r="D269" t="s">
        <v>280</v>
      </c>
      <c r="E269" t="s">
        <v>152</v>
      </c>
      <c r="F269" t="s">
        <v>155</v>
      </c>
      <c r="G269" t="s">
        <v>219</v>
      </c>
      <c r="H269">
        <v>379.43419420267605</v>
      </c>
      <c r="I269">
        <v>54</v>
      </c>
      <c r="J269">
        <v>1320094.828345387</v>
      </c>
      <c r="K269">
        <v>40523.569136363629</v>
      </c>
      <c r="L269">
        <v>237617069.10216966</v>
      </c>
      <c r="M269">
        <v>5086273.9363636356</v>
      </c>
      <c r="N269">
        <v>1980142242.5180805</v>
      </c>
      <c r="O269">
        <v>100656000</v>
      </c>
      <c r="P269">
        <v>18.798318327272725</v>
      </c>
      <c r="Q269">
        <v>19735.417683763535</v>
      </c>
      <c r="R269">
        <v>237657592.67130601</v>
      </c>
      <c r="S269">
        <v>2085.8845164544441</v>
      </c>
      <c r="T269">
        <v>19754.216002090809</v>
      </c>
      <c r="U269">
        <f>Sustainable_Friendly_Table[[#This Row],[Total Energy(MJ)]]*AHP!$P$13/TOPSIS!$B$12</f>
        <v>2.3030149115153782E-2</v>
      </c>
      <c r="V269">
        <f>Sustainable_Friendly_Table[[#This Row],[Total Cost(LKR Million)]]*AHP!$P$14/TOPSIS!$C$12</f>
        <v>6.9628301629546963E-3</v>
      </c>
      <c r="W269">
        <f>Sustainable_Friendly_Table[[#This Row],[Total Carbon (Metric T)]]*AHP!$P$15/TOPSIS!$D$12</f>
        <v>1.2672478150722246E-2</v>
      </c>
      <c r="X269">
        <f>((Sustainable_Friendly_Table[[#This Row],[Weighted Energy]]-TOPSIS!$B$13)^2+(Sustainable_Friendly_Table[[#This Row],[Weighted Cost]]-TOPSIS!$C$13)^2+(Sustainable_Friendly_Table[[#This Row],[Weighted Co2]]-TOPSIS!$D$13)^2)^0.5</f>
        <v>2.8416592513963602E-3</v>
      </c>
      <c r="Y269">
        <f>((Sustainable_Friendly_Table[[#This Row],[Weighted Energy]]-TOPSIS!$B$14)^2+(Sustainable_Friendly_Table[[#This Row],[Weighted Cost]]-TOPSIS!$C$14)^2+(Sustainable_Friendly_Table[[#This Row],[Weighted Co2]]-TOPSIS!$D$14)^2)^0.5</f>
        <v>3.1839667925552153E-3</v>
      </c>
      <c r="Z269">
        <f>Sustainable_Friendly_Table[[#This Row],[S- Worst-Euclidean Distance]]/(Sustainable_Friendly_Table[[#This Row],[S+ Best-Euclidean Distance]]+Sustainable_Friendly_Table[[#This Row],[S- Worst-Euclidean Distance]])</f>
        <v>0.52840431339930705</v>
      </c>
      <c r="AA269">
        <v>268</v>
      </c>
    </row>
    <row r="270" spans="1:27" x14ac:dyDescent="0.3">
      <c r="A270">
        <v>312</v>
      </c>
      <c r="B270" t="s">
        <v>141</v>
      </c>
      <c r="C270" t="s">
        <v>280</v>
      </c>
      <c r="D270" t="s">
        <v>280</v>
      </c>
      <c r="E270" t="s">
        <v>152</v>
      </c>
      <c r="F270" t="s">
        <v>155</v>
      </c>
      <c r="G270" t="s">
        <v>218</v>
      </c>
      <c r="H270">
        <v>379.43419420267605</v>
      </c>
      <c r="I270">
        <v>27</v>
      </c>
      <c r="J270">
        <v>1320094.828345387</v>
      </c>
      <c r="K270">
        <v>40523.569136363629</v>
      </c>
      <c r="L270">
        <v>237617069.10216966</v>
      </c>
      <c r="M270">
        <v>5086273.9363636356</v>
      </c>
      <c r="N270">
        <v>1980142242.5180805</v>
      </c>
      <c r="O270">
        <v>101147400</v>
      </c>
      <c r="P270">
        <v>18.798318327272725</v>
      </c>
      <c r="Q270">
        <v>19735.417683763535</v>
      </c>
      <c r="R270">
        <v>237657592.67130601</v>
      </c>
      <c r="S270">
        <v>2086.375916454444</v>
      </c>
      <c r="T270">
        <v>19754.216002090809</v>
      </c>
      <c r="U270">
        <f>Sustainable_Friendly_Table[[#This Row],[Total Energy(MJ)]]*AHP!$P$13/TOPSIS!$B$12</f>
        <v>2.3030149115153782E-2</v>
      </c>
      <c r="V270">
        <f>Sustainable_Friendly_Table[[#This Row],[Total Cost(LKR Million)]]*AHP!$P$14/TOPSIS!$C$12</f>
        <v>6.9644704909379018E-3</v>
      </c>
      <c r="W270">
        <f>Sustainable_Friendly_Table[[#This Row],[Total Carbon (Metric T)]]*AHP!$P$15/TOPSIS!$D$12</f>
        <v>1.2672478150722246E-2</v>
      </c>
      <c r="X270">
        <f>((Sustainable_Friendly_Table[[#This Row],[Weighted Energy]]-TOPSIS!$B$13)^2+(Sustainable_Friendly_Table[[#This Row],[Weighted Cost]]-TOPSIS!$C$13)^2+(Sustainable_Friendly_Table[[#This Row],[Weighted Co2]]-TOPSIS!$D$13)^2)^0.5</f>
        <v>2.8420862769023099E-3</v>
      </c>
      <c r="Y270">
        <f>((Sustainable_Friendly_Table[[#This Row],[Weighted Energy]]-TOPSIS!$B$14)^2+(Sustainable_Friendly_Table[[#This Row],[Weighted Cost]]-TOPSIS!$C$14)^2+(Sustainable_Friendly_Table[[#This Row],[Weighted Co2]]-TOPSIS!$D$14)^2)^0.5</f>
        <v>3.1835322286029545E-3</v>
      </c>
      <c r="Z270">
        <f>Sustainable_Friendly_Table[[#This Row],[S- Worst-Euclidean Distance]]/(Sustainable_Friendly_Table[[#This Row],[S+ Best-Euclidean Distance]]+Sustainable_Friendly_Table[[#This Row],[S- Worst-Euclidean Distance]])</f>
        <v>0.52833285507443628</v>
      </c>
      <c r="AA270">
        <v>269</v>
      </c>
    </row>
    <row r="271" spans="1:27" x14ac:dyDescent="0.3">
      <c r="A271">
        <v>311</v>
      </c>
      <c r="B271" t="s">
        <v>141</v>
      </c>
      <c r="C271" t="s">
        <v>280</v>
      </c>
      <c r="D271" t="s">
        <v>280</v>
      </c>
      <c r="E271" t="s">
        <v>152</v>
      </c>
      <c r="F271" t="s">
        <v>155</v>
      </c>
      <c r="G271" t="s">
        <v>220</v>
      </c>
      <c r="H271">
        <v>379.43419420267605</v>
      </c>
      <c r="I271">
        <v>27</v>
      </c>
      <c r="J271">
        <v>1320094.828345387</v>
      </c>
      <c r="K271">
        <v>40523.569136363629</v>
      </c>
      <c r="L271">
        <v>237617069.10216966</v>
      </c>
      <c r="M271">
        <v>5086273.9363636356</v>
      </c>
      <c r="N271">
        <v>1980142242.5180805</v>
      </c>
      <c r="O271">
        <v>105300000</v>
      </c>
      <c r="P271">
        <v>18.798318327272725</v>
      </c>
      <c r="Q271">
        <v>19735.417683763535</v>
      </c>
      <c r="R271">
        <v>237657592.67130601</v>
      </c>
      <c r="S271">
        <v>2090.5285164544443</v>
      </c>
      <c r="T271">
        <v>19754.216002090809</v>
      </c>
      <c r="U271">
        <f>Sustainable_Friendly_Table[[#This Row],[Total Energy(MJ)]]*AHP!$P$13/TOPSIS!$B$12</f>
        <v>2.3030149115153782E-2</v>
      </c>
      <c r="V271">
        <f>Sustainable_Friendly_Table[[#This Row],[Total Cost(LKR Million)]]*AHP!$P$14/TOPSIS!$C$12</f>
        <v>6.9783321636751033E-3</v>
      </c>
      <c r="W271">
        <f>Sustainable_Friendly_Table[[#This Row],[Total Carbon (Metric T)]]*AHP!$P$15/TOPSIS!$D$12</f>
        <v>1.2672478150722246E-2</v>
      </c>
      <c r="X271">
        <f>((Sustainable_Friendly_Table[[#This Row],[Weighted Energy]]-TOPSIS!$B$13)^2+(Sustainable_Friendly_Table[[#This Row],[Weighted Cost]]-TOPSIS!$C$13)^2+(Sustainable_Friendly_Table[[#This Row],[Weighted Co2]]-TOPSIS!$D$13)^2)^0.5</f>
        <v>2.8457300739897569E-3</v>
      </c>
      <c r="Y271">
        <f>((Sustainable_Friendly_Table[[#This Row],[Weighted Energy]]-TOPSIS!$B$14)^2+(Sustainable_Friendly_Table[[#This Row],[Weighted Cost]]-TOPSIS!$C$14)^2+(Sustainable_Friendly_Table[[#This Row],[Weighted Co2]]-TOPSIS!$D$14)^2)^0.5</f>
        <v>3.1798913410711485E-3</v>
      </c>
      <c r="Z271">
        <f>Sustainable_Friendly_Table[[#This Row],[S- Worst-Euclidean Distance]]/(Sustainable_Friendly_Table[[#This Row],[S+ Best-Euclidean Distance]]+Sustainable_Friendly_Table[[#This Row],[S- Worst-Euclidean Distance]])</f>
        <v>0.52772836559613279</v>
      </c>
      <c r="AA271">
        <v>270</v>
      </c>
    </row>
    <row r="272" spans="1:27" x14ac:dyDescent="0.3">
      <c r="A272">
        <v>304</v>
      </c>
      <c r="B272" t="s">
        <v>141</v>
      </c>
      <c r="C272" t="s">
        <v>280</v>
      </c>
      <c r="D272" t="s">
        <v>151</v>
      </c>
      <c r="E272" t="s">
        <v>280</v>
      </c>
      <c r="F272" t="s">
        <v>280</v>
      </c>
      <c r="G272" t="s">
        <v>219</v>
      </c>
      <c r="H272">
        <v>400.91387763708502</v>
      </c>
      <c r="I272">
        <v>57</v>
      </c>
      <c r="J272">
        <v>1338036.7956359515</v>
      </c>
      <c r="K272">
        <v>52805.265727272723</v>
      </c>
      <c r="L272">
        <v>240846623.21447128</v>
      </c>
      <c r="M272">
        <v>6200667.8840909088</v>
      </c>
      <c r="N272">
        <v>2007055193.4539273</v>
      </c>
      <c r="O272">
        <v>106248000</v>
      </c>
      <c r="P272">
        <v>25.63069325</v>
      </c>
      <c r="Q272">
        <v>20003.650094757475</v>
      </c>
      <c r="R272">
        <v>240899428.48019856</v>
      </c>
      <c r="S272">
        <v>2119.5038613380184</v>
      </c>
      <c r="T272">
        <v>20029.280788007476</v>
      </c>
      <c r="U272">
        <f>Sustainable_Friendly_Table[[#This Row],[Total Energy(MJ)]]*AHP!$P$13/TOPSIS!$B$12</f>
        <v>2.3344298397095301E-2</v>
      </c>
      <c r="V272">
        <f>Sustainable_Friendly_Table[[#This Row],[Total Cost(LKR Million)]]*AHP!$P$14/TOPSIS!$C$12</f>
        <v>7.0750539158842326E-3</v>
      </c>
      <c r="W272">
        <f>Sustainable_Friendly_Table[[#This Row],[Total Carbon (Metric T)]]*AHP!$P$15/TOPSIS!$D$12</f>
        <v>1.2848934279843903E-2</v>
      </c>
      <c r="X272">
        <f>((Sustainable_Friendly_Table[[#This Row],[Weighted Energy]]-TOPSIS!$B$13)^2+(Sustainable_Friendly_Table[[#This Row],[Weighted Cost]]-TOPSIS!$C$13)^2+(Sustainable_Friendly_Table[[#This Row],[Weighted Co2]]-TOPSIS!$D$13)^2)^0.5</f>
        <v>3.2187793855215901E-3</v>
      </c>
      <c r="Y272">
        <f>((Sustainable_Friendly_Table[[#This Row],[Weighted Energy]]-TOPSIS!$B$14)^2+(Sustainable_Friendly_Table[[#This Row],[Weighted Cost]]-TOPSIS!$C$14)^2+(Sustainable_Friendly_Table[[#This Row],[Weighted Co2]]-TOPSIS!$D$14)^2)^0.5</f>
        <v>2.8068320326336085E-3</v>
      </c>
      <c r="Z272">
        <f>Sustainable_Friendly_Table[[#This Row],[S- Worst-Euclidean Distance]]/(Sustainable_Friendly_Table[[#This Row],[S+ Best-Euclidean Distance]]+Sustainable_Friendly_Table[[#This Row],[S- Worst-Euclidean Distance]])</f>
        <v>0.46581696658642957</v>
      </c>
      <c r="AA272">
        <v>271</v>
      </c>
    </row>
    <row r="273" spans="1:27" x14ac:dyDescent="0.3">
      <c r="A273">
        <v>306</v>
      </c>
      <c r="B273" t="s">
        <v>141</v>
      </c>
      <c r="C273" t="s">
        <v>280</v>
      </c>
      <c r="D273" t="s">
        <v>151</v>
      </c>
      <c r="E273" t="s">
        <v>280</v>
      </c>
      <c r="F273" t="s">
        <v>280</v>
      </c>
      <c r="G273" t="s">
        <v>218</v>
      </c>
      <c r="H273">
        <v>400.91387763708502</v>
      </c>
      <c r="I273">
        <v>29</v>
      </c>
      <c r="J273">
        <v>1338036.7956359515</v>
      </c>
      <c r="K273">
        <v>52805.265727272723</v>
      </c>
      <c r="L273">
        <v>240846623.21447128</v>
      </c>
      <c r="M273">
        <v>6200667.8840909088</v>
      </c>
      <c r="N273">
        <v>2007055193.4539273</v>
      </c>
      <c r="O273">
        <v>108639800</v>
      </c>
      <c r="P273">
        <v>25.63069325</v>
      </c>
      <c r="Q273">
        <v>20003.650094757475</v>
      </c>
      <c r="R273">
        <v>240899428.48019856</v>
      </c>
      <c r="S273">
        <v>2121.8956613380183</v>
      </c>
      <c r="T273">
        <v>20029.280788007476</v>
      </c>
      <c r="U273">
        <f>Sustainable_Friendly_Table[[#This Row],[Total Energy(MJ)]]*AHP!$P$13/TOPSIS!$B$12</f>
        <v>2.3344298397095301E-2</v>
      </c>
      <c r="V273">
        <f>Sustainable_Friendly_Table[[#This Row],[Total Cost(LKR Million)]]*AHP!$P$14/TOPSIS!$C$12</f>
        <v>7.0830379135851506E-3</v>
      </c>
      <c r="W273">
        <f>Sustainable_Friendly_Table[[#This Row],[Total Carbon (Metric T)]]*AHP!$P$15/TOPSIS!$D$12</f>
        <v>1.2848934279843903E-2</v>
      </c>
      <c r="X273">
        <f>((Sustainable_Friendly_Table[[#This Row],[Weighted Energy]]-TOPSIS!$B$13)^2+(Sustainable_Friendly_Table[[#This Row],[Weighted Cost]]-TOPSIS!$C$13)^2+(Sustainable_Friendly_Table[[#This Row],[Weighted Co2]]-TOPSIS!$D$13)^2)^0.5</f>
        <v>3.2209000073034591E-3</v>
      </c>
      <c r="Y273">
        <f>((Sustainable_Friendly_Table[[#This Row],[Weighted Energy]]-TOPSIS!$B$14)^2+(Sustainable_Friendly_Table[[#This Row],[Weighted Cost]]-TOPSIS!$C$14)^2+(Sustainable_Friendly_Table[[#This Row],[Weighted Co2]]-TOPSIS!$D$14)^2)^0.5</f>
        <v>2.8047603125295572E-3</v>
      </c>
      <c r="Z273">
        <f>Sustainable_Friendly_Table[[#This Row],[S- Worst-Euclidean Distance]]/(Sustainable_Friendly_Table[[#This Row],[S+ Best-Euclidean Distance]]+Sustainable_Friendly_Table[[#This Row],[S- Worst-Euclidean Distance]])</f>
        <v>0.46546936993741511</v>
      </c>
      <c r="AA273">
        <v>272</v>
      </c>
    </row>
    <row r="274" spans="1:27" x14ac:dyDescent="0.3">
      <c r="A274">
        <v>305</v>
      </c>
      <c r="B274" t="s">
        <v>141</v>
      </c>
      <c r="C274" t="s">
        <v>280</v>
      </c>
      <c r="D274" t="s">
        <v>151</v>
      </c>
      <c r="E274" t="s">
        <v>280</v>
      </c>
      <c r="F274" t="s">
        <v>280</v>
      </c>
      <c r="G274" t="s">
        <v>220</v>
      </c>
      <c r="H274">
        <v>400.91387763708502</v>
      </c>
      <c r="I274">
        <v>29</v>
      </c>
      <c r="J274">
        <v>1338036.7956359515</v>
      </c>
      <c r="K274">
        <v>52805.265727272723</v>
      </c>
      <c r="L274">
        <v>240846623.21447128</v>
      </c>
      <c r="M274">
        <v>6200667.8840909088</v>
      </c>
      <c r="N274">
        <v>2007055193.4539273</v>
      </c>
      <c r="O274">
        <v>113100000</v>
      </c>
      <c r="P274">
        <v>25.63069325</v>
      </c>
      <c r="Q274">
        <v>20003.650094757475</v>
      </c>
      <c r="R274">
        <v>240899428.48019856</v>
      </c>
      <c r="S274">
        <v>2126.3558613380183</v>
      </c>
      <c r="T274">
        <v>20029.280788007476</v>
      </c>
      <c r="U274">
        <f>Sustainable_Friendly_Table[[#This Row],[Total Energy(MJ)]]*AHP!$P$13/TOPSIS!$B$12</f>
        <v>2.3344298397095301E-2</v>
      </c>
      <c r="V274">
        <f>Sustainable_Friendly_Table[[#This Row],[Total Cost(LKR Million)]]*AHP!$P$14/TOPSIS!$C$12</f>
        <v>7.0979263768954776E-3</v>
      </c>
      <c r="W274">
        <f>Sustainable_Friendly_Table[[#This Row],[Total Carbon (Metric T)]]*AHP!$P$15/TOPSIS!$D$12</f>
        <v>1.2848934279843903E-2</v>
      </c>
      <c r="X274">
        <f>((Sustainable_Friendly_Table[[#This Row],[Weighted Energy]]-TOPSIS!$B$13)^2+(Sustainable_Friendly_Table[[#This Row],[Weighted Cost]]-TOPSIS!$C$13)^2+(Sustainable_Friendly_Table[[#This Row],[Weighted Co2]]-TOPSIS!$D$13)^2)^0.5</f>
        <v>3.2249035908197671E-3</v>
      </c>
      <c r="Y274">
        <f>((Sustainable_Friendly_Table[[#This Row],[Weighted Energy]]-TOPSIS!$B$14)^2+(Sustainable_Friendly_Table[[#This Row],[Weighted Cost]]-TOPSIS!$C$14)^2+(Sustainable_Friendly_Table[[#This Row],[Weighted Co2]]-TOPSIS!$D$14)^2)^0.5</f>
        <v>2.8009536904584089E-3</v>
      </c>
      <c r="Z274">
        <f>Sustainable_Friendly_Table[[#This Row],[S- Worst-Euclidean Distance]]/(Sustainable_Friendly_Table[[#This Row],[S+ Best-Euclidean Distance]]+Sustainable_Friendly_Table[[#This Row],[S- Worst-Euclidean Distance]])</f>
        <v>0.46482244097627945</v>
      </c>
      <c r="AA274">
        <v>273</v>
      </c>
    </row>
    <row r="275" spans="1:27" x14ac:dyDescent="0.3">
      <c r="A275">
        <v>322</v>
      </c>
      <c r="B275" t="s">
        <v>141</v>
      </c>
      <c r="C275" t="s">
        <v>280</v>
      </c>
      <c r="D275" t="s">
        <v>280</v>
      </c>
      <c r="E275" t="s">
        <v>280</v>
      </c>
      <c r="F275" t="s">
        <v>280</v>
      </c>
      <c r="G275" t="s">
        <v>219</v>
      </c>
      <c r="H275">
        <v>401.37833997549501</v>
      </c>
      <c r="I275">
        <v>58</v>
      </c>
      <c r="J275">
        <v>1338486.3951795325</v>
      </c>
      <c r="K275">
        <v>52805.265727272723</v>
      </c>
      <c r="L275">
        <v>240927551.13231584</v>
      </c>
      <c r="M275">
        <v>6205272.959090909</v>
      </c>
      <c r="N275">
        <v>2007729592.7692988</v>
      </c>
      <c r="O275">
        <v>108112000</v>
      </c>
      <c r="P275">
        <v>25.621483100000003</v>
      </c>
      <c r="Q275">
        <v>20010.371607934008</v>
      </c>
      <c r="R275">
        <v>240980356.39804313</v>
      </c>
      <c r="S275">
        <v>2122.0468657283895</v>
      </c>
      <c r="T275">
        <v>20035.993091034008</v>
      </c>
      <c r="U275">
        <f>Sustainable_Friendly_Table[[#This Row],[Total Energy(MJ)]]*AHP!$P$13/TOPSIS!$B$12</f>
        <v>2.3352140696575787E-2</v>
      </c>
      <c r="V275">
        <f>Sustainable_Friendly_Table[[#This Row],[Total Cost(LKR Million)]]*AHP!$P$14/TOPSIS!$C$12</f>
        <v>7.0835426445430456E-3</v>
      </c>
      <c r="W275">
        <f>Sustainable_Friendly_Table[[#This Row],[Total Carbon (Metric T)]]*AHP!$P$15/TOPSIS!$D$12</f>
        <v>1.2853240272723386E-2</v>
      </c>
      <c r="X275">
        <f>((Sustainable_Friendly_Table[[#This Row],[Weighted Energy]]-TOPSIS!$B$13)^2+(Sustainable_Friendly_Table[[#This Row],[Weighted Cost]]-TOPSIS!$C$13)^2+(Sustainable_Friendly_Table[[#This Row],[Weighted Co2]]-TOPSIS!$D$13)^2)^0.5</f>
        <v>3.2296576903900766E-3</v>
      </c>
      <c r="Y275">
        <f>((Sustainable_Friendly_Table[[#This Row],[Weighted Energy]]-TOPSIS!$B$14)^2+(Sustainable_Friendly_Table[[#This Row],[Weighted Cost]]-TOPSIS!$C$14)^2+(Sustainable_Friendly_Table[[#This Row],[Weighted Co2]]-TOPSIS!$D$14)^2)^0.5</f>
        <v>2.7959871899777443E-3</v>
      </c>
      <c r="Z275">
        <f>Sustainable_Friendly_Table[[#This Row],[S- Worst-Euclidean Distance]]/(Sustainable_Friendly_Table[[#This Row],[S+ Best-Euclidean Distance]]+Sustainable_Friendly_Table[[#This Row],[S- Worst-Euclidean Distance]])</f>
        <v>0.46401459851830335</v>
      </c>
      <c r="AA275">
        <v>274</v>
      </c>
    </row>
    <row r="276" spans="1:27" x14ac:dyDescent="0.3">
      <c r="A276">
        <v>324</v>
      </c>
      <c r="B276" t="s">
        <v>141</v>
      </c>
      <c r="C276" t="s">
        <v>280</v>
      </c>
      <c r="D276" t="s">
        <v>280</v>
      </c>
      <c r="E276" t="s">
        <v>280</v>
      </c>
      <c r="F276" t="s">
        <v>280</v>
      </c>
      <c r="G276" t="s">
        <v>218</v>
      </c>
      <c r="H276">
        <v>401.37833997549501</v>
      </c>
      <c r="I276">
        <v>29</v>
      </c>
      <c r="J276">
        <v>1338486.3951795325</v>
      </c>
      <c r="K276">
        <v>52805.265727272723</v>
      </c>
      <c r="L276">
        <v>240927551.13231584</v>
      </c>
      <c r="M276">
        <v>6205272.959090909</v>
      </c>
      <c r="N276">
        <v>2007729592.7692988</v>
      </c>
      <c r="O276">
        <v>108639800</v>
      </c>
      <c r="P276">
        <v>25.621483100000003</v>
      </c>
      <c r="Q276">
        <v>20010.371607934008</v>
      </c>
      <c r="R276">
        <v>240980356.39804313</v>
      </c>
      <c r="S276">
        <v>2122.5746657283898</v>
      </c>
      <c r="T276">
        <v>20035.993091034008</v>
      </c>
      <c r="U276">
        <f>Sustainable_Friendly_Table[[#This Row],[Total Energy(MJ)]]*AHP!$P$13/TOPSIS!$B$12</f>
        <v>2.3352140696575787E-2</v>
      </c>
      <c r="V276">
        <f>Sustainable_Friendly_Table[[#This Row],[Total Cost(LKR Million)]]*AHP!$P$14/TOPSIS!$C$12</f>
        <v>7.085304478302786E-3</v>
      </c>
      <c r="W276">
        <f>Sustainable_Friendly_Table[[#This Row],[Total Carbon (Metric T)]]*AHP!$P$15/TOPSIS!$D$12</f>
        <v>1.2853240272723386E-2</v>
      </c>
      <c r="X276">
        <f>((Sustainable_Friendly_Table[[#This Row],[Weighted Energy]]-TOPSIS!$B$13)^2+(Sustainable_Friendly_Table[[#This Row],[Weighted Cost]]-TOPSIS!$C$13)^2+(Sustainable_Friendly_Table[[#This Row],[Weighted Co2]]-TOPSIS!$D$13)^2)^0.5</f>
        <v>3.2301271262341466E-3</v>
      </c>
      <c r="Y276">
        <f>((Sustainable_Friendly_Table[[#This Row],[Weighted Energy]]-TOPSIS!$B$14)^2+(Sustainable_Friendly_Table[[#This Row],[Weighted Cost]]-TOPSIS!$C$14)^2+(Sustainable_Friendly_Table[[#This Row],[Weighted Co2]]-TOPSIS!$D$14)^2)^0.5</f>
        <v>2.7955317698790741E-3</v>
      </c>
      <c r="Z276">
        <f>Sustainable_Friendly_Table[[#This Row],[S- Worst-Euclidean Distance]]/(Sustainable_Friendly_Table[[#This Row],[S+ Best-Euclidean Distance]]+Sustainable_Friendly_Table[[#This Row],[S- Worst-Euclidean Distance]])</f>
        <v>0.46393793908286085</v>
      </c>
      <c r="AA276">
        <v>275</v>
      </c>
    </row>
    <row r="277" spans="1:27" x14ac:dyDescent="0.3">
      <c r="A277">
        <v>323</v>
      </c>
      <c r="B277" t="s">
        <v>141</v>
      </c>
      <c r="C277" t="s">
        <v>280</v>
      </c>
      <c r="D277" t="s">
        <v>280</v>
      </c>
      <c r="E277" t="s">
        <v>280</v>
      </c>
      <c r="F277" t="s">
        <v>280</v>
      </c>
      <c r="G277" t="s">
        <v>220</v>
      </c>
      <c r="H277">
        <v>401.37833997549501</v>
      </c>
      <c r="I277">
        <v>29</v>
      </c>
      <c r="J277">
        <v>1338486.3951795325</v>
      </c>
      <c r="K277">
        <v>52805.265727272723</v>
      </c>
      <c r="L277">
        <v>240927551.13231584</v>
      </c>
      <c r="M277">
        <v>6205272.959090909</v>
      </c>
      <c r="N277">
        <v>2007729592.7692988</v>
      </c>
      <c r="O277">
        <v>113100000</v>
      </c>
      <c r="P277">
        <v>25.621483100000003</v>
      </c>
      <c r="Q277">
        <v>20010.371607934008</v>
      </c>
      <c r="R277">
        <v>240980356.39804313</v>
      </c>
      <c r="S277">
        <v>2127.0348657283898</v>
      </c>
      <c r="T277">
        <v>20035.993091034008</v>
      </c>
      <c r="U277">
        <f>Sustainable_Friendly_Table[[#This Row],[Total Energy(MJ)]]*AHP!$P$13/TOPSIS!$B$12</f>
        <v>2.3352140696575787E-2</v>
      </c>
      <c r="V277">
        <f>Sustainable_Friendly_Table[[#This Row],[Total Cost(LKR Million)]]*AHP!$P$14/TOPSIS!$C$12</f>
        <v>7.100192941613113E-3</v>
      </c>
      <c r="W277">
        <f>Sustainable_Friendly_Table[[#This Row],[Total Carbon (Metric T)]]*AHP!$P$15/TOPSIS!$D$12</f>
        <v>1.2853240272723386E-2</v>
      </c>
      <c r="X277">
        <f>((Sustainable_Friendly_Table[[#This Row],[Weighted Energy]]-TOPSIS!$B$13)^2+(Sustainable_Friendly_Table[[#This Row],[Weighted Cost]]-TOPSIS!$C$13)^2+(Sustainable_Friendly_Table[[#This Row],[Weighted Co2]]-TOPSIS!$D$13)^2)^0.5</f>
        <v>3.2341297215788592E-3</v>
      </c>
      <c r="Y277">
        <f>((Sustainable_Friendly_Table[[#This Row],[Weighted Energy]]-TOPSIS!$B$14)^2+(Sustainable_Friendly_Table[[#This Row],[Weighted Cost]]-TOPSIS!$C$14)^2+(Sustainable_Friendly_Table[[#This Row],[Weighted Co2]]-TOPSIS!$D$14)^2)^0.5</f>
        <v>2.7917246520898485E-3</v>
      </c>
      <c r="Z277">
        <f>Sustainable_Friendly_Table[[#This Row],[S- Worst-Euclidean Distance]]/(Sustainable_Friendly_Table[[#This Row],[S+ Best-Euclidean Distance]]+Sustainable_Friendly_Table[[#This Row],[S- Worst-Euclidean Distance]])</f>
        <v>0.46329109184730743</v>
      </c>
      <c r="AA277">
        <v>276</v>
      </c>
    </row>
    <row r="278" spans="1:27" x14ac:dyDescent="0.3">
      <c r="A278">
        <v>298</v>
      </c>
      <c r="B278" t="s">
        <v>141</v>
      </c>
      <c r="C278" t="s">
        <v>280</v>
      </c>
      <c r="D278" t="s">
        <v>151</v>
      </c>
      <c r="E278" t="s">
        <v>280</v>
      </c>
      <c r="F278" t="s">
        <v>154</v>
      </c>
      <c r="G278" t="s">
        <v>219</v>
      </c>
      <c r="H278">
        <v>400.85050960792239</v>
      </c>
      <c r="I278">
        <v>57</v>
      </c>
      <c r="J278">
        <v>1339747.3046891466</v>
      </c>
      <c r="K278">
        <v>50621.853000000003</v>
      </c>
      <c r="L278">
        <v>241154514.84404638</v>
      </c>
      <c r="M278">
        <v>6211584.9477272723</v>
      </c>
      <c r="N278">
        <v>2009620957.0337198</v>
      </c>
      <c r="O278">
        <v>106248000</v>
      </c>
      <c r="P278">
        <v>25.63069325</v>
      </c>
      <c r="Q278">
        <v>20029.222205102742</v>
      </c>
      <c r="R278">
        <v>241205136.69704637</v>
      </c>
      <c r="S278">
        <v>2122.0805419814469</v>
      </c>
      <c r="T278">
        <v>20054.852898352743</v>
      </c>
      <c r="U278">
        <f>Sustainable_Friendly_Table[[#This Row],[Total Energy(MJ)]]*AHP!$P$13/TOPSIS!$B$12</f>
        <v>2.3373922974793813E-2</v>
      </c>
      <c r="V278">
        <f>Sustainable_Friendly_Table[[#This Row],[Total Cost(LKR Million)]]*AHP!$P$14/TOPSIS!$C$12</f>
        <v>7.0836550582594878E-3</v>
      </c>
      <c r="W278">
        <f>Sustainable_Friendly_Table[[#This Row],[Total Carbon (Metric T)]]*AHP!$P$15/TOPSIS!$D$12</f>
        <v>1.2865338980976256E-2</v>
      </c>
      <c r="X278">
        <f>((Sustainable_Friendly_Table[[#This Row],[Weighted Energy]]-TOPSIS!$B$13)^2+(Sustainable_Friendly_Table[[#This Row],[Weighted Cost]]-TOPSIS!$C$13)^2+(Sustainable_Friendly_Table[[#This Row],[Weighted Co2]]-TOPSIS!$D$13)^2)^0.5</f>
        <v>3.2537117434865309E-3</v>
      </c>
      <c r="Y278">
        <f>((Sustainable_Friendly_Table[[#This Row],[Weighted Energy]]-TOPSIS!$B$14)^2+(Sustainable_Friendly_Table[[#This Row],[Weighted Cost]]-TOPSIS!$C$14)^2+(Sustainable_Friendly_Table[[#This Row],[Weighted Co2]]-TOPSIS!$D$14)^2)^0.5</f>
        <v>2.7718975173221597E-3</v>
      </c>
      <c r="Z278">
        <f>Sustainable_Friendly_Table[[#This Row],[S- Worst-Euclidean Distance]]/(Sustainable_Friendly_Table[[#This Row],[S+ Best-Euclidean Distance]]+Sustainable_Friendly_Table[[#This Row],[S- Worst-Euclidean Distance]])</f>
        <v>0.4600194598330371</v>
      </c>
      <c r="AA278">
        <v>277</v>
      </c>
    </row>
    <row r="279" spans="1:27" x14ac:dyDescent="0.3">
      <c r="A279">
        <v>300</v>
      </c>
      <c r="B279" t="s">
        <v>141</v>
      </c>
      <c r="C279" t="s">
        <v>280</v>
      </c>
      <c r="D279" t="s">
        <v>151</v>
      </c>
      <c r="E279" t="s">
        <v>280</v>
      </c>
      <c r="F279" t="s">
        <v>154</v>
      </c>
      <c r="G279" t="s">
        <v>218</v>
      </c>
      <c r="H279">
        <v>400.85050960792239</v>
      </c>
      <c r="I279">
        <v>29</v>
      </c>
      <c r="J279">
        <v>1339747.3046891466</v>
      </c>
      <c r="K279">
        <v>50621.853000000003</v>
      </c>
      <c r="L279">
        <v>241154514.84404638</v>
      </c>
      <c r="M279">
        <v>6211584.9477272723</v>
      </c>
      <c r="N279">
        <v>2009620957.0337198</v>
      </c>
      <c r="O279">
        <v>108639800</v>
      </c>
      <c r="P279">
        <v>25.63069325</v>
      </c>
      <c r="Q279">
        <v>20029.222205102742</v>
      </c>
      <c r="R279">
        <v>241205136.69704637</v>
      </c>
      <c r="S279">
        <v>2124.4723419814468</v>
      </c>
      <c r="T279">
        <v>20054.852898352743</v>
      </c>
      <c r="U279">
        <f>Sustainable_Friendly_Table[[#This Row],[Total Energy(MJ)]]*AHP!$P$13/TOPSIS!$B$12</f>
        <v>2.3373922974793813E-2</v>
      </c>
      <c r="V279">
        <f>Sustainable_Friendly_Table[[#This Row],[Total Cost(LKR Million)]]*AHP!$P$14/TOPSIS!$C$12</f>
        <v>7.0916390559604067E-3</v>
      </c>
      <c r="W279">
        <f>Sustainable_Friendly_Table[[#This Row],[Total Carbon (Metric T)]]*AHP!$P$15/TOPSIS!$D$12</f>
        <v>1.2865338980976256E-2</v>
      </c>
      <c r="X279">
        <f>((Sustainable_Friendly_Table[[#This Row],[Weighted Energy]]-TOPSIS!$B$13)^2+(Sustainable_Friendly_Table[[#This Row],[Weighted Cost]]-TOPSIS!$C$13)^2+(Sustainable_Friendly_Table[[#This Row],[Weighted Co2]]-TOPSIS!$D$13)^2)^0.5</f>
        <v>3.2558307046117643E-3</v>
      </c>
      <c r="Y279">
        <f>((Sustainable_Friendly_Table[[#This Row],[Weighted Energy]]-TOPSIS!$B$14)^2+(Sustainable_Friendly_Table[[#This Row],[Weighted Cost]]-TOPSIS!$C$14)^2+(Sustainable_Friendly_Table[[#This Row],[Weighted Co2]]-TOPSIS!$D$14)^2)^0.5</f>
        <v>2.7698244602973369E-3</v>
      </c>
      <c r="Z279">
        <f>Sustainable_Friendly_Table[[#This Row],[S- Worst-Euclidean Distance]]/(Sustainable_Friendly_Table[[#This Row],[S+ Best-Euclidean Distance]]+Sustainable_Friendly_Table[[#This Row],[S- Worst-Euclidean Distance]])</f>
        <v>0.45967191691081782</v>
      </c>
      <c r="AA279">
        <v>278</v>
      </c>
    </row>
    <row r="280" spans="1:27" x14ac:dyDescent="0.3">
      <c r="A280">
        <v>299</v>
      </c>
      <c r="B280" t="s">
        <v>141</v>
      </c>
      <c r="C280" t="s">
        <v>280</v>
      </c>
      <c r="D280" t="s">
        <v>151</v>
      </c>
      <c r="E280" t="s">
        <v>280</v>
      </c>
      <c r="F280" t="s">
        <v>154</v>
      </c>
      <c r="G280" t="s">
        <v>220</v>
      </c>
      <c r="H280">
        <v>400.85050960792239</v>
      </c>
      <c r="I280">
        <v>29</v>
      </c>
      <c r="J280">
        <v>1339747.3046891466</v>
      </c>
      <c r="K280">
        <v>50621.853000000003</v>
      </c>
      <c r="L280">
        <v>241154514.84404638</v>
      </c>
      <c r="M280">
        <v>6211584.9477272723</v>
      </c>
      <c r="N280">
        <v>2009620957.0337198</v>
      </c>
      <c r="O280">
        <v>113100000</v>
      </c>
      <c r="P280">
        <v>25.63069325</v>
      </c>
      <c r="Q280">
        <v>20029.222205102742</v>
      </c>
      <c r="R280">
        <v>241205136.69704637</v>
      </c>
      <c r="S280">
        <v>2128.9325419814468</v>
      </c>
      <c r="T280">
        <v>20054.852898352743</v>
      </c>
      <c r="U280">
        <f>Sustainable_Friendly_Table[[#This Row],[Total Energy(MJ)]]*AHP!$P$13/TOPSIS!$B$12</f>
        <v>2.3373922974793813E-2</v>
      </c>
      <c r="V280">
        <f>Sustainable_Friendly_Table[[#This Row],[Total Cost(LKR Million)]]*AHP!$P$14/TOPSIS!$C$12</f>
        <v>7.1065275192707337E-3</v>
      </c>
      <c r="W280">
        <f>Sustainable_Friendly_Table[[#This Row],[Total Carbon (Metric T)]]*AHP!$P$15/TOPSIS!$D$12</f>
        <v>1.2865338980976256E-2</v>
      </c>
      <c r="X280">
        <f>((Sustainable_Friendly_Table[[#This Row],[Weighted Energy]]-TOPSIS!$B$13)^2+(Sustainable_Friendly_Table[[#This Row],[Weighted Cost]]-TOPSIS!$C$13)^2+(Sustainable_Friendly_Table[[#This Row],[Weighted Co2]]-TOPSIS!$D$13)^2)^0.5</f>
        <v>3.2598306713252615E-3</v>
      </c>
      <c r="Y280">
        <f>((Sustainable_Friendly_Table[[#This Row],[Weighted Energy]]-TOPSIS!$B$14)^2+(Sustainable_Friendly_Table[[#This Row],[Weighted Cost]]-TOPSIS!$C$14)^2+(Sustainable_Friendly_Table[[#This Row],[Weighted Co2]]-TOPSIS!$D$14)^2)^0.5</f>
        <v>2.76601605595457E-3</v>
      </c>
      <c r="Z280">
        <f>Sustainable_Friendly_Table[[#This Row],[S- Worst-Euclidean Distance]]/(Sustainable_Friendly_Table[[#This Row],[S+ Best-Euclidean Distance]]+Sustainable_Friendly_Table[[#This Row],[S- Worst-Euclidean Distance]])</f>
        <v>0.45902529240122181</v>
      </c>
      <c r="AA280">
        <v>279</v>
      </c>
    </row>
    <row r="281" spans="1:27" x14ac:dyDescent="0.3">
      <c r="A281">
        <v>316</v>
      </c>
      <c r="B281" t="s">
        <v>141</v>
      </c>
      <c r="C281" t="s">
        <v>280</v>
      </c>
      <c r="D281" t="s">
        <v>280</v>
      </c>
      <c r="E281" t="s">
        <v>280</v>
      </c>
      <c r="F281" t="s">
        <v>154</v>
      </c>
      <c r="G281" t="s">
        <v>219</v>
      </c>
      <c r="H281">
        <v>401.31497194633238</v>
      </c>
      <c r="I281">
        <v>58</v>
      </c>
      <c r="J281">
        <v>1340196.9042327271</v>
      </c>
      <c r="K281">
        <v>50621.853000000003</v>
      </c>
      <c r="L281">
        <v>241235442.76189089</v>
      </c>
      <c r="M281">
        <v>6216190.0227272725</v>
      </c>
      <c r="N281">
        <v>2010295356.3490908</v>
      </c>
      <c r="O281">
        <v>108112000</v>
      </c>
      <c r="P281">
        <v>25.621483100000003</v>
      </c>
      <c r="Q281">
        <v>20035.943718279268</v>
      </c>
      <c r="R281">
        <v>241286064.61489087</v>
      </c>
      <c r="S281">
        <v>2124.6235463718181</v>
      </c>
      <c r="T281">
        <v>20061.565201379268</v>
      </c>
      <c r="U281">
        <f>Sustainable_Friendly_Table[[#This Row],[Total Energy(MJ)]]*AHP!$P$13/TOPSIS!$B$12</f>
        <v>2.3381765274274293E-2</v>
      </c>
      <c r="V281">
        <f>Sustainable_Friendly_Table[[#This Row],[Total Cost(LKR Million)]]*AHP!$P$14/TOPSIS!$C$12</f>
        <v>7.0921437869183018E-3</v>
      </c>
      <c r="W281">
        <f>Sustainable_Friendly_Table[[#This Row],[Total Carbon (Metric T)]]*AHP!$P$15/TOPSIS!$D$12</f>
        <v>1.2869644973855735E-2</v>
      </c>
      <c r="X281">
        <f>((Sustainable_Friendly_Table[[#This Row],[Weighted Energy]]-TOPSIS!$B$13)^2+(Sustainable_Friendly_Table[[#This Row],[Weighted Cost]]-TOPSIS!$C$13)^2+(Sustainable_Friendly_Table[[#This Row],[Weighted Co2]]-TOPSIS!$D$13)^2)^0.5</f>
        <v>3.2645888142827134E-3</v>
      </c>
      <c r="Y281">
        <f>((Sustainable_Friendly_Table[[#This Row],[Weighted Energy]]-TOPSIS!$B$14)^2+(Sustainable_Friendly_Table[[#This Row],[Weighted Cost]]-TOPSIS!$C$14)^2+(Sustainable_Friendly_Table[[#This Row],[Weighted Co2]]-TOPSIS!$D$14)^2)^0.5</f>
        <v>2.7610516304189246E-3</v>
      </c>
      <c r="Z281">
        <f>Sustainable_Friendly_Table[[#This Row],[S- Worst-Euclidean Distance]]/(Sustainable_Friendly_Table[[#This Row],[S+ Best-Euclidean Distance]]+Sustainable_Friendly_Table[[#This Row],[S- Worst-Euclidean Distance]])</f>
        <v>0.45821712326807101</v>
      </c>
      <c r="AA281">
        <v>280</v>
      </c>
    </row>
    <row r="282" spans="1:27" x14ac:dyDescent="0.3">
      <c r="A282">
        <v>318</v>
      </c>
      <c r="B282" t="s">
        <v>141</v>
      </c>
      <c r="C282" t="s">
        <v>280</v>
      </c>
      <c r="D282" t="s">
        <v>280</v>
      </c>
      <c r="E282" t="s">
        <v>280</v>
      </c>
      <c r="F282" t="s">
        <v>154</v>
      </c>
      <c r="G282" t="s">
        <v>218</v>
      </c>
      <c r="H282">
        <v>401.31497194633238</v>
      </c>
      <c r="I282">
        <v>29</v>
      </c>
      <c r="J282">
        <v>1340196.9042327271</v>
      </c>
      <c r="K282">
        <v>50621.853000000003</v>
      </c>
      <c r="L282">
        <v>241235442.76189089</v>
      </c>
      <c r="M282">
        <v>6216190.0227272725</v>
      </c>
      <c r="N282">
        <v>2010295356.3490908</v>
      </c>
      <c r="O282">
        <v>108639800</v>
      </c>
      <c r="P282">
        <v>25.621483100000003</v>
      </c>
      <c r="Q282">
        <v>20035.943718279268</v>
      </c>
      <c r="R282">
        <v>241286064.61489087</v>
      </c>
      <c r="S282">
        <v>2125.1513463718179</v>
      </c>
      <c r="T282">
        <v>20061.565201379268</v>
      </c>
      <c r="U282">
        <f>Sustainable_Friendly_Table[[#This Row],[Total Energy(MJ)]]*AHP!$P$13/TOPSIS!$B$12</f>
        <v>2.3381765274274293E-2</v>
      </c>
      <c r="V282">
        <f>Sustainable_Friendly_Table[[#This Row],[Total Cost(LKR Million)]]*AHP!$P$14/TOPSIS!$C$12</f>
        <v>7.0939056206780413E-3</v>
      </c>
      <c r="W282">
        <f>Sustainable_Friendly_Table[[#This Row],[Total Carbon (Metric T)]]*AHP!$P$15/TOPSIS!$D$12</f>
        <v>1.2869644973855735E-2</v>
      </c>
      <c r="X282">
        <f>((Sustainable_Friendly_Table[[#This Row],[Weighted Energy]]-TOPSIS!$B$13)^2+(Sustainable_Friendly_Table[[#This Row],[Weighted Cost]]-TOPSIS!$C$13)^2+(Sustainable_Friendly_Table[[#This Row],[Weighted Co2]]-TOPSIS!$D$13)^2)^0.5</f>
        <v>3.2650578690803828E-3</v>
      </c>
      <c r="Y282">
        <f>((Sustainable_Friendly_Table[[#This Row],[Weighted Energy]]-TOPSIS!$B$14)^2+(Sustainable_Friendly_Table[[#This Row],[Weighted Cost]]-TOPSIS!$C$14)^2+(Sustainable_Friendly_Table[[#This Row],[Weighted Co2]]-TOPSIS!$D$14)^2)^0.5</f>
        <v>2.7605959362588012E-3</v>
      </c>
      <c r="Z282">
        <f>Sustainable_Friendly_Table[[#This Row],[S- Worst-Euclidean Distance]]/(Sustainable_Friendly_Table[[#This Row],[S+ Best-Euclidean Distance]]+Sustainable_Friendly_Table[[#This Row],[S- Worst-Euclidean Distance]])</f>
        <v>0.45814048158769177</v>
      </c>
      <c r="AA282">
        <v>281</v>
      </c>
    </row>
    <row r="283" spans="1:27" x14ac:dyDescent="0.3">
      <c r="A283">
        <v>317</v>
      </c>
      <c r="B283" t="s">
        <v>141</v>
      </c>
      <c r="C283" t="s">
        <v>280</v>
      </c>
      <c r="D283" t="s">
        <v>280</v>
      </c>
      <c r="E283" t="s">
        <v>280</v>
      </c>
      <c r="F283" t="s">
        <v>154</v>
      </c>
      <c r="G283" t="s">
        <v>220</v>
      </c>
      <c r="H283">
        <v>401.31497194633238</v>
      </c>
      <c r="I283">
        <v>29</v>
      </c>
      <c r="J283">
        <v>1340196.9042327271</v>
      </c>
      <c r="K283">
        <v>50621.853000000003</v>
      </c>
      <c r="L283">
        <v>241235442.76189089</v>
      </c>
      <c r="M283">
        <v>6216190.0227272725</v>
      </c>
      <c r="N283">
        <v>2010295356.3490908</v>
      </c>
      <c r="O283">
        <v>113100000</v>
      </c>
      <c r="P283">
        <v>25.621483100000003</v>
      </c>
      <c r="Q283">
        <v>20035.943718279268</v>
      </c>
      <c r="R283">
        <v>241286064.61489087</v>
      </c>
      <c r="S283">
        <v>2129.6115463718179</v>
      </c>
      <c r="T283">
        <v>20061.565201379268</v>
      </c>
      <c r="U283">
        <f>Sustainable_Friendly_Table[[#This Row],[Total Energy(MJ)]]*AHP!$P$13/TOPSIS!$B$12</f>
        <v>2.3381765274274293E-2</v>
      </c>
      <c r="V283">
        <f>Sustainable_Friendly_Table[[#This Row],[Total Cost(LKR Million)]]*AHP!$P$14/TOPSIS!$C$12</f>
        <v>7.1087940839883665E-3</v>
      </c>
      <c r="W283">
        <f>Sustainable_Friendly_Table[[#This Row],[Total Carbon (Metric T)]]*AHP!$P$15/TOPSIS!$D$12</f>
        <v>1.2869644973855735E-2</v>
      </c>
      <c r="X283">
        <f>((Sustainable_Friendly_Table[[#This Row],[Weighted Energy]]-TOPSIS!$B$13)^2+(Sustainable_Friendly_Table[[#This Row],[Weighted Cost]]-TOPSIS!$C$13)^2+(Sustainable_Friendly_Table[[#This Row],[Weighted Co2]]-TOPSIS!$D$13)^2)^0.5</f>
        <v>3.2690568683330016E-3</v>
      </c>
      <c r="Y283">
        <f>((Sustainable_Friendly_Table[[#This Row],[Weighted Energy]]-TOPSIS!$B$14)^2+(Sustainable_Friendly_Table[[#This Row],[Weighted Cost]]-TOPSIS!$C$14)^2+(Sustainable_Friendly_Table[[#This Row],[Weighted Co2]]-TOPSIS!$D$14)^2)^0.5</f>
        <v>2.7567870239749983E-3</v>
      </c>
      <c r="Z283">
        <f>Sustainable_Friendly_Table[[#This Row],[S- Worst-Euclidean Distance]]/(Sustainable_Friendly_Table[[#This Row],[S+ Best-Euclidean Distance]]+Sustainable_Friendly_Table[[#This Row],[S- Worst-Euclidean Distance]])</f>
        <v>0.45749393333837307</v>
      </c>
      <c r="AA283">
        <v>282</v>
      </c>
    </row>
    <row r="284" spans="1:27" x14ac:dyDescent="0.3">
      <c r="A284">
        <v>301</v>
      </c>
      <c r="B284" t="s">
        <v>141</v>
      </c>
      <c r="C284" t="s">
        <v>280</v>
      </c>
      <c r="D284" t="s">
        <v>151</v>
      </c>
      <c r="E284" t="s">
        <v>280</v>
      </c>
      <c r="F284" t="s">
        <v>155</v>
      </c>
      <c r="G284" t="s">
        <v>219</v>
      </c>
      <c r="H284">
        <v>400.81193776408418</v>
      </c>
      <c r="I284">
        <v>57</v>
      </c>
      <c r="J284">
        <v>1340788.4841128301</v>
      </c>
      <c r="K284">
        <v>51440.632772727273</v>
      </c>
      <c r="L284">
        <v>241341927.14030942</v>
      </c>
      <c r="M284">
        <v>6238877.6068181815</v>
      </c>
      <c r="N284">
        <v>2011182726.1692452</v>
      </c>
      <c r="O284">
        <v>106248000</v>
      </c>
      <c r="P284">
        <v>25.35776665909091</v>
      </c>
      <c r="Q284">
        <v>20044.787837486812</v>
      </c>
      <c r="R284">
        <v>241393367.77308214</v>
      </c>
      <c r="S284">
        <v>2123.6696037760635</v>
      </c>
      <c r="T284">
        <v>20070.145604145902</v>
      </c>
      <c r="U284">
        <f>Sustainable_Friendly_Table[[#This Row],[Total Energy(MJ)]]*AHP!$P$13/TOPSIS!$B$12</f>
        <v>2.3392163459772575E-2</v>
      </c>
      <c r="V284">
        <f>Sustainable_Friendly_Table[[#This Row],[Total Cost(LKR Million)]]*AHP!$P$14/TOPSIS!$C$12</f>
        <v>7.088959459009901E-3</v>
      </c>
      <c r="W284">
        <f>Sustainable_Friendly_Table[[#This Row],[Total Carbon (Metric T)]]*AHP!$P$15/TOPSIS!$D$12</f>
        <v>1.2875149366769787E-2</v>
      </c>
      <c r="X284">
        <f>((Sustainable_Friendly_Table[[#This Row],[Weighted Energy]]-TOPSIS!$B$13)^2+(Sustainable_Friendly_Table[[#This Row],[Weighted Cost]]-TOPSIS!$C$13)^2+(Sustainable_Friendly_Table[[#This Row],[Weighted Co2]]-TOPSIS!$D$13)^2)^0.5</f>
        <v>3.2750876605428581E-3</v>
      </c>
      <c r="Y284">
        <f>((Sustainable_Friendly_Table[[#This Row],[Weighted Energy]]-TOPSIS!$B$14)^2+(Sustainable_Friendly_Table[[#This Row],[Weighted Cost]]-TOPSIS!$C$14)^2+(Sustainable_Friendly_Table[[#This Row],[Weighted Co2]]-TOPSIS!$D$14)^2)^0.5</f>
        <v>2.7505206239197789E-3</v>
      </c>
      <c r="Z284">
        <f>Sustainable_Friendly_Table[[#This Row],[S- Worst-Euclidean Distance]]/(Sustainable_Friendly_Table[[#This Row],[S+ Best-Euclidean Distance]]+Sustainable_Friendly_Table[[#This Row],[S- Worst-Euclidean Distance]])</f>
        <v>0.45647186044472021</v>
      </c>
      <c r="AA284">
        <v>283</v>
      </c>
    </row>
    <row r="285" spans="1:27" x14ac:dyDescent="0.3">
      <c r="A285">
        <v>303</v>
      </c>
      <c r="B285" t="s">
        <v>141</v>
      </c>
      <c r="C285" t="s">
        <v>280</v>
      </c>
      <c r="D285" t="s">
        <v>151</v>
      </c>
      <c r="E285" t="s">
        <v>280</v>
      </c>
      <c r="F285" t="s">
        <v>155</v>
      </c>
      <c r="G285" t="s">
        <v>218</v>
      </c>
      <c r="H285">
        <v>400.81193776408418</v>
      </c>
      <c r="I285">
        <v>29</v>
      </c>
      <c r="J285">
        <v>1340788.4841128301</v>
      </c>
      <c r="K285">
        <v>51440.632772727273</v>
      </c>
      <c r="L285">
        <v>241341927.14030942</v>
      </c>
      <c r="M285">
        <v>6238877.6068181815</v>
      </c>
      <c r="N285">
        <v>2011182726.1692452</v>
      </c>
      <c r="O285">
        <v>108639800</v>
      </c>
      <c r="P285">
        <v>25.35776665909091</v>
      </c>
      <c r="Q285">
        <v>20044.787837486812</v>
      </c>
      <c r="R285">
        <v>241393367.77308214</v>
      </c>
      <c r="S285">
        <v>2126.0614037760633</v>
      </c>
      <c r="T285">
        <v>20070.145604145902</v>
      </c>
      <c r="U285">
        <f>Sustainable_Friendly_Table[[#This Row],[Total Energy(MJ)]]*AHP!$P$13/TOPSIS!$B$12</f>
        <v>2.3392163459772575E-2</v>
      </c>
      <c r="V285">
        <f>Sustainable_Friendly_Table[[#This Row],[Total Cost(LKR Million)]]*AHP!$P$14/TOPSIS!$C$12</f>
        <v>7.0969434567108181E-3</v>
      </c>
      <c r="W285">
        <f>Sustainable_Friendly_Table[[#This Row],[Total Carbon (Metric T)]]*AHP!$P$15/TOPSIS!$D$12</f>
        <v>1.2875149366769787E-2</v>
      </c>
      <c r="X285">
        <f>((Sustainable_Friendly_Table[[#This Row],[Weighted Energy]]-TOPSIS!$B$13)^2+(Sustainable_Friendly_Table[[#This Row],[Weighted Cost]]-TOPSIS!$C$13)^2+(Sustainable_Friendly_Table[[#This Row],[Weighted Co2]]-TOPSIS!$D$13)^2)^0.5</f>
        <v>3.2772057232156567E-3</v>
      </c>
      <c r="Y285">
        <f>((Sustainable_Friendly_Table[[#This Row],[Weighted Energy]]-TOPSIS!$B$14)^2+(Sustainable_Friendly_Table[[#This Row],[Weighted Cost]]-TOPSIS!$C$14)^2+(Sustainable_Friendly_Table[[#This Row],[Weighted Co2]]-TOPSIS!$D$14)^2)^0.5</f>
        <v>2.7484468518746232E-3</v>
      </c>
      <c r="Z285">
        <f>Sustainable_Friendly_Table[[#This Row],[S- Worst-Euclidean Distance]]/(Sustainable_Friendly_Table[[#This Row],[S+ Best-Euclidean Distance]]+Sustainable_Friendly_Table[[#This Row],[S- Worst-Euclidean Distance]])</f>
        <v>0.45612434796465912</v>
      </c>
      <c r="AA285">
        <v>284</v>
      </c>
    </row>
    <row r="286" spans="1:27" x14ac:dyDescent="0.3">
      <c r="A286">
        <v>302</v>
      </c>
      <c r="B286" t="s">
        <v>141</v>
      </c>
      <c r="C286" t="s">
        <v>280</v>
      </c>
      <c r="D286" t="s">
        <v>151</v>
      </c>
      <c r="E286" t="s">
        <v>280</v>
      </c>
      <c r="F286" t="s">
        <v>155</v>
      </c>
      <c r="G286" t="s">
        <v>220</v>
      </c>
      <c r="H286">
        <v>400.81193776408418</v>
      </c>
      <c r="I286">
        <v>29</v>
      </c>
      <c r="J286">
        <v>1340788.4841128301</v>
      </c>
      <c r="K286">
        <v>51440.632772727273</v>
      </c>
      <c r="L286">
        <v>241341927.14030942</v>
      </c>
      <c r="M286">
        <v>6238877.6068181815</v>
      </c>
      <c r="N286">
        <v>2011182726.1692452</v>
      </c>
      <c r="O286">
        <v>113100000</v>
      </c>
      <c r="P286">
        <v>25.35776665909091</v>
      </c>
      <c r="Q286">
        <v>20044.787837486812</v>
      </c>
      <c r="R286">
        <v>241393367.77308214</v>
      </c>
      <c r="S286">
        <v>2130.5216037760633</v>
      </c>
      <c r="T286">
        <v>20070.145604145902</v>
      </c>
      <c r="U286">
        <f>Sustainable_Friendly_Table[[#This Row],[Total Energy(MJ)]]*AHP!$P$13/TOPSIS!$B$12</f>
        <v>2.3392163459772575E-2</v>
      </c>
      <c r="V286">
        <f>Sustainable_Friendly_Table[[#This Row],[Total Cost(LKR Million)]]*AHP!$P$14/TOPSIS!$C$12</f>
        <v>7.111831920021146E-3</v>
      </c>
      <c r="W286">
        <f>Sustainable_Friendly_Table[[#This Row],[Total Carbon (Metric T)]]*AHP!$P$15/TOPSIS!$D$12</f>
        <v>1.2875149366769787E-2</v>
      </c>
      <c r="X286">
        <f>((Sustainable_Friendly_Table[[#This Row],[Weighted Energy]]-TOPSIS!$B$13)^2+(Sustainable_Friendly_Table[[#This Row],[Weighted Cost]]-TOPSIS!$C$13)^2+(Sustainable_Friendly_Table[[#This Row],[Weighted Co2]]-TOPSIS!$D$13)^2)^0.5</f>
        <v>3.2812037013342432E-3</v>
      </c>
      <c r="Y286">
        <f>((Sustainable_Friendly_Table[[#This Row],[Weighted Energy]]-TOPSIS!$B$14)^2+(Sustainable_Friendly_Table[[#This Row],[Weighted Cost]]-TOPSIS!$C$14)^2+(Sustainable_Friendly_Table[[#This Row],[Weighted Co2]]-TOPSIS!$D$14)^2)^0.5</f>
        <v>2.7446375584525688E-3</v>
      </c>
      <c r="Z286">
        <f>Sustainable_Friendly_Table[[#This Row],[S- Worst-Euclidean Distance]]/(Sustainable_Friendly_Table[[#This Row],[S+ Best-Euclidean Distance]]+Sustainable_Friendly_Table[[#This Row],[S- Worst-Euclidean Distance]])</f>
        <v>0.45547790592639525</v>
      </c>
      <c r="AA286">
        <v>285</v>
      </c>
    </row>
    <row r="287" spans="1:27" x14ac:dyDescent="0.3">
      <c r="A287">
        <v>319</v>
      </c>
      <c r="B287" t="s">
        <v>141</v>
      </c>
      <c r="C287" t="s">
        <v>280</v>
      </c>
      <c r="D287" t="s">
        <v>280</v>
      </c>
      <c r="E287" t="s">
        <v>280</v>
      </c>
      <c r="F287" t="s">
        <v>155</v>
      </c>
      <c r="G287" t="s">
        <v>219</v>
      </c>
      <c r="H287">
        <v>401.27640010249428</v>
      </c>
      <c r="I287">
        <v>58</v>
      </c>
      <c r="J287">
        <v>1341238.0836564112</v>
      </c>
      <c r="K287">
        <v>51440.632772727273</v>
      </c>
      <c r="L287">
        <v>241422855.05815402</v>
      </c>
      <c r="M287">
        <v>6243482.6818181816</v>
      </c>
      <c r="N287">
        <v>2011857125.4846168</v>
      </c>
      <c r="O287">
        <v>108112000</v>
      </c>
      <c r="P287">
        <v>25.348556509090912</v>
      </c>
      <c r="Q287">
        <v>20051.509350663346</v>
      </c>
      <c r="R287">
        <v>241474295.69092673</v>
      </c>
      <c r="S287">
        <v>2126.2126081664351</v>
      </c>
      <c r="T287">
        <v>20076.857907172438</v>
      </c>
      <c r="U287">
        <f>Sustainable_Friendly_Table[[#This Row],[Total Energy(MJ)]]*AHP!$P$13/TOPSIS!$B$12</f>
        <v>2.3400005759253065E-2</v>
      </c>
      <c r="V287">
        <f>Sustainable_Friendly_Table[[#This Row],[Total Cost(LKR Million)]]*AHP!$P$14/TOPSIS!$C$12</f>
        <v>7.0974481876687158E-3</v>
      </c>
      <c r="W287">
        <f>Sustainable_Friendly_Table[[#This Row],[Total Carbon (Metric T)]]*AHP!$P$15/TOPSIS!$D$12</f>
        <v>1.2879455359649272E-2</v>
      </c>
      <c r="X287">
        <f>((Sustainable_Friendly_Table[[#This Row],[Weighted Energy]]-TOPSIS!$B$13)^2+(Sustainable_Friendly_Table[[#This Row],[Weighted Cost]]-TOPSIS!$C$13)^2+(Sustainable_Friendly_Table[[#This Row],[Weighted Co2]]-TOPSIS!$D$13)^2)^0.5</f>
        <v>3.2859640651884251E-3</v>
      </c>
      <c r="Y287">
        <f>((Sustainable_Friendly_Table[[#This Row],[Weighted Energy]]-TOPSIS!$B$14)^2+(Sustainable_Friendly_Table[[#This Row],[Weighted Cost]]-TOPSIS!$C$14)^2+(Sustainable_Friendly_Table[[#This Row],[Weighted Co2]]-TOPSIS!$D$14)^2)^0.5</f>
        <v>2.7396741774784205E-3</v>
      </c>
      <c r="Z287">
        <f>Sustainable_Friendly_Table[[#This Row],[S- Worst-Euclidean Distance]]/(Sustainable_Friendly_Table[[#This Row],[S+ Best-Euclidean Distance]]+Sustainable_Friendly_Table[[#This Row],[S- Worst-Euclidean Distance]])</f>
        <v>0.45466954157305783</v>
      </c>
      <c r="AA287">
        <v>286</v>
      </c>
    </row>
    <row r="288" spans="1:27" x14ac:dyDescent="0.3">
      <c r="A288">
        <v>321</v>
      </c>
      <c r="B288" t="s">
        <v>141</v>
      </c>
      <c r="C288" t="s">
        <v>280</v>
      </c>
      <c r="D288" t="s">
        <v>280</v>
      </c>
      <c r="E288" t="s">
        <v>280</v>
      </c>
      <c r="F288" t="s">
        <v>155</v>
      </c>
      <c r="G288" t="s">
        <v>218</v>
      </c>
      <c r="H288">
        <v>401.27640010249428</v>
      </c>
      <c r="I288">
        <v>29</v>
      </c>
      <c r="J288">
        <v>1341238.0836564112</v>
      </c>
      <c r="K288">
        <v>51440.632772727273</v>
      </c>
      <c r="L288">
        <v>241422855.05815402</v>
      </c>
      <c r="M288">
        <v>6243482.6818181816</v>
      </c>
      <c r="N288">
        <v>2011857125.4846168</v>
      </c>
      <c r="O288">
        <v>108639800</v>
      </c>
      <c r="P288">
        <v>25.348556509090912</v>
      </c>
      <c r="Q288">
        <v>20051.509350663346</v>
      </c>
      <c r="R288">
        <v>241474295.69092673</v>
      </c>
      <c r="S288">
        <v>2126.7404081664349</v>
      </c>
      <c r="T288">
        <v>20076.857907172438</v>
      </c>
      <c r="U288">
        <f>Sustainable_Friendly_Table[[#This Row],[Total Energy(MJ)]]*AHP!$P$13/TOPSIS!$B$12</f>
        <v>2.3400005759253065E-2</v>
      </c>
      <c r="V288">
        <f>Sustainable_Friendly_Table[[#This Row],[Total Cost(LKR Million)]]*AHP!$P$14/TOPSIS!$C$12</f>
        <v>7.0992100214284553E-3</v>
      </c>
      <c r="W288">
        <f>Sustainable_Friendly_Table[[#This Row],[Total Carbon (Metric T)]]*AHP!$P$15/TOPSIS!$D$12</f>
        <v>1.2879455359649272E-2</v>
      </c>
      <c r="X288">
        <f>((Sustainable_Friendly_Table[[#This Row],[Weighted Energy]]-TOPSIS!$B$13)^2+(Sustainable_Friendly_Table[[#This Row],[Weighted Cost]]-TOPSIS!$C$13)^2+(Sustainable_Friendly_Table[[#This Row],[Weighted Co2]]-TOPSIS!$D$13)^2)^0.5</f>
        <v>3.2864329128643706E-3</v>
      </c>
      <c r="Y288">
        <f>((Sustainable_Friendly_Table[[#This Row],[Weighted Energy]]-TOPSIS!$B$14)^2+(Sustainable_Friendly_Table[[#This Row],[Weighted Cost]]-TOPSIS!$C$14)^2+(Sustainable_Friendly_Table[[#This Row],[Weighted Co2]]-TOPSIS!$D$14)^2)^0.5</f>
        <v>2.7392183387120309E-3</v>
      </c>
      <c r="Z288">
        <f>Sustainable_Friendly_Table[[#This Row],[S- Worst-Euclidean Distance]]/(Sustainable_Friendly_Table[[#This Row],[S+ Best-Euclidean Distance]]+Sustainable_Friendly_Table[[#This Row],[S- Worst-Euclidean Distance]])</f>
        <v>0.45459291026765114</v>
      </c>
      <c r="AA288">
        <v>287</v>
      </c>
    </row>
    <row r="289" spans="1:27" x14ac:dyDescent="0.3">
      <c r="A289">
        <v>320</v>
      </c>
      <c r="B289" t="s">
        <v>141</v>
      </c>
      <c r="C289" t="s">
        <v>280</v>
      </c>
      <c r="D289" t="s">
        <v>280</v>
      </c>
      <c r="E289" t="s">
        <v>280</v>
      </c>
      <c r="F289" t="s">
        <v>155</v>
      </c>
      <c r="G289" t="s">
        <v>220</v>
      </c>
      <c r="H289">
        <v>401.27640010249428</v>
      </c>
      <c r="I289">
        <v>29</v>
      </c>
      <c r="J289">
        <v>1341238.0836564112</v>
      </c>
      <c r="K289">
        <v>51440.632772727273</v>
      </c>
      <c r="L289">
        <v>241422855.05815402</v>
      </c>
      <c r="M289">
        <v>6243482.6818181816</v>
      </c>
      <c r="N289">
        <v>2011857125.4846168</v>
      </c>
      <c r="O289">
        <v>113100000</v>
      </c>
      <c r="P289">
        <v>25.348556509090912</v>
      </c>
      <c r="Q289">
        <v>20051.509350663346</v>
      </c>
      <c r="R289">
        <v>241474295.69092673</v>
      </c>
      <c r="S289">
        <v>2131.2006081664349</v>
      </c>
      <c r="T289">
        <v>20076.857907172438</v>
      </c>
      <c r="U289">
        <f>Sustainable_Friendly_Table[[#This Row],[Total Energy(MJ)]]*AHP!$P$13/TOPSIS!$B$12</f>
        <v>2.3400005759253065E-2</v>
      </c>
      <c r="V289">
        <f>Sustainable_Friendly_Table[[#This Row],[Total Cost(LKR Million)]]*AHP!$P$14/TOPSIS!$C$12</f>
        <v>7.1140984847387814E-3</v>
      </c>
      <c r="W289">
        <f>Sustainable_Friendly_Table[[#This Row],[Total Carbon (Metric T)]]*AHP!$P$15/TOPSIS!$D$12</f>
        <v>1.2879455359649272E-2</v>
      </c>
      <c r="X289">
        <f>((Sustainable_Friendly_Table[[#This Row],[Weighted Energy]]-TOPSIS!$B$13)^2+(Sustainable_Friendly_Table[[#This Row],[Weighted Cost]]-TOPSIS!$C$13)^2+(Sustainable_Friendly_Table[[#This Row],[Weighted Co2]]-TOPSIS!$D$13)^2)^0.5</f>
        <v>3.2904299353521491E-3</v>
      </c>
      <c r="Y289">
        <f>((Sustainable_Friendly_Table[[#This Row],[Weighted Energy]]-TOPSIS!$B$14)^2+(Sustainable_Friendly_Table[[#This Row],[Weighted Cost]]-TOPSIS!$C$14)^2+(Sustainable_Friendly_Table[[#This Row],[Weighted Co2]]-TOPSIS!$D$14)^2)^0.5</f>
        <v>2.7354085303947801E-3</v>
      </c>
      <c r="Z289">
        <f>Sustainable_Friendly_Table[[#This Row],[S- Worst-Euclidean Distance]]/(Sustainable_Friendly_Table[[#This Row],[S+ Best-Euclidean Distance]]+Sustainable_Friendly_Table[[#This Row],[S- Worst-Euclidean Distance]])</f>
        <v>0.4539465413724319</v>
      </c>
      <c r="AA289">
        <v>288</v>
      </c>
    </row>
    <row r="290" spans="1:27" x14ac:dyDescent="0.3">
      <c r="A290">
        <v>511</v>
      </c>
      <c r="B290" t="s">
        <v>280</v>
      </c>
      <c r="C290" t="s">
        <v>280</v>
      </c>
      <c r="D290" t="s">
        <v>151</v>
      </c>
      <c r="E290" t="s">
        <v>152</v>
      </c>
      <c r="F290" t="s">
        <v>280</v>
      </c>
      <c r="G290" t="s">
        <v>219</v>
      </c>
      <c r="H290">
        <v>388.40959266079028</v>
      </c>
      <c r="I290">
        <v>56</v>
      </c>
      <c r="J290">
        <v>1344507.7426943569</v>
      </c>
      <c r="K290">
        <v>36442.572090909089</v>
      </c>
      <c r="L290">
        <v>242011393.68498427</v>
      </c>
      <c r="M290">
        <v>5170523.8386363629</v>
      </c>
      <c r="N290">
        <v>2016761614.0415356</v>
      </c>
      <c r="O290">
        <v>104384000</v>
      </c>
      <c r="P290">
        <v>19.443497068181816</v>
      </c>
      <c r="Q290">
        <v>20100.390753280637</v>
      </c>
      <c r="R290">
        <v>242047836.25707519</v>
      </c>
      <c r="S290">
        <v>2126.3161378801719</v>
      </c>
      <c r="T290">
        <v>20119.83425034882</v>
      </c>
      <c r="U290">
        <f>Sustainable_Friendly_Table[[#This Row],[Total Energy(MJ)]]*AHP!$P$13/TOPSIS!$B$12</f>
        <v>2.3455584563252214E-2</v>
      </c>
      <c r="V290">
        <f>Sustainable_Friendly_Table[[#This Row],[Total Cost(LKR Million)]]*AHP!$P$14/TOPSIS!$C$12</f>
        <v>7.0977937771814058E-3</v>
      </c>
      <c r="W290">
        <f>Sustainable_Friendly_Table[[#This Row],[Total Carbon (Metric T)]]*AHP!$P$15/TOPSIS!$D$12</f>
        <v>1.2907025007052287E-2</v>
      </c>
      <c r="X290">
        <f>((Sustainable_Friendly_Table[[#This Row],[Weighted Energy]]-TOPSIS!$B$13)^2+(Sustainable_Friendly_Table[[#This Row],[Weighted Cost]]-TOPSIS!$C$13)^2+(Sustainable_Friendly_Table[[#This Row],[Weighted Co2]]-TOPSIS!$D$13)^2)^0.5</f>
        <v>3.3458501553102382E-3</v>
      </c>
      <c r="Y290">
        <f>((Sustainable_Friendly_Table[[#This Row],[Weighted Energy]]-TOPSIS!$B$14)^2+(Sustainable_Friendly_Table[[#This Row],[Weighted Cost]]-TOPSIS!$C$14)^2+(Sustainable_Friendly_Table[[#This Row],[Weighted Co2]]-TOPSIS!$D$14)^2)^0.5</f>
        <v>2.6797638587662512E-3</v>
      </c>
      <c r="Z290">
        <f>Sustainable_Friendly_Table[[#This Row],[S- Worst-Euclidean Distance]]/(Sustainable_Friendly_Table[[#This Row],[S+ Best-Euclidean Distance]]+Sustainable_Friendly_Table[[#This Row],[S- Worst-Euclidean Distance]])</f>
        <v>0.4447287616674469</v>
      </c>
      <c r="AA290">
        <v>289</v>
      </c>
    </row>
    <row r="291" spans="1:27" x14ac:dyDescent="0.3">
      <c r="A291">
        <v>513</v>
      </c>
      <c r="B291" t="s">
        <v>280</v>
      </c>
      <c r="C291" t="s">
        <v>280</v>
      </c>
      <c r="D291" t="s">
        <v>151</v>
      </c>
      <c r="E291" t="s">
        <v>152</v>
      </c>
      <c r="F291" t="s">
        <v>280</v>
      </c>
      <c r="G291" t="s">
        <v>218</v>
      </c>
      <c r="H291">
        <v>388.40959266079028</v>
      </c>
      <c r="I291">
        <v>28</v>
      </c>
      <c r="J291">
        <v>1344507.7426943569</v>
      </c>
      <c r="K291">
        <v>36442.572090909089</v>
      </c>
      <c r="L291">
        <v>242011393.68498427</v>
      </c>
      <c r="M291">
        <v>5170523.8386363629</v>
      </c>
      <c r="N291">
        <v>2016761614.0415356</v>
      </c>
      <c r="O291">
        <v>104893600</v>
      </c>
      <c r="P291">
        <v>19.443497068181816</v>
      </c>
      <c r="Q291">
        <v>20100.390753280637</v>
      </c>
      <c r="R291">
        <v>242047836.25707519</v>
      </c>
      <c r="S291">
        <v>2126.8257378801718</v>
      </c>
      <c r="T291">
        <v>20119.83425034882</v>
      </c>
      <c r="U291">
        <f>Sustainable_Friendly_Table[[#This Row],[Total Energy(MJ)]]*AHP!$P$13/TOPSIS!$B$12</f>
        <v>2.3455584563252214E-2</v>
      </c>
      <c r="V291">
        <f>Sustainable_Friendly_Table[[#This Row],[Total Cost(LKR Million)]]*AHP!$P$14/TOPSIS!$C$12</f>
        <v>7.0994948580528783E-3</v>
      </c>
      <c r="W291">
        <f>Sustainable_Friendly_Table[[#This Row],[Total Carbon (Metric T)]]*AHP!$P$15/TOPSIS!$D$12</f>
        <v>1.2907025007052287E-2</v>
      </c>
      <c r="X291">
        <f>((Sustainable_Friendly_Table[[#This Row],[Weighted Energy]]-TOPSIS!$B$13)^2+(Sustainable_Friendly_Table[[#This Row],[Weighted Cost]]-TOPSIS!$C$13)^2+(Sustainable_Friendly_Table[[#This Row],[Weighted Co2]]-TOPSIS!$D$13)^2)^0.5</f>
        <v>3.3462948958874294E-3</v>
      </c>
      <c r="Y291">
        <f>((Sustainable_Friendly_Table[[#This Row],[Weighted Energy]]-TOPSIS!$B$14)^2+(Sustainable_Friendly_Table[[#This Row],[Weighted Cost]]-TOPSIS!$C$14)^2+(Sustainable_Friendly_Table[[#This Row],[Weighted Co2]]-TOPSIS!$D$14)^2)^0.5</f>
        <v>2.6793140987853722E-3</v>
      </c>
      <c r="Z291">
        <f>Sustainable_Friendly_Table[[#This Row],[S- Worst-Euclidean Distance]]/(Sustainable_Friendly_Table[[#This Row],[S+ Best-Euclidean Distance]]+Sustainable_Friendly_Table[[#This Row],[S- Worst-Euclidean Distance]])</f>
        <v>0.44465449071689434</v>
      </c>
      <c r="AA291">
        <v>290</v>
      </c>
    </row>
    <row r="292" spans="1:27" x14ac:dyDescent="0.3">
      <c r="A292">
        <v>512</v>
      </c>
      <c r="B292" t="s">
        <v>280</v>
      </c>
      <c r="C292" t="s">
        <v>280</v>
      </c>
      <c r="D292" t="s">
        <v>151</v>
      </c>
      <c r="E292" t="s">
        <v>152</v>
      </c>
      <c r="F292" t="s">
        <v>280</v>
      </c>
      <c r="G292" t="s">
        <v>220</v>
      </c>
      <c r="H292">
        <v>388.40959266079028</v>
      </c>
      <c r="I292">
        <v>28</v>
      </c>
      <c r="J292">
        <v>1344507.7426943569</v>
      </c>
      <c r="K292">
        <v>36442.572090909089</v>
      </c>
      <c r="L292">
        <v>242011393.68498427</v>
      </c>
      <c r="M292">
        <v>5170523.8386363629</v>
      </c>
      <c r="N292">
        <v>2016761614.0415356</v>
      </c>
      <c r="O292">
        <v>109200000</v>
      </c>
      <c r="P292">
        <v>19.443497068181816</v>
      </c>
      <c r="Q292">
        <v>20100.390753280637</v>
      </c>
      <c r="R292">
        <v>242047836.25707519</v>
      </c>
      <c r="S292">
        <v>2131.1321378801722</v>
      </c>
      <c r="T292">
        <v>20119.83425034882</v>
      </c>
      <c r="U292">
        <f>Sustainable_Friendly_Table[[#This Row],[Total Energy(MJ)]]*AHP!$P$13/TOPSIS!$B$12</f>
        <v>2.3455584563252214E-2</v>
      </c>
      <c r="V292">
        <f>Sustainable_Friendly_Table[[#This Row],[Total Cost(LKR Million)]]*AHP!$P$14/TOPSIS!$C$12</f>
        <v>7.1138699260766425E-3</v>
      </c>
      <c r="W292">
        <f>Sustainable_Friendly_Table[[#This Row],[Total Carbon (Metric T)]]*AHP!$P$15/TOPSIS!$D$12</f>
        <v>1.2907025007052287E-2</v>
      </c>
      <c r="X292">
        <f>((Sustainable_Friendly_Table[[#This Row],[Weighted Energy]]-TOPSIS!$B$13)^2+(Sustainable_Friendly_Table[[#This Row],[Weighted Cost]]-TOPSIS!$C$13)^2+(Sustainable_Friendly_Table[[#This Row],[Weighted Co2]]-TOPSIS!$D$13)^2)^0.5</f>
        <v>3.3500853317063443E-3</v>
      </c>
      <c r="Y292">
        <f>((Sustainable_Friendly_Table[[#This Row],[Weighted Energy]]-TOPSIS!$B$14)^2+(Sustainable_Friendly_Table[[#This Row],[Weighted Cost]]-TOPSIS!$C$14)^2+(Sustainable_Friendly_Table[[#This Row],[Weighted Co2]]-TOPSIS!$D$14)^2)^0.5</f>
        <v>2.675553547676888E-3</v>
      </c>
      <c r="Z292">
        <f>Sustainable_Friendly_Table[[#This Row],[S- Worst-Euclidean Distance]]/(Sustainable_Friendly_Table[[#This Row],[S+ Best-Euclidean Distance]]+Sustainable_Friendly_Table[[#This Row],[S- Worst-Euclidean Distance]])</f>
        <v>0.44402819372918512</v>
      </c>
      <c r="AA292">
        <v>291</v>
      </c>
    </row>
    <row r="293" spans="1:27" x14ac:dyDescent="0.3">
      <c r="A293">
        <v>529</v>
      </c>
      <c r="B293" t="s">
        <v>280</v>
      </c>
      <c r="C293" t="s">
        <v>280</v>
      </c>
      <c r="D293" t="s">
        <v>280</v>
      </c>
      <c r="E293" t="s">
        <v>152</v>
      </c>
      <c r="F293" t="s">
        <v>280</v>
      </c>
      <c r="G293" t="s">
        <v>219</v>
      </c>
      <c r="H293">
        <v>388.87405499920038</v>
      </c>
      <c r="I293">
        <v>56</v>
      </c>
      <c r="J293">
        <v>1344957.3422379377</v>
      </c>
      <c r="K293">
        <v>36442.572090909089</v>
      </c>
      <c r="L293">
        <v>242092321.6028288</v>
      </c>
      <c r="M293">
        <v>5175128.9136363631</v>
      </c>
      <c r="N293">
        <v>2017436013.3569067</v>
      </c>
      <c r="O293">
        <v>104384000</v>
      </c>
      <c r="P293">
        <v>19.434286918181815</v>
      </c>
      <c r="Q293">
        <v>20107.11226645717</v>
      </c>
      <c r="R293">
        <v>242128764.17491972</v>
      </c>
      <c r="S293">
        <v>2126.9951422705431</v>
      </c>
      <c r="T293">
        <v>20126.546553375352</v>
      </c>
      <c r="U293">
        <f>Sustainable_Friendly_Table[[#This Row],[Total Energy(MJ)]]*AHP!$P$13/TOPSIS!$B$12</f>
        <v>2.3463426862732697E-2</v>
      </c>
      <c r="V293">
        <f>Sustainable_Friendly_Table[[#This Row],[Total Cost(LKR Million)]]*AHP!$P$14/TOPSIS!$C$12</f>
        <v>7.1000603418990404E-3</v>
      </c>
      <c r="W293">
        <f>Sustainable_Friendly_Table[[#This Row],[Total Carbon (Metric T)]]*AHP!$P$15/TOPSIS!$D$12</f>
        <v>1.2911330999931768E-2</v>
      </c>
      <c r="X293">
        <f>((Sustainable_Friendly_Table[[#This Row],[Weighted Energy]]-TOPSIS!$B$13)^2+(Sustainable_Friendly_Table[[#This Row],[Weighted Cost]]-TOPSIS!$C$13)^2+(Sustainable_Friendly_Table[[#This Row],[Weighted Co2]]-TOPSIS!$D$13)^2)^0.5</f>
        <v>3.3550782855273132E-3</v>
      </c>
      <c r="Y293">
        <f>((Sustainable_Friendly_Table[[#This Row],[Weighted Energy]]-TOPSIS!$B$14)^2+(Sustainable_Friendly_Table[[#This Row],[Weighted Cost]]-TOPSIS!$C$14)^2+(Sustainable_Friendly_Table[[#This Row],[Weighted Co2]]-TOPSIS!$D$14)^2)^0.5</f>
        <v>2.6705363599946121E-3</v>
      </c>
      <c r="Z293">
        <f>Sustainable_Friendly_Table[[#This Row],[S- Worst-Euclidean Distance]]/(Sustainable_Friendly_Table[[#This Row],[S+ Best-Euclidean Distance]]+Sustainable_Friendly_Table[[#This Row],[S- Worst-Euclidean Distance]])</f>
        <v>0.44319733622183805</v>
      </c>
      <c r="AA293">
        <v>292</v>
      </c>
    </row>
    <row r="294" spans="1:27" x14ac:dyDescent="0.3">
      <c r="A294">
        <v>531</v>
      </c>
      <c r="B294" t="s">
        <v>280</v>
      </c>
      <c r="C294" t="s">
        <v>280</v>
      </c>
      <c r="D294" t="s">
        <v>280</v>
      </c>
      <c r="E294" t="s">
        <v>152</v>
      </c>
      <c r="F294" t="s">
        <v>280</v>
      </c>
      <c r="G294" t="s">
        <v>218</v>
      </c>
      <c r="H294">
        <v>388.87405499920038</v>
      </c>
      <c r="I294">
        <v>28</v>
      </c>
      <c r="J294">
        <v>1344957.3422379377</v>
      </c>
      <c r="K294">
        <v>36442.572090909089</v>
      </c>
      <c r="L294">
        <v>242092321.6028288</v>
      </c>
      <c r="M294">
        <v>5175128.9136363631</v>
      </c>
      <c r="N294">
        <v>2017436013.3569067</v>
      </c>
      <c r="O294">
        <v>104893600</v>
      </c>
      <c r="P294">
        <v>19.434286918181815</v>
      </c>
      <c r="Q294">
        <v>20107.11226645717</v>
      </c>
      <c r="R294">
        <v>242128764.17491972</v>
      </c>
      <c r="S294">
        <v>2127.5047422705429</v>
      </c>
      <c r="T294">
        <v>20126.546553375352</v>
      </c>
      <c r="U294">
        <f>Sustainable_Friendly_Table[[#This Row],[Total Energy(MJ)]]*AHP!$P$13/TOPSIS!$B$12</f>
        <v>2.3463426862732697E-2</v>
      </c>
      <c r="V294">
        <f>Sustainable_Friendly_Table[[#This Row],[Total Cost(LKR Million)]]*AHP!$P$14/TOPSIS!$C$12</f>
        <v>7.101761422770512E-3</v>
      </c>
      <c r="W294">
        <f>Sustainable_Friendly_Table[[#This Row],[Total Carbon (Metric T)]]*AHP!$P$15/TOPSIS!$D$12</f>
        <v>1.2911330999931768E-2</v>
      </c>
      <c r="X294">
        <f>((Sustainable_Friendly_Table[[#This Row],[Weighted Energy]]-TOPSIS!$B$13)^2+(Sustainable_Friendly_Table[[#This Row],[Weighted Cost]]-TOPSIS!$C$13)^2+(Sustainable_Friendly_Table[[#This Row],[Weighted Co2]]-TOPSIS!$D$13)^2)^0.5</f>
        <v>3.3555229520433002E-3</v>
      </c>
      <c r="Y294">
        <f>((Sustainable_Friendly_Table[[#This Row],[Weighted Energy]]-TOPSIS!$B$14)^2+(Sustainable_Friendly_Table[[#This Row],[Weighted Cost]]-TOPSIS!$C$14)^2+(Sustainable_Friendly_Table[[#This Row],[Weighted Co2]]-TOPSIS!$D$14)^2)^0.5</f>
        <v>2.6700864896990373E-3</v>
      </c>
      <c r="Z294">
        <f>Sustainable_Friendly_Table[[#This Row],[S- Worst-Euclidean Distance]]/(Sustainable_Friendly_Table[[#This Row],[S+ Best-Euclidean Distance]]+Sustainable_Friendly_Table[[#This Row],[S- Worst-Euclidean Distance]])</f>
        <v>0.44312305925472784</v>
      </c>
      <c r="AA294">
        <v>293</v>
      </c>
    </row>
    <row r="295" spans="1:27" x14ac:dyDescent="0.3">
      <c r="A295">
        <v>530</v>
      </c>
      <c r="B295" t="s">
        <v>280</v>
      </c>
      <c r="C295" t="s">
        <v>280</v>
      </c>
      <c r="D295" t="s">
        <v>280</v>
      </c>
      <c r="E295" t="s">
        <v>152</v>
      </c>
      <c r="F295" t="s">
        <v>280</v>
      </c>
      <c r="G295" t="s">
        <v>220</v>
      </c>
      <c r="H295">
        <v>388.87405499920038</v>
      </c>
      <c r="I295">
        <v>28</v>
      </c>
      <c r="J295">
        <v>1344957.3422379377</v>
      </c>
      <c r="K295">
        <v>36442.572090909089</v>
      </c>
      <c r="L295">
        <v>242092321.6028288</v>
      </c>
      <c r="M295">
        <v>5175128.9136363631</v>
      </c>
      <c r="N295">
        <v>2017436013.3569067</v>
      </c>
      <c r="O295">
        <v>109200000</v>
      </c>
      <c r="P295">
        <v>19.434286918181815</v>
      </c>
      <c r="Q295">
        <v>20107.11226645717</v>
      </c>
      <c r="R295">
        <v>242128764.17491972</v>
      </c>
      <c r="S295">
        <v>2131.8111422705433</v>
      </c>
      <c r="T295">
        <v>20126.546553375352</v>
      </c>
      <c r="U295">
        <f>Sustainable_Friendly_Table[[#This Row],[Total Energy(MJ)]]*AHP!$P$13/TOPSIS!$B$12</f>
        <v>2.3463426862732697E-2</v>
      </c>
      <c r="V295">
        <f>Sustainable_Friendly_Table[[#This Row],[Total Cost(LKR Million)]]*AHP!$P$14/TOPSIS!$C$12</f>
        <v>7.1161364907942762E-3</v>
      </c>
      <c r="W295">
        <f>Sustainable_Friendly_Table[[#This Row],[Total Carbon (Metric T)]]*AHP!$P$15/TOPSIS!$D$12</f>
        <v>1.2911330999931768E-2</v>
      </c>
      <c r="X295">
        <f>((Sustainable_Friendly_Table[[#This Row],[Weighted Energy]]-TOPSIS!$B$13)^2+(Sustainable_Friendly_Table[[#This Row],[Weighted Cost]]-TOPSIS!$C$13)^2+(Sustainable_Friendly_Table[[#This Row],[Weighted Co2]]-TOPSIS!$D$13)^2)^0.5</f>
        <v>3.359312674522144E-3</v>
      </c>
      <c r="Y295">
        <f>((Sustainable_Friendly_Table[[#This Row],[Weighted Energy]]-TOPSIS!$B$14)^2+(Sustainable_Friendly_Table[[#This Row],[Weighted Cost]]-TOPSIS!$C$14)^2+(Sustainable_Friendly_Table[[#This Row],[Weighted Co2]]-TOPSIS!$D$14)^2)^0.5</f>
        <v>2.6663251439113028E-3</v>
      </c>
      <c r="Z295">
        <f>Sustainable_Friendly_Table[[#This Row],[S- Worst-Euclidean Distance]]/(Sustainable_Friendly_Table[[#This Row],[S+ Best-Euclidean Distance]]+Sustainable_Friendly_Table[[#This Row],[S- Worst-Euclidean Distance]])</f>
        <v>0.44249674876816569</v>
      </c>
      <c r="AA295">
        <v>294</v>
      </c>
    </row>
    <row r="296" spans="1:27" x14ac:dyDescent="0.3">
      <c r="A296">
        <v>505</v>
      </c>
      <c r="B296" t="s">
        <v>280</v>
      </c>
      <c r="C296" t="s">
        <v>280</v>
      </c>
      <c r="D296" t="s">
        <v>151</v>
      </c>
      <c r="E296" t="s">
        <v>152</v>
      </c>
      <c r="F296" t="s">
        <v>154</v>
      </c>
      <c r="G296" t="s">
        <v>219</v>
      </c>
      <c r="H296">
        <v>388.34622463162765</v>
      </c>
      <c r="I296">
        <v>56</v>
      </c>
      <c r="J296">
        <v>1346218.2517475521</v>
      </c>
      <c r="K296">
        <v>34259.159363636361</v>
      </c>
      <c r="L296">
        <v>242319285.3145594</v>
      </c>
      <c r="M296">
        <v>5181440.9022727264</v>
      </c>
      <c r="N296">
        <v>2019327377.6213284</v>
      </c>
      <c r="O296">
        <v>104384000</v>
      </c>
      <c r="P296">
        <v>19.443497068181816</v>
      </c>
      <c r="Q296">
        <v>20125.962863625904</v>
      </c>
      <c r="R296">
        <v>242353544.47392303</v>
      </c>
      <c r="S296">
        <v>2128.8928185236009</v>
      </c>
      <c r="T296">
        <v>20145.406360694087</v>
      </c>
      <c r="U296">
        <f>Sustainable_Friendly_Table[[#This Row],[Total Energy(MJ)]]*AHP!$P$13/TOPSIS!$B$12</f>
        <v>2.348520914095073E-2</v>
      </c>
      <c r="V296">
        <f>Sustainable_Friendly_Table[[#This Row],[Total Cost(LKR Million)]]*AHP!$P$14/TOPSIS!$C$12</f>
        <v>7.1063949195566628E-3</v>
      </c>
      <c r="W296">
        <f>Sustainable_Friendly_Table[[#This Row],[Total Carbon (Metric T)]]*AHP!$P$15/TOPSIS!$D$12</f>
        <v>1.292342970818464E-2</v>
      </c>
      <c r="X296">
        <f>((Sustainable_Friendly_Table[[#This Row],[Weighted Energy]]-TOPSIS!$B$13)^2+(Sustainable_Friendly_Table[[#This Row],[Weighted Cost]]-TOPSIS!$C$13)^2+(Sustainable_Friendly_Table[[#This Row],[Weighted Co2]]-TOPSIS!$D$13)^2)^0.5</f>
        <v>3.3807844281750947E-3</v>
      </c>
      <c r="Y296">
        <f>((Sustainable_Friendly_Table[[#This Row],[Weighted Energy]]-TOPSIS!$B$14)^2+(Sustainable_Friendly_Table[[#This Row],[Weighted Cost]]-TOPSIS!$C$14)^2+(Sustainable_Friendly_Table[[#This Row],[Weighted Co2]]-TOPSIS!$D$14)^2)^0.5</f>
        <v>2.6448317218353665E-3</v>
      </c>
      <c r="Z296">
        <f>Sustainable_Friendly_Table[[#This Row],[S- Worst-Euclidean Distance]]/(Sustainable_Friendly_Table[[#This Row],[S+ Best-Euclidean Distance]]+Sustainable_Friendly_Table[[#This Row],[S- Worst-Euclidean Distance]])</f>
        <v>0.43893133183247568</v>
      </c>
      <c r="AA296">
        <v>295</v>
      </c>
    </row>
    <row r="297" spans="1:27" x14ac:dyDescent="0.3">
      <c r="A297">
        <v>507</v>
      </c>
      <c r="B297" t="s">
        <v>280</v>
      </c>
      <c r="C297" t="s">
        <v>280</v>
      </c>
      <c r="D297" t="s">
        <v>151</v>
      </c>
      <c r="E297" t="s">
        <v>152</v>
      </c>
      <c r="F297" t="s">
        <v>154</v>
      </c>
      <c r="G297" t="s">
        <v>218</v>
      </c>
      <c r="H297">
        <v>388.34622463162765</v>
      </c>
      <c r="I297">
        <v>28</v>
      </c>
      <c r="J297">
        <v>1346218.2517475521</v>
      </c>
      <c r="K297">
        <v>34259.159363636361</v>
      </c>
      <c r="L297">
        <v>242319285.3145594</v>
      </c>
      <c r="M297">
        <v>5181440.9022727264</v>
      </c>
      <c r="N297">
        <v>2019327377.6213284</v>
      </c>
      <c r="O297">
        <v>104893600</v>
      </c>
      <c r="P297">
        <v>19.443497068181816</v>
      </c>
      <c r="Q297">
        <v>20125.962863625904</v>
      </c>
      <c r="R297">
        <v>242353544.47392303</v>
      </c>
      <c r="S297">
        <v>2129.4024185236012</v>
      </c>
      <c r="T297">
        <v>20145.406360694087</v>
      </c>
      <c r="U297">
        <f>Sustainable_Friendly_Table[[#This Row],[Total Energy(MJ)]]*AHP!$P$13/TOPSIS!$B$12</f>
        <v>2.348520914095073E-2</v>
      </c>
      <c r="V297">
        <f>Sustainable_Friendly_Table[[#This Row],[Total Cost(LKR Million)]]*AHP!$P$14/TOPSIS!$C$12</f>
        <v>7.1080960004281362E-3</v>
      </c>
      <c r="W297">
        <f>Sustainable_Friendly_Table[[#This Row],[Total Carbon (Metric T)]]*AHP!$P$15/TOPSIS!$D$12</f>
        <v>1.292342970818464E-2</v>
      </c>
      <c r="X297">
        <f>((Sustainable_Friendly_Table[[#This Row],[Weighted Energy]]-TOPSIS!$B$13)^2+(Sustainable_Friendly_Table[[#This Row],[Weighted Cost]]-TOPSIS!$C$13)^2+(Sustainable_Friendly_Table[[#This Row],[Weighted Co2]]-TOPSIS!$D$13)^2)^0.5</f>
        <v>3.3812289009650704E-3</v>
      </c>
      <c r="Y297">
        <f>((Sustainable_Friendly_Table[[#This Row],[Weighted Energy]]-TOPSIS!$B$14)^2+(Sustainable_Friendly_Table[[#This Row],[Weighted Cost]]-TOPSIS!$C$14)^2+(Sustainable_Friendly_Table[[#This Row],[Weighted Co2]]-TOPSIS!$D$14)^2)^0.5</f>
        <v>2.6443815535025284E-3</v>
      </c>
      <c r="Z297">
        <f>Sustainable_Friendly_Table[[#This Row],[S- Worst-Euclidean Distance]]/(Sustainable_Friendly_Table[[#This Row],[S+ Best-Euclidean Distance]]+Sustainable_Friendly_Table[[#This Row],[S- Worst-Euclidean Distance]])</f>
        <v>0.4388570375540774</v>
      </c>
      <c r="AA297">
        <v>296</v>
      </c>
    </row>
    <row r="298" spans="1:27" x14ac:dyDescent="0.3">
      <c r="A298">
        <v>506</v>
      </c>
      <c r="B298" t="s">
        <v>280</v>
      </c>
      <c r="C298" t="s">
        <v>280</v>
      </c>
      <c r="D298" t="s">
        <v>151</v>
      </c>
      <c r="E298" t="s">
        <v>152</v>
      </c>
      <c r="F298" t="s">
        <v>154</v>
      </c>
      <c r="G298" t="s">
        <v>220</v>
      </c>
      <c r="H298">
        <v>388.34622463162765</v>
      </c>
      <c r="I298">
        <v>28</v>
      </c>
      <c r="J298">
        <v>1346218.2517475521</v>
      </c>
      <c r="K298">
        <v>34259.159363636361</v>
      </c>
      <c r="L298">
        <v>242319285.3145594</v>
      </c>
      <c r="M298">
        <v>5181440.9022727264</v>
      </c>
      <c r="N298">
        <v>2019327377.6213284</v>
      </c>
      <c r="O298">
        <v>109200000</v>
      </c>
      <c r="P298">
        <v>19.443497068181816</v>
      </c>
      <c r="Q298">
        <v>20125.962863625904</v>
      </c>
      <c r="R298">
        <v>242353544.47392303</v>
      </c>
      <c r="S298">
        <v>2133.7088185236012</v>
      </c>
      <c r="T298">
        <v>20145.406360694087</v>
      </c>
      <c r="U298">
        <f>Sustainable_Friendly_Table[[#This Row],[Total Energy(MJ)]]*AHP!$P$13/TOPSIS!$B$12</f>
        <v>2.348520914095073E-2</v>
      </c>
      <c r="V298">
        <f>Sustainable_Friendly_Table[[#This Row],[Total Cost(LKR Million)]]*AHP!$P$14/TOPSIS!$C$12</f>
        <v>7.1224710684518995E-3</v>
      </c>
      <c r="W298">
        <f>Sustainable_Friendly_Table[[#This Row],[Total Carbon (Metric T)]]*AHP!$P$15/TOPSIS!$D$12</f>
        <v>1.292342970818464E-2</v>
      </c>
      <c r="X298">
        <f>((Sustainable_Friendly_Table[[#This Row],[Weighted Energy]]-TOPSIS!$B$13)^2+(Sustainable_Friendly_Table[[#This Row],[Weighted Cost]]-TOPSIS!$C$13)^2+(Sustainable_Friendly_Table[[#This Row],[Weighted Co2]]-TOPSIS!$D$13)^2)^0.5</f>
        <v>3.3850167450408062E-3</v>
      </c>
      <c r="Y298">
        <f>((Sustainable_Friendly_Table[[#This Row],[Weighted Energy]]-TOPSIS!$B$14)^2+(Sustainable_Friendly_Table[[#This Row],[Weighted Cost]]-TOPSIS!$C$14)^2+(Sustainable_Friendly_Table[[#This Row],[Weighted Co2]]-TOPSIS!$D$14)^2)^0.5</f>
        <v>2.6406180774686465E-3</v>
      </c>
      <c r="Z298">
        <f>Sustainable_Friendly_Table[[#This Row],[S- Worst-Euclidean Distance]]/(Sustainable_Friendly_Table[[#This Row],[S+ Best-Euclidean Distance]]+Sustainable_Friendly_Table[[#This Row],[S- Worst-Euclidean Distance]])</f>
        <v>0.4382306852722494</v>
      </c>
      <c r="AA298">
        <v>297</v>
      </c>
    </row>
    <row r="299" spans="1:27" x14ac:dyDescent="0.3">
      <c r="A299">
        <v>523</v>
      </c>
      <c r="B299" t="s">
        <v>280</v>
      </c>
      <c r="C299" t="s">
        <v>280</v>
      </c>
      <c r="D299" t="s">
        <v>280</v>
      </c>
      <c r="E299" t="s">
        <v>152</v>
      </c>
      <c r="F299" t="s">
        <v>154</v>
      </c>
      <c r="G299" t="s">
        <v>219</v>
      </c>
      <c r="H299">
        <v>388.81068697003764</v>
      </c>
      <c r="I299">
        <v>56</v>
      </c>
      <c r="J299">
        <v>1346667.8512911329</v>
      </c>
      <c r="K299">
        <v>34259.159363636361</v>
      </c>
      <c r="L299">
        <v>242400213.23240393</v>
      </c>
      <c r="M299">
        <v>5186045.9772727266</v>
      </c>
      <c r="N299">
        <v>2020001776.9366994</v>
      </c>
      <c r="O299">
        <v>104384000</v>
      </c>
      <c r="P299">
        <v>19.434286918181815</v>
      </c>
      <c r="Q299">
        <v>20132.684376802437</v>
      </c>
      <c r="R299">
        <v>242434472.39176756</v>
      </c>
      <c r="S299">
        <v>2129.571822913972</v>
      </c>
      <c r="T299">
        <v>20152.118663720619</v>
      </c>
      <c r="U299">
        <f>Sustainable_Friendly_Table[[#This Row],[Total Energy(MJ)]]*AHP!$P$13/TOPSIS!$B$12</f>
        <v>2.349305144043121E-2</v>
      </c>
      <c r="V299">
        <f>Sustainable_Friendly_Table[[#This Row],[Total Cost(LKR Million)]]*AHP!$P$14/TOPSIS!$C$12</f>
        <v>7.1086614842742956E-3</v>
      </c>
      <c r="W299">
        <f>Sustainable_Friendly_Table[[#This Row],[Total Carbon (Metric T)]]*AHP!$P$15/TOPSIS!$D$12</f>
        <v>1.2927735701064121E-2</v>
      </c>
      <c r="X299">
        <f>((Sustainable_Friendly_Table[[#This Row],[Weighted Energy]]-TOPSIS!$B$13)^2+(Sustainable_Friendly_Table[[#This Row],[Weighted Cost]]-TOPSIS!$C$13)^2+(Sustainable_Friendly_Table[[#This Row],[Weighted Co2]]-TOPSIS!$D$13)^2)^0.5</f>
        <v>3.3900125820980854E-3</v>
      </c>
      <c r="Y299">
        <f>((Sustainable_Friendly_Table[[#This Row],[Weighted Energy]]-TOPSIS!$B$14)^2+(Sustainable_Friendly_Table[[#This Row],[Weighted Cost]]-TOPSIS!$C$14)^2+(Sustainable_Friendly_Table[[#This Row],[Weighted Co2]]-TOPSIS!$D$14)^2)^0.5</f>
        <v>2.6356042694029259E-3</v>
      </c>
      <c r="Z299">
        <f>Sustainable_Friendly_Table[[#This Row],[S- Worst-Euclidean Distance]]/(Sustainable_Friendly_Table[[#This Row],[S+ Best-Euclidean Distance]]+Sustainable_Friendly_Table[[#This Row],[S- Worst-Euclidean Distance]])</f>
        <v>0.43739991014303931</v>
      </c>
      <c r="AA299">
        <v>298</v>
      </c>
    </row>
    <row r="300" spans="1:27" x14ac:dyDescent="0.3">
      <c r="A300">
        <v>525</v>
      </c>
      <c r="B300" t="s">
        <v>280</v>
      </c>
      <c r="C300" t="s">
        <v>280</v>
      </c>
      <c r="D300" t="s">
        <v>280</v>
      </c>
      <c r="E300" t="s">
        <v>152</v>
      </c>
      <c r="F300" t="s">
        <v>154</v>
      </c>
      <c r="G300" t="s">
        <v>218</v>
      </c>
      <c r="H300">
        <v>388.81068697003764</v>
      </c>
      <c r="I300">
        <v>28</v>
      </c>
      <c r="J300">
        <v>1346667.8512911329</v>
      </c>
      <c r="K300">
        <v>34259.159363636361</v>
      </c>
      <c r="L300">
        <v>242400213.23240393</v>
      </c>
      <c r="M300">
        <v>5186045.9772727266</v>
      </c>
      <c r="N300">
        <v>2020001776.9366994</v>
      </c>
      <c r="O300">
        <v>104893600</v>
      </c>
      <c r="P300">
        <v>19.434286918181815</v>
      </c>
      <c r="Q300">
        <v>20132.684376802437</v>
      </c>
      <c r="R300">
        <v>242434472.39176756</v>
      </c>
      <c r="S300">
        <v>2130.0814229139723</v>
      </c>
      <c r="T300">
        <v>20152.118663720619</v>
      </c>
      <c r="U300">
        <f>Sustainable_Friendly_Table[[#This Row],[Total Energy(MJ)]]*AHP!$P$13/TOPSIS!$B$12</f>
        <v>2.349305144043121E-2</v>
      </c>
      <c r="V300">
        <f>Sustainable_Friendly_Table[[#This Row],[Total Cost(LKR Million)]]*AHP!$P$14/TOPSIS!$C$12</f>
        <v>7.1103625651457707E-3</v>
      </c>
      <c r="W300">
        <f>Sustainable_Friendly_Table[[#This Row],[Total Carbon (Metric T)]]*AHP!$P$15/TOPSIS!$D$12</f>
        <v>1.2927735701064121E-2</v>
      </c>
      <c r="X300">
        <f>((Sustainable_Friendly_Table[[#This Row],[Weighted Energy]]-TOPSIS!$B$13)^2+(Sustainable_Friendly_Table[[#This Row],[Weighted Cost]]-TOPSIS!$C$13)^2+(Sustainable_Friendly_Table[[#This Row],[Weighted Co2]]-TOPSIS!$D$13)^2)^0.5</f>
        <v>3.390456982315711E-3</v>
      </c>
      <c r="Y300">
        <f>((Sustainable_Friendly_Table[[#This Row],[Weighted Energy]]-TOPSIS!$B$14)^2+(Sustainable_Friendly_Table[[#This Row],[Weighted Cost]]-TOPSIS!$C$14)^2+(Sustainable_Friendly_Table[[#This Row],[Weighted Co2]]-TOPSIS!$D$14)^2)^0.5</f>
        <v>2.6351539878710149E-3</v>
      </c>
      <c r="Z300">
        <f>Sustainable_Friendly_Table[[#This Row],[S- Worst-Euclidean Distance]]/(Sustainable_Friendly_Table[[#This Row],[S+ Best-Euclidean Distance]]+Sustainable_Friendly_Table[[#This Row],[S- Worst-Euclidean Distance]])</f>
        <v>0.43732560912231527</v>
      </c>
      <c r="AA300">
        <v>299</v>
      </c>
    </row>
    <row r="301" spans="1:27" x14ac:dyDescent="0.3">
      <c r="A301">
        <v>524</v>
      </c>
      <c r="B301" t="s">
        <v>280</v>
      </c>
      <c r="C301" t="s">
        <v>280</v>
      </c>
      <c r="D301" t="s">
        <v>280</v>
      </c>
      <c r="E301" t="s">
        <v>152</v>
      </c>
      <c r="F301" t="s">
        <v>154</v>
      </c>
      <c r="G301" t="s">
        <v>220</v>
      </c>
      <c r="H301">
        <v>388.81068697003764</v>
      </c>
      <c r="I301">
        <v>28</v>
      </c>
      <c r="J301">
        <v>1346667.8512911329</v>
      </c>
      <c r="K301">
        <v>34259.159363636361</v>
      </c>
      <c r="L301">
        <v>242400213.23240393</v>
      </c>
      <c r="M301">
        <v>5186045.9772727266</v>
      </c>
      <c r="N301">
        <v>2020001776.9366994</v>
      </c>
      <c r="O301">
        <v>109200000</v>
      </c>
      <c r="P301">
        <v>19.434286918181815</v>
      </c>
      <c r="Q301">
        <v>20132.684376802437</v>
      </c>
      <c r="R301">
        <v>242434472.39176756</v>
      </c>
      <c r="S301">
        <v>2134.3878229139723</v>
      </c>
      <c r="T301">
        <v>20152.118663720619</v>
      </c>
      <c r="U301">
        <f>Sustainable_Friendly_Table[[#This Row],[Total Energy(MJ)]]*AHP!$P$13/TOPSIS!$B$12</f>
        <v>2.349305144043121E-2</v>
      </c>
      <c r="V301">
        <f>Sustainable_Friendly_Table[[#This Row],[Total Cost(LKR Million)]]*AHP!$P$14/TOPSIS!$C$12</f>
        <v>7.1247376331695341E-3</v>
      </c>
      <c r="W301">
        <f>Sustainable_Friendly_Table[[#This Row],[Total Carbon (Metric T)]]*AHP!$P$15/TOPSIS!$D$12</f>
        <v>1.2927735701064121E-2</v>
      </c>
      <c r="X301">
        <f>((Sustainable_Friendly_Table[[#This Row],[Weighted Energy]]-TOPSIS!$B$13)^2+(Sustainable_Friendly_Table[[#This Row],[Weighted Cost]]-TOPSIS!$C$13)^2+(Sustainable_Friendly_Table[[#This Row],[Weighted Co2]]-TOPSIS!$D$13)^2)^0.5</f>
        <v>3.3942441274107766E-3</v>
      </c>
      <c r="Y301">
        <f>((Sustainable_Friendly_Table[[#This Row],[Weighted Energy]]-TOPSIS!$B$14)^2+(Sustainable_Friendly_Table[[#This Row],[Weighted Cost]]-TOPSIS!$C$14)^2+(Sustainable_Friendly_Table[[#This Row],[Weighted Co2]]-TOPSIS!$D$14)^2)^0.5</f>
        <v>2.6313896964125765E-3</v>
      </c>
      <c r="Z301">
        <f>Sustainable_Friendly_Table[[#This Row],[S- Worst-Euclidean Distance]]/(Sustainable_Friendly_Table[[#This Row],[S+ Best-Euclidean Distance]]+Sustainable_Friendly_Table[[#This Row],[S- Worst-Euclidean Distance]])</f>
        <v>0.43669923751571765</v>
      </c>
      <c r="AA301">
        <v>300</v>
      </c>
    </row>
    <row r="302" spans="1:27" x14ac:dyDescent="0.3">
      <c r="A302">
        <v>508</v>
      </c>
      <c r="B302" t="s">
        <v>280</v>
      </c>
      <c r="C302" t="s">
        <v>280</v>
      </c>
      <c r="D302" t="s">
        <v>151</v>
      </c>
      <c r="E302" t="s">
        <v>152</v>
      </c>
      <c r="F302" t="s">
        <v>155</v>
      </c>
      <c r="G302" t="s">
        <v>219</v>
      </c>
      <c r="H302">
        <v>388.30765278778961</v>
      </c>
      <c r="I302">
        <v>56</v>
      </c>
      <c r="J302">
        <v>1347259.4311712359</v>
      </c>
      <c r="K302">
        <v>35077.939136363631</v>
      </c>
      <c r="L302">
        <v>242506697.61082244</v>
      </c>
      <c r="M302">
        <v>5208733.5613636356</v>
      </c>
      <c r="N302">
        <v>2020889146.7568536</v>
      </c>
      <c r="O302">
        <v>104384000</v>
      </c>
      <c r="P302">
        <v>19.170570477272726</v>
      </c>
      <c r="Q302">
        <v>20141.528496009971</v>
      </c>
      <c r="R302">
        <v>242541775.5499588</v>
      </c>
      <c r="S302">
        <v>2130.4818803182175</v>
      </c>
      <c r="T302">
        <v>20160.699066487243</v>
      </c>
      <c r="U302">
        <f>Sustainable_Friendly_Table[[#This Row],[Total Energy(MJ)]]*AHP!$P$13/TOPSIS!$B$12</f>
        <v>2.3503449625929495E-2</v>
      </c>
      <c r="V302">
        <f>Sustainable_Friendly_Table[[#This Row],[Total Cost(LKR Million)]]*AHP!$P$14/TOPSIS!$C$12</f>
        <v>7.1116993203070751E-3</v>
      </c>
      <c r="W302">
        <f>Sustainable_Friendly_Table[[#This Row],[Total Carbon (Metric T)]]*AHP!$P$15/TOPSIS!$D$12</f>
        <v>1.2933240093978168E-2</v>
      </c>
      <c r="X302">
        <f>((Sustainable_Friendly_Table[[#This Row],[Weighted Energy]]-TOPSIS!$B$13)^2+(Sustainable_Friendly_Table[[#This Row],[Weighted Cost]]-TOPSIS!$C$13)^2+(Sustainable_Friendly_Table[[#This Row],[Weighted Co2]]-TOPSIS!$D$13)^2)^0.5</f>
        <v>3.4021615598289773E-3</v>
      </c>
      <c r="Y302">
        <f>((Sustainable_Friendly_Table[[#This Row],[Weighted Energy]]-TOPSIS!$B$14)^2+(Sustainable_Friendly_Table[[#This Row],[Weighted Cost]]-TOPSIS!$C$14)^2+(Sustainable_Friendly_Table[[#This Row],[Weighted Co2]]-TOPSIS!$D$14)^2)^0.5</f>
        <v>2.6234564123969583E-3</v>
      </c>
      <c r="Z302">
        <f>Sustainable_Friendly_Table[[#This Row],[S- Worst-Euclidean Distance]]/(Sustainable_Friendly_Table[[#This Row],[S+ Best-Euclidean Distance]]+Sustainable_Friendly_Table[[#This Row],[S- Worst-Euclidean Distance]])</f>
        <v>0.43538379374353564</v>
      </c>
      <c r="AA302">
        <v>301</v>
      </c>
    </row>
    <row r="303" spans="1:27" x14ac:dyDescent="0.3">
      <c r="A303">
        <v>510</v>
      </c>
      <c r="B303" t="s">
        <v>280</v>
      </c>
      <c r="C303" t="s">
        <v>280</v>
      </c>
      <c r="D303" t="s">
        <v>151</v>
      </c>
      <c r="E303" t="s">
        <v>152</v>
      </c>
      <c r="F303" t="s">
        <v>155</v>
      </c>
      <c r="G303" t="s">
        <v>218</v>
      </c>
      <c r="H303">
        <v>388.30765278778961</v>
      </c>
      <c r="I303">
        <v>28</v>
      </c>
      <c r="J303">
        <v>1347259.4311712359</v>
      </c>
      <c r="K303">
        <v>35077.939136363631</v>
      </c>
      <c r="L303">
        <v>242506697.61082244</v>
      </c>
      <c r="M303">
        <v>5208733.5613636356</v>
      </c>
      <c r="N303">
        <v>2020889146.7568536</v>
      </c>
      <c r="O303">
        <v>104893600</v>
      </c>
      <c r="P303">
        <v>19.170570477272726</v>
      </c>
      <c r="Q303">
        <v>20141.528496009971</v>
      </c>
      <c r="R303">
        <v>242541775.5499588</v>
      </c>
      <c r="S303">
        <v>2130.9914803182173</v>
      </c>
      <c r="T303">
        <v>20160.699066487243</v>
      </c>
      <c r="U303">
        <f>Sustainable_Friendly_Table[[#This Row],[Total Energy(MJ)]]*AHP!$P$13/TOPSIS!$B$12</f>
        <v>2.3503449625929495E-2</v>
      </c>
      <c r="V303">
        <f>Sustainable_Friendly_Table[[#This Row],[Total Cost(LKR Million)]]*AHP!$P$14/TOPSIS!$C$12</f>
        <v>7.1134004011785467E-3</v>
      </c>
      <c r="W303">
        <f>Sustainable_Friendly_Table[[#This Row],[Total Carbon (Metric T)]]*AHP!$P$15/TOPSIS!$D$12</f>
        <v>1.2933240093978168E-2</v>
      </c>
      <c r="X303">
        <f>((Sustainable_Friendly_Table[[#This Row],[Weighted Energy]]-TOPSIS!$B$13)^2+(Sustainable_Friendly_Table[[#This Row],[Weighted Cost]]-TOPSIS!$C$13)^2+(Sustainable_Friendly_Table[[#This Row],[Weighted Co2]]-TOPSIS!$D$13)^2)^0.5</f>
        <v>3.4026058920388494E-3</v>
      </c>
      <c r="Y303">
        <f>((Sustainable_Friendly_Table[[#This Row],[Weighted Energy]]-TOPSIS!$B$14)^2+(Sustainable_Friendly_Table[[#This Row],[Weighted Cost]]-TOPSIS!$C$14)^2+(Sustainable_Friendly_Table[[#This Row],[Weighted Co2]]-TOPSIS!$D$14)^2)^0.5</f>
        <v>2.6230060155961973E-3</v>
      </c>
      <c r="Z303">
        <f>Sustainable_Friendly_Table[[#This Row],[S- Worst-Euclidean Distance]]/(Sustainable_Friendly_Table[[#This Row],[S+ Best-Euclidean Distance]]+Sustainable_Friendly_Table[[#This Row],[S- Worst-Euclidean Distance]])</f>
        <v>0.43530948487946741</v>
      </c>
      <c r="AA303">
        <v>302</v>
      </c>
    </row>
    <row r="304" spans="1:27" x14ac:dyDescent="0.3">
      <c r="A304">
        <v>509</v>
      </c>
      <c r="B304" t="s">
        <v>280</v>
      </c>
      <c r="C304" t="s">
        <v>280</v>
      </c>
      <c r="D304" t="s">
        <v>151</v>
      </c>
      <c r="E304" t="s">
        <v>152</v>
      </c>
      <c r="F304" t="s">
        <v>155</v>
      </c>
      <c r="G304" t="s">
        <v>220</v>
      </c>
      <c r="H304">
        <v>388.30765278778961</v>
      </c>
      <c r="I304">
        <v>28</v>
      </c>
      <c r="J304">
        <v>1347259.4311712359</v>
      </c>
      <c r="K304">
        <v>35077.939136363631</v>
      </c>
      <c r="L304">
        <v>242506697.61082244</v>
      </c>
      <c r="M304">
        <v>5208733.5613636356</v>
      </c>
      <c r="N304">
        <v>2020889146.7568536</v>
      </c>
      <c r="O304">
        <v>109200000</v>
      </c>
      <c r="P304">
        <v>19.170570477272726</v>
      </c>
      <c r="Q304">
        <v>20141.528496009971</v>
      </c>
      <c r="R304">
        <v>242541775.5499588</v>
      </c>
      <c r="S304">
        <v>2135.2978803182173</v>
      </c>
      <c r="T304">
        <v>20160.699066487243</v>
      </c>
      <c r="U304">
        <f>Sustainable_Friendly_Table[[#This Row],[Total Energy(MJ)]]*AHP!$P$13/TOPSIS!$B$12</f>
        <v>2.3503449625929495E-2</v>
      </c>
      <c r="V304">
        <f>Sustainable_Friendly_Table[[#This Row],[Total Cost(LKR Million)]]*AHP!$P$14/TOPSIS!$C$12</f>
        <v>7.1277754692023118E-3</v>
      </c>
      <c r="W304">
        <f>Sustainable_Friendly_Table[[#This Row],[Total Carbon (Metric T)]]*AHP!$P$15/TOPSIS!$D$12</f>
        <v>1.2933240093978168E-2</v>
      </c>
      <c r="X304">
        <f>((Sustainable_Friendly_Table[[#This Row],[Weighted Energy]]-TOPSIS!$B$13)^2+(Sustainable_Friendly_Table[[#This Row],[Weighted Cost]]-TOPSIS!$C$13)^2+(Sustainable_Friendly_Table[[#This Row],[Weighted Co2]]-TOPSIS!$D$13)^2)^0.5</f>
        <v>3.4063923500186992E-3</v>
      </c>
      <c r="Y304">
        <f>((Sustainable_Friendly_Table[[#This Row],[Weighted Energy]]-TOPSIS!$B$14)^2+(Sustainable_Friendly_Table[[#This Row],[Weighted Cost]]-TOPSIS!$C$14)^2+(Sustainable_Friendly_Table[[#This Row],[Weighted Co2]]-TOPSIS!$D$14)^2)^0.5</f>
        <v>2.6192409378762438E-3</v>
      </c>
      <c r="Z304">
        <f>Sustainable_Friendly_Table[[#This Row],[S- Worst-Euclidean Distance]]/(Sustainable_Friendly_Table[[#This Row],[S+ Best-Euclidean Distance]]+Sustainable_Friendly_Table[[#This Row],[S- Worst-Euclidean Distance]])</f>
        <v>0.43468309681873729</v>
      </c>
      <c r="AA304">
        <v>303</v>
      </c>
    </row>
    <row r="305" spans="1:27" x14ac:dyDescent="0.3">
      <c r="A305">
        <v>526</v>
      </c>
      <c r="B305" t="s">
        <v>280</v>
      </c>
      <c r="C305" t="s">
        <v>280</v>
      </c>
      <c r="D305" t="s">
        <v>280</v>
      </c>
      <c r="E305" t="s">
        <v>152</v>
      </c>
      <c r="F305" t="s">
        <v>155</v>
      </c>
      <c r="G305" t="s">
        <v>219</v>
      </c>
      <c r="H305">
        <v>388.77211512619954</v>
      </c>
      <c r="I305">
        <v>56</v>
      </c>
      <c r="J305">
        <v>1347709.0307148169</v>
      </c>
      <c r="K305">
        <v>35077.939136363631</v>
      </c>
      <c r="L305">
        <v>242587625.52866703</v>
      </c>
      <c r="M305">
        <v>5213338.6363636358</v>
      </c>
      <c r="N305">
        <v>2021563546.0722251</v>
      </c>
      <c r="O305">
        <v>104384000</v>
      </c>
      <c r="P305">
        <v>19.161360327272728</v>
      </c>
      <c r="Q305">
        <v>20148.250009186511</v>
      </c>
      <c r="R305">
        <v>242622703.46780339</v>
      </c>
      <c r="S305">
        <v>2131.160884708589</v>
      </c>
      <c r="T305">
        <v>20167.411369513786</v>
      </c>
      <c r="U305">
        <f>Sustainable_Friendly_Table[[#This Row],[Total Energy(MJ)]]*AHP!$P$13/TOPSIS!$B$12</f>
        <v>2.3511291925409978E-2</v>
      </c>
      <c r="V305">
        <f>Sustainable_Friendly_Table[[#This Row],[Total Cost(LKR Million)]]*AHP!$P$14/TOPSIS!$C$12</f>
        <v>7.1139658850247105E-3</v>
      </c>
      <c r="W305">
        <f>Sustainable_Friendly_Table[[#This Row],[Total Carbon (Metric T)]]*AHP!$P$15/TOPSIS!$D$12</f>
        <v>1.2937546086857656E-2</v>
      </c>
      <c r="X305">
        <f>((Sustainable_Friendly_Table[[#This Row],[Weighted Energy]]-TOPSIS!$B$13)^2+(Sustainable_Friendly_Table[[#This Row],[Weighted Cost]]-TOPSIS!$C$13)^2+(Sustainable_Friendly_Table[[#This Row],[Weighted Co2]]-TOPSIS!$D$13)^2)^0.5</f>
        <v>3.4113897260940121E-3</v>
      </c>
      <c r="Y305">
        <f>((Sustainable_Friendly_Table[[#This Row],[Weighted Energy]]-TOPSIS!$B$14)^2+(Sustainable_Friendly_Table[[#This Row],[Weighted Cost]]-TOPSIS!$C$14)^2+(Sustainable_Friendly_Table[[#This Row],[Weighted Co2]]-TOPSIS!$D$14)^2)^0.5</f>
        <v>2.6142289882381481E-3</v>
      </c>
      <c r="Z305">
        <f>Sustainable_Friendly_Table[[#This Row],[S- Worst-Euclidean Distance]]/(Sustainable_Friendly_Table[[#This Row],[S+ Best-Euclidean Distance]]+Sustainable_Friendly_Table[[#This Row],[S- Worst-Euclidean Distance]])</f>
        <v>0.43385237469807147</v>
      </c>
      <c r="AA305">
        <v>304</v>
      </c>
    </row>
    <row r="306" spans="1:27" x14ac:dyDescent="0.3">
      <c r="A306">
        <v>528</v>
      </c>
      <c r="B306" t="s">
        <v>280</v>
      </c>
      <c r="C306" t="s">
        <v>280</v>
      </c>
      <c r="D306" t="s">
        <v>280</v>
      </c>
      <c r="E306" t="s">
        <v>152</v>
      </c>
      <c r="F306" t="s">
        <v>155</v>
      </c>
      <c r="G306" t="s">
        <v>218</v>
      </c>
      <c r="H306">
        <v>388.77211512619954</v>
      </c>
      <c r="I306">
        <v>28</v>
      </c>
      <c r="J306">
        <v>1347709.0307148169</v>
      </c>
      <c r="K306">
        <v>35077.939136363631</v>
      </c>
      <c r="L306">
        <v>242587625.52866703</v>
      </c>
      <c r="M306">
        <v>5213338.6363636358</v>
      </c>
      <c r="N306">
        <v>2021563546.0722251</v>
      </c>
      <c r="O306">
        <v>104893600</v>
      </c>
      <c r="P306">
        <v>19.161360327272728</v>
      </c>
      <c r="Q306">
        <v>20148.250009186511</v>
      </c>
      <c r="R306">
        <v>242622703.46780339</v>
      </c>
      <c r="S306">
        <v>2131.6704847085889</v>
      </c>
      <c r="T306">
        <v>20167.411369513786</v>
      </c>
      <c r="U306">
        <f>Sustainable_Friendly_Table[[#This Row],[Total Energy(MJ)]]*AHP!$P$13/TOPSIS!$B$12</f>
        <v>2.3511291925409978E-2</v>
      </c>
      <c r="V306">
        <f>Sustainable_Friendly_Table[[#This Row],[Total Cost(LKR Million)]]*AHP!$P$14/TOPSIS!$C$12</f>
        <v>7.1156669658961821E-3</v>
      </c>
      <c r="W306">
        <f>Sustainable_Friendly_Table[[#This Row],[Total Carbon (Metric T)]]*AHP!$P$15/TOPSIS!$D$12</f>
        <v>1.2937546086857656E-2</v>
      </c>
      <c r="X306">
        <f>((Sustainable_Friendly_Table[[#This Row],[Weighted Energy]]-TOPSIS!$B$13)^2+(Sustainable_Friendly_Table[[#This Row],[Weighted Cost]]-TOPSIS!$C$13)^2+(Sustainable_Friendly_Table[[#This Row],[Weighted Co2]]-TOPSIS!$D$13)^2)^0.5</f>
        <v>3.4118339865648658E-3</v>
      </c>
      <c r="Y306">
        <f>((Sustainable_Friendly_Table[[#This Row],[Weighted Energy]]-TOPSIS!$B$14)^2+(Sustainable_Friendly_Table[[#This Row],[Weighted Cost]]-TOPSIS!$C$14)^2+(Sustainable_Friendly_Table[[#This Row],[Weighted Co2]]-TOPSIS!$D$14)^2)^0.5</f>
        <v>2.6137784765108809E-3</v>
      </c>
      <c r="Z306">
        <f>Sustainable_Friendly_Table[[#This Row],[S- Worst-Euclidean Distance]]/(Sustainable_Friendly_Table[[#This Row],[S+ Best-Euclidean Distance]]+Sustainable_Friendly_Table[[#This Row],[S- Worst-Euclidean Distance]])</f>
        <v>0.43377805866670183</v>
      </c>
      <c r="AA306">
        <v>305</v>
      </c>
    </row>
    <row r="307" spans="1:27" x14ac:dyDescent="0.3">
      <c r="A307">
        <v>527</v>
      </c>
      <c r="B307" t="s">
        <v>280</v>
      </c>
      <c r="C307" t="s">
        <v>280</v>
      </c>
      <c r="D307" t="s">
        <v>280</v>
      </c>
      <c r="E307" t="s">
        <v>152</v>
      </c>
      <c r="F307" t="s">
        <v>155</v>
      </c>
      <c r="G307" t="s">
        <v>220</v>
      </c>
      <c r="H307">
        <v>388.77211512619954</v>
      </c>
      <c r="I307">
        <v>28</v>
      </c>
      <c r="J307">
        <v>1347709.0307148169</v>
      </c>
      <c r="K307">
        <v>35077.939136363631</v>
      </c>
      <c r="L307">
        <v>242587625.52866703</v>
      </c>
      <c r="M307">
        <v>5213338.6363636358</v>
      </c>
      <c r="N307">
        <v>2021563546.0722251</v>
      </c>
      <c r="O307">
        <v>109200000</v>
      </c>
      <c r="P307">
        <v>19.161360327272728</v>
      </c>
      <c r="Q307">
        <v>20148.250009186511</v>
      </c>
      <c r="R307">
        <v>242622703.46780339</v>
      </c>
      <c r="S307">
        <v>2135.9768847085888</v>
      </c>
      <c r="T307">
        <v>20167.411369513786</v>
      </c>
      <c r="U307">
        <f>Sustainable_Friendly_Table[[#This Row],[Total Energy(MJ)]]*AHP!$P$13/TOPSIS!$B$12</f>
        <v>2.3511291925409978E-2</v>
      </c>
      <c r="V307">
        <f>Sustainable_Friendly_Table[[#This Row],[Total Cost(LKR Million)]]*AHP!$P$14/TOPSIS!$C$12</f>
        <v>7.1300420339199472E-3</v>
      </c>
      <c r="W307">
        <f>Sustainable_Friendly_Table[[#This Row],[Total Carbon (Metric T)]]*AHP!$P$15/TOPSIS!$D$12</f>
        <v>1.2937546086857656E-2</v>
      </c>
      <c r="X307">
        <f>((Sustainable_Friendly_Table[[#This Row],[Weighted Energy]]-TOPSIS!$B$13)^2+(Sustainable_Friendly_Table[[#This Row],[Weighted Cost]]-TOPSIS!$C$13)^2+(Sustainable_Friendly_Table[[#This Row],[Weighted Co2]]-TOPSIS!$D$13)^2)^0.5</f>
        <v>3.4156197536686543E-3</v>
      </c>
      <c r="Y307">
        <f>((Sustainable_Friendly_Table[[#This Row],[Weighted Energy]]-TOPSIS!$B$14)^2+(Sustainable_Friendly_Table[[#This Row],[Weighted Cost]]-TOPSIS!$C$14)^2+(Sustainable_Friendly_Table[[#This Row],[Weighted Co2]]-TOPSIS!$D$14)^2)^0.5</f>
        <v>2.6100125710633122E-3</v>
      </c>
      <c r="Z307">
        <f>Sustainable_Friendly_Table[[#This Row],[S- Worst-Euclidean Distance]]/(Sustainable_Friendly_Table[[#This Row],[S+ Best-Euclidean Distance]]+Sustainable_Friendly_Table[[#This Row],[S- Worst-Euclidean Distance]])</f>
        <v>0.43315164789438282</v>
      </c>
      <c r="AA307">
        <v>306</v>
      </c>
    </row>
    <row r="308" spans="1:27" x14ac:dyDescent="0.3">
      <c r="A308">
        <v>43</v>
      </c>
      <c r="B308" t="s">
        <v>139</v>
      </c>
      <c r="C308" t="s">
        <v>148</v>
      </c>
      <c r="D308" t="s">
        <v>151</v>
      </c>
      <c r="E308" t="s">
        <v>152</v>
      </c>
      <c r="F308" t="s">
        <v>280</v>
      </c>
      <c r="G308" t="s">
        <v>219</v>
      </c>
      <c r="H308">
        <v>371.82189662796668</v>
      </c>
      <c r="I308">
        <v>53</v>
      </c>
      <c r="J308">
        <v>1360885.9162766133</v>
      </c>
      <c r="K308">
        <v>49760.282490909085</v>
      </c>
      <c r="L308">
        <v>244959464.92979038</v>
      </c>
      <c r="M308">
        <v>5319442.878636363</v>
      </c>
      <c r="N308">
        <v>2041328874.4149199</v>
      </c>
      <c r="O308">
        <v>98792000</v>
      </c>
      <c r="P308">
        <v>22.614542668181812</v>
      </c>
      <c r="Q308">
        <v>20345.244448335365</v>
      </c>
      <c r="R308">
        <v>245009225.21228129</v>
      </c>
      <c r="S308">
        <v>2145.4403172935563</v>
      </c>
      <c r="T308">
        <v>20367.858991003548</v>
      </c>
      <c r="U308">
        <f>Sustainable_Friendly_Table[[#This Row],[Total Energy(MJ)]]*AHP!$P$13/TOPSIS!$B$12</f>
        <v>2.3742557213525129E-2</v>
      </c>
      <c r="V308">
        <f>Sustainable_Friendly_Table[[#This Row],[Total Cost(LKR Million)]]*AHP!$P$14/TOPSIS!$C$12</f>
        <v>7.1616316417471822E-3</v>
      </c>
      <c r="W308">
        <f>Sustainable_Friendly_Table[[#This Row],[Total Carbon (Metric T)]]*AHP!$P$15/TOPSIS!$D$12</f>
        <v>1.3066134743751172E-2</v>
      </c>
      <c r="X308">
        <f>((Sustainable_Friendly_Table[[#This Row],[Weighted Energy]]-TOPSIS!$B$13)^2+(Sustainable_Friendly_Table[[#This Row],[Weighted Cost]]-TOPSIS!$C$13)^2+(Sustainable_Friendly_Table[[#This Row],[Weighted Co2]]-TOPSIS!$D$13)^2)^0.5</f>
        <v>3.6793395677849911E-3</v>
      </c>
      <c r="Y308">
        <f>((Sustainable_Friendly_Table[[#This Row],[Weighted Energy]]-TOPSIS!$B$14)^2+(Sustainable_Friendly_Table[[#This Row],[Weighted Cost]]-TOPSIS!$C$14)^2+(Sustainable_Friendly_Table[[#This Row],[Weighted Co2]]-TOPSIS!$D$14)^2)^0.5</f>
        <v>2.3465769010408708E-3</v>
      </c>
      <c r="Z308">
        <f>Sustainable_Friendly_Table[[#This Row],[S- Worst-Euclidean Distance]]/(Sustainable_Friendly_Table[[#This Row],[S+ Best-Euclidean Distance]]+Sustainable_Friendly_Table[[#This Row],[S- Worst-Euclidean Distance]])</f>
        <v>0.38941411039806478</v>
      </c>
      <c r="AA308">
        <v>307</v>
      </c>
    </row>
    <row r="309" spans="1:27" x14ac:dyDescent="0.3">
      <c r="A309">
        <v>45</v>
      </c>
      <c r="B309" t="s">
        <v>139</v>
      </c>
      <c r="C309" t="s">
        <v>148</v>
      </c>
      <c r="D309" t="s">
        <v>151</v>
      </c>
      <c r="E309" t="s">
        <v>152</v>
      </c>
      <c r="F309" t="s">
        <v>280</v>
      </c>
      <c r="G309" t="s">
        <v>218</v>
      </c>
      <c r="H309">
        <v>371.82189662796668</v>
      </c>
      <c r="I309">
        <v>27</v>
      </c>
      <c r="J309">
        <v>1360885.9162766133</v>
      </c>
      <c r="K309">
        <v>49760.282490909085</v>
      </c>
      <c r="L309">
        <v>244959464.92979038</v>
      </c>
      <c r="M309">
        <v>5319442.878636363</v>
      </c>
      <c r="N309">
        <v>2041328874.4149199</v>
      </c>
      <c r="O309">
        <v>101147400</v>
      </c>
      <c r="P309">
        <v>22.614542668181812</v>
      </c>
      <c r="Q309">
        <v>20345.244448335365</v>
      </c>
      <c r="R309">
        <v>245009225.21228129</v>
      </c>
      <c r="S309">
        <v>2147.7957172935562</v>
      </c>
      <c r="T309">
        <v>20367.858991003548</v>
      </c>
      <c r="U309">
        <f>Sustainable_Friendly_Table[[#This Row],[Total Energy(MJ)]]*AHP!$P$13/TOPSIS!$B$12</f>
        <v>2.3742557213525129E-2</v>
      </c>
      <c r="V309">
        <f>Sustainable_Friendly_Table[[#This Row],[Total Cost(LKR Million)]]*AHP!$P$14/TOPSIS!$C$12</f>
        <v>7.169494133671568E-3</v>
      </c>
      <c r="W309">
        <f>Sustainable_Friendly_Table[[#This Row],[Total Carbon (Metric T)]]*AHP!$P$15/TOPSIS!$D$12</f>
        <v>1.3066134743751172E-2</v>
      </c>
      <c r="X309">
        <f>((Sustainable_Friendly_Table[[#This Row],[Weighted Energy]]-TOPSIS!$B$13)^2+(Sustainable_Friendly_Table[[#This Row],[Weighted Cost]]-TOPSIS!$C$13)^2+(Sustainable_Friendly_Table[[#This Row],[Weighted Co2]]-TOPSIS!$D$13)^2)^0.5</f>
        <v>3.6813514406389062E-3</v>
      </c>
      <c r="Y309">
        <f>((Sustainable_Friendly_Table[[#This Row],[Weighted Energy]]-TOPSIS!$B$14)^2+(Sustainable_Friendly_Table[[#This Row],[Weighted Cost]]-TOPSIS!$C$14)^2+(Sustainable_Friendly_Table[[#This Row],[Weighted Co2]]-TOPSIS!$D$14)^2)^0.5</f>
        <v>2.3444263495922264E-3</v>
      </c>
      <c r="Z309">
        <f>Sustainable_Friendly_Table[[#This Row],[S- Worst-Euclidean Distance]]/(Sustainable_Friendly_Table[[#This Row],[S+ Best-Euclidean Distance]]+Sustainable_Friendly_Table[[#This Row],[S- Worst-Euclidean Distance]])</f>
        <v>0.38906618053406522</v>
      </c>
      <c r="AA309">
        <v>308</v>
      </c>
    </row>
    <row r="310" spans="1:27" x14ac:dyDescent="0.3">
      <c r="A310">
        <v>44</v>
      </c>
      <c r="B310" t="s">
        <v>139</v>
      </c>
      <c r="C310" t="s">
        <v>148</v>
      </c>
      <c r="D310" t="s">
        <v>151</v>
      </c>
      <c r="E310" t="s">
        <v>152</v>
      </c>
      <c r="F310" t="s">
        <v>280</v>
      </c>
      <c r="G310" t="s">
        <v>220</v>
      </c>
      <c r="H310">
        <v>371.82189662796668</v>
      </c>
      <c r="I310">
        <v>27</v>
      </c>
      <c r="J310">
        <v>1360885.9162766133</v>
      </c>
      <c r="K310">
        <v>49760.282490909085</v>
      </c>
      <c r="L310">
        <v>244959464.92979038</v>
      </c>
      <c r="M310">
        <v>5319442.878636363</v>
      </c>
      <c r="N310">
        <v>2041328874.4149199</v>
      </c>
      <c r="O310">
        <v>105300000</v>
      </c>
      <c r="P310">
        <v>22.614542668181812</v>
      </c>
      <c r="Q310">
        <v>20345.244448335365</v>
      </c>
      <c r="R310">
        <v>245009225.21228129</v>
      </c>
      <c r="S310">
        <v>2151.9483172935561</v>
      </c>
      <c r="T310">
        <v>20367.858991003548</v>
      </c>
      <c r="U310">
        <f>Sustainable_Friendly_Table[[#This Row],[Total Energy(MJ)]]*AHP!$P$13/TOPSIS!$B$12</f>
        <v>2.3742557213525129E-2</v>
      </c>
      <c r="V310">
        <f>Sustainable_Friendly_Table[[#This Row],[Total Cost(LKR Million)]]*AHP!$P$14/TOPSIS!$C$12</f>
        <v>7.1833558064087677E-3</v>
      </c>
      <c r="W310">
        <f>Sustainable_Friendly_Table[[#This Row],[Total Carbon (Metric T)]]*AHP!$P$15/TOPSIS!$D$12</f>
        <v>1.3066134743751172E-2</v>
      </c>
      <c r="X310">
        <f>((Sustainable_Friendly_Table[[#This Row],[Weighted Energy]]-TOPSIS!$B$13)^2+(Sustainable_Friendly_Table[[#This Row],[Weighted Cost]]-TOPSIS!$C$13)^2+(Sustainable_Friendly_Table[[#This Row],[Weighted Co2]]-TOPSIS!$D$13)^2)^0.5</f>
        <v>3.6849365828227482E-3</v>
      </c>
      <c r="Y310">
        <f>((Sustainable_Friendly_Table[[#This Row],[Weighted Energy]]-TOPSIS!$B$14)^2+(Sustainable_Friendly_Table[[#This Row],[Weighted Cost]]-TOPSIS!$C$14)^2+(Sustainable_Friendly_Table[[#This Row],[Weighted Co2]]-TOPSIS!$D$14)^2)^0.5</f>
        <v>2.340694414144195E-3</v>
      </c>
      <c r="Z310">
        <f>Sustainable_Friendly_Table[[#This Row],[S- Worst-Euclidean Distance]]/(Sustainable_Friendly_Table[[#This Row],[S+ Best-Euclidean Distance]]+Sustainable_Friendly_Table[[#This Row],[S- Worst-Euclidean Distance]])</f>
        <v>0.3884563152510343</v>
      </c>
      <c r="AA310">
        <v>309</v>
      </c>
    </row>
    <row r="311" spans="1:27" x14ac:dyDescent="0.3">
      <c r="A311">
        <v>61</v>
      </c>
      <c r="B311" t="s">
        <v>139</v>
      </c>
      <c r="C311" t="s">
        <v>148</v>
      </c>
      <c r="D311" t="s">
        <v>280</v>
      </c>
      <c r="E311" t="s">
        <v>152</v>
      </c>
      <c r="F311" t="s">
        <v>280</v>
      </c>
      <c r="G311" t="s">
        <v>219</v>
      </c>
      <c r="H311">
        <v>372.28635896637661</v>
      </c>
      <c r="I311">
        <v>53</v>
      </c>
      <c r="J311">
        <v>1361335.5158201945</v>
      </c>
      <c r="K311">
        <v>49760.282490909085</v>
      </c>
      <c r="L311">
        <v>245040392.847635</v>
      </c>
      <c r="M311">
        <v>5324047.9536363631</v>
      </c>
      <c r="N311">
        <v>2042003273.7302918</v>
      </c>
      <c r="O311">
        <v>98792000</v>
      </c>
      <c r="P311">
        <v>22.605332518181815</v>
      </c>
      <c r="Q311">
        <v>20351.965961511905</v>
      </c>
      <c r="R311">
        <v>245090153.13012591</v>
      </c>
      <c r="S311">
        <v>2146.1193216839283</v>
      </c>
      <c r="T311">
        <v>20374.571294030087</v>
      </c>
      <c r="U311">
        <f>Sustainable_Friendly_Table[[#This Row],[Total Energy(MJ)]]*AHP!$P$13/TOPSIS!$B$12</f>
        <v>2.3750399513005623E-2</v>
      </c>
      <c r="V311">
        <f>Sustainable_Friendly_Table[[#This Row],[Total Cost(LKR Million)]]*AHP!$P$14/TOPSIS!$C$12</f>
        <v>7.1638982064648193E-3</v>
      </c>
      <c r="W311">
        <f>Sustainable_Friendly_Table[[#This Row],[Total Carbon (Metric T)]]*AHP!$P$15/TOPSIS!$D$12</f>
        <v>1.3070440736630658E-2</v>
      </c>
      <c r="X311">
        <f>((Sustainable_Friendly_Table[[#This Row],[Weighted Energy]]-TOPSIS!$B$13)^2+(Sustainable_Friendly_Table[[#This Row],[Weighted Cost]]-TOPSIS!$C$13)^2+(Sustainable_Friendly_Table[[#This Row],[Weighted Co2]]-TOPSIS!$D$13)^2)^0.5</f>
        <v>3.68856847331285E-3</v>
      </c>
      <c r="Y311">
        <f>((Sustainable_Friendly_Table[[#This Row],[Weighted Energy]]-TOPSIS!$B$14)^2+(Sustainable_Friendly_Table[[#This Row],[Weighted Cost]]-TOPSIS!$C$14)^2+(Sustainable_Friendly_Table[[#This Row],[Weighted Co2]]-TOPSIS!$D$14)^2)^0.5</f>
        <v>2.3373519099236665E-3</v>
      </c>
      <c r="Z311">
        <f>Sustainable_Friendly_Table[[#This Row],[S- Worst-Euclidean Distance]]/(Sustainable_Friendly_Table[[#This Row],[S+ Best-Euclidean Distance]]+Sustainable_Friendly_Table[[#This Row],[S- Worst-Euclidean Distance]])</f>
        <v>0.38788297243785969</v>
      </c>
      <c r="AA311">
        <v>310</v>
      </c>
    </row>
    <row r="312" spans="1:27" x14ac:dyDescent="0.3">
      <c r="A312">
        <v>63</v>
      </c>
      <c r="B312" t="s">
        <v>139</v>
      </c>
      <c r="C312" t="s">
        <v>148</v>
      </c>
      <c r="D312" t="s">
        <v>280</v>
      </c>
      <c r="E312" t="s">
        <v>152</v>
      </c>
      <c r="F312" t="s">
        <v>280</v>
      </c>
      <c r="G312" t="s">
        <v>218</v>
      </c>
      <c r="H312">
        <v>372.28635896637661</v>
      </c>
      <c r="I312">
        <v>27</v>
      </c>
      <c r="J312">
        <v>1361335.5158201945</v>
      </c>
      <c r="K312">
        <v>49760.282490909085</v>
      </c>
      <c r="L312">
        <v>245040392.847635</v>
      </c>
      <c r="M312">
        <v>5324047.9536363631</v>
      </c>
      <c r="N312">
        <v>2042003273.7302918</v>
      </c>
      <c r="O312">
        <v>101147400</v>
      </c>
      <c r="P312">
        <v>22.605332518181815</v>
      </c>
      <c r="Q312">
        <v>20351.965961511905</v>
      </c>
      <c r="R312">
        <v>245090153.13012591</v>
      </c>
      <c r="S312">
        <v>2148.4747216839287</v>
      </c>
      <c r="T312">
        <v>20374.571294030087</v>
      </c>
      <c r="U312">
        <f>Sustainable_Friendly_Table[[#This Row],[Total Energy(MJ)]]*AHP!$P$13/TOPSIS!$B$12</f>
        <v>2.3750399513005623E-2</v>
      </c>
      <c r="V312">
        <f>Sustainable_Friendly_Table[[#This Row],[Total Cost(LKR Million)]]*AHP!$P$14/TOPSIS!$C$12</f>
        <v>7.171760698389206E-3</v>
      </c>
      <c r="W312">
        <f>Sustainable_Friendly_Table[[#This Row],[Total Carbon (Metric T)]]*AHP!$P$15/TOPSIS!$D$12</f>
        <v>1.3070440736630658E-2</v>
      </c>
      <c r="X312">
        <f>((Sustainable_Friendly_Table[[#This Row],[Weighted Energy]]-TOPSIS!$B$13)^2+(Sustainable_Friendly_Table[[#This Row],[Weighted Cost]]-TOPSIS!$C$13)^2+(Sustainable_Friendly_Table[[#This Row],[Weighted Co2]]-TOPSIS!$D$13)^2)^0.5</f>
        <v>3.6905801438848304E-3</v>
      </c>
      <c r="Y312">
        <f>((Sustainable_Friendly_Table[[#This Row],[Weighted Energy]]-TOPSIS!$B$14)^2+(Sustainable_Friendly_Table[[#This Row],[Weighted Cost]]-TOPSIS!$C$14)^2+(Sustainable_Friendly_Table[[#This Row],[Weighted Co2]]-TOPSIS!$D$14)^2)^0.5</f>
        <v>2.3352004943218781E-3</v>
      </c>
      <c r="Z312">
        <f>Sustainable_Friendly_Table[[#This Row],[S- Worst-Euclidean Distance]]/(Sustainable_Friendly_Table[[#This Row],[S+ Best-Euclidean Distance]]+Sustainable_Friendly_Table[[#This Row],[S- Worst-Euclidean Distance]])</f>
        <v>0.38753493273808276</v>
      </c>
      <c r="AA312">
        <v>311</v>
      </c>
    </row>
    <row r="313" spans="1:27" x14ac:dyDescent="0.3">
      <c r="A313">
        <v>62</v>
      </c>
      <c r="B313" t="s">
        <v>139</v>
      </c>
      <c r="C313" t="s">
        <v>148</v>
      </c>
      <c r="D313" t="s">
        <v>280</v>
      </c>
      <c r="E313" t="s">
        <v>152</v>
      </c>
      <c r="F313" t="s">
        <v>280</v>
      </c>
      <c r="G313" t="s">
        <v>220</v>
      </c>
      <c r="H313">
        <v>372.28635896637661</v>
      </c>
      <c r="I313">
        <v>27</v>
      </c>
      <c r="J313">
        <v>1361335.5158201945</v>
      </c>
      <c r="K313">
        <v>49760.282490909085</v>
      </c>
      <c r="L313">
        <v>245040392.847635</v>
      </c>
      <c r="M313">
        <v>5324047.9536363631</v>
      </c>
      <c r="N313">
        <v>2042003273.7302918</v>
      </c>
      <c r="O313">
        <v>105300000</v>
      </c>
      <c r="P313">
        <v>22.605332518181815</v>
      </c>
      <c r="Q313">
        <v>20351.965961511905</v>
      </c>
      <c r="R313">
        <v>245090153.13012591</v>
      </c>
      <c r="S313">
        <v>2152.6273216839286</v>
      </c>
      <c r="T313">
        <v>20374.571294030087</v>
      </c>
      <c r="U313">
        <f>Sustainable_Friendly_Table[[#This Row],[Total Energy(MJ)]]*AHP!$P$13/TOPSIS!$B$12</f>
        <v>2.3750399513005623E-2</v>
      </c>
      <c r="V313">
        <f>Sustainable_Friendly_Table[[#This Row],[Total Cost(LKR Million)]]*AHP!$P$14/TOPSIS!$C$12</f>
        <v>7.1856223711264065E-3</v>
      </c>
      <c r="W313">
        <f>Sustainable_Friendly_Table[[#This Row],[Total Carbon (Metric T)]]*AHP!$P$15/TOPSIS!$D$12</f>
        <v>1.3070440736630658E-2</v>
      </c>
      <c r="X313">
        <f>((Sustainable_Friendly_Table[[#This Row],[Weighted Energy]]-TOPSIS!$B$13)^2+(Sustainable_Friendly_Table[[#This Row],[Weighted Cost]]-TOPSIS!$C$13)^2+(Sustainable_Friendly_Table[[#This Row],[Weighted Co2]]-TOPSIS!$D$13)^2)^0.5</f>
        <v>3.694164834590482E-3</v>
      </c>
      <c r="Y313">
        <f>((Sustainable_Friendly_Table[[#This Row],[Weighted Energy]]-TOPSIS!$B$14)^2+(Sustainable_Friendly_Table[[#This Row],[Weighted Cost]]-TOPSIS!$C$14)^2+(Sustainable_Friendly_Table[[#This Row],[Weighted Co2]]-TOPSIS!$D$14)^2)^0.5</f>
        <v>2.331467267019066E-3</v>
      </c>
      <c r="Z313">
        <f>Sustainable_Friendly_Table[[#This Row],[S- Worst-Euclidean Distance]]/(Sustainable_Friendly_Table[[#This Row],[S+ Best-Euclidean Distance]]+Sustainable_Friendly_Table[[#This Row],[S- Worst-Euclidean Distance]])</f>
        <v>0.3869249279915864</v>
      </c>
      <c r="AA313">
        <v>312</v>
      </c>
    </row>
    <row r="314" spans="1:27" x14ac:dyDescent="0.3">
      <c r="A314">
        <v>37</v>
      </c>
      <c r="B314" t="s">
        <v>139</v>
      </c>
      <c r="C314" t="s">
        <v>148</v>
      </c>
      <c r="D314" t="s">
        <v>151</v>
      </c>
      <c r="E314" t="s">
        <v>152</v>
      </c>
      <c r="F314" t="s">
        <v>154</v>
      </c>
      <c r="G314" t="s">
        <v>219</v>
      </c>
      <c r="H314">
        <v>371.75852859880405</v>
      </c>
      <c r="I314">
        <v>53</v>
      </c>
      <c r="J314">
        <v>1362596.4253298084</v>
      </c>
      <c r="K314">
        <v>47576.869763636365</v>
      </c>
      <c r="L314">
        <v>245267356.55936551</v>
      </c>
      <c r="M314">
        <v>5330359.9422727264</v>
      </c>
      <c r="N314">
        <v>2043894637.9947124</v>
      </c>
      <c r="O314">
        <v>98792000</v>
      </c>
      <c r="P314">
        <v>22.614542668181812</v>
      </c>
      <c r="Q314">
        <v>20370.816558680635</v>
      </c>
      <c r="R314">
        <v>245314933.42912915</v>
      </c>
      <c r="S314">
        <v>2148.0169979369848</v>
      </c>
      <c r="T314">
        <v>20393.431101348819</v>
      </c>
      <c r="U314">
        <f>Sustainable_Friendly_Table[[#This Row],[Total Energy(MJ)]]*AHP!$P$13/TOPSIS!$B$12</f>
        <v>2.3772181791223649E-2</v>
      </c>
      <c r="V314">
        <f>Sustainable_Friendly_Table[[#This Row],[Total Cost(LKR Million)]]*AHP!$P$14/TOPSIS!$C$12</f>
        <v>7.1702327841224375E-3</v>
      </c>
      <c r="W314">
        <f>Sustainable_Friendly_Table[[#This Row],[Total Carbon (Metric T)]]*AHP!$P$15/TOPSIS!$D$12</f>
        <v>1.3082539444883528E-2</v>
      </c>
      <c r="X314">
        <f>((Sustainable_Friendly_Table[[#This Row],[Weighted Energy]]-TOPSIS!$B$13)^2+(Sustainable_Friendly_Table[[#This Row],[Weighted Cost]]-TOPSIS!$C$13)^2+(Sustainable_Friendly_Table[[#This Row],[Weighted Co2]]-TOPSIS!$D$13)^2)^0.5</f>
        <v>3.7142766567260931E-3</v>
      </c>
      <c r="Y314">
        <f>((Sustainable_Friendly_Table[[#This Row],[Weighted Energy]]-TOPSIS!$B$14)^2+(Sustainable_Friendly_Table[[#This Row],[Weighted Cost]]-TOPSIS!$C$14)^2+(Sustainable_Friendly_Table[[#This Row],[Weighted Co2]]-TOPSIS!$D$14)^2)^0.5</f>
        <v>2.3116541675185383E-3</v>
      </c>
      <c r="Z314">
        <f>Sustainable_Friendly_Table[[#This Row],[S- Worst-Euclidean Distance]]/(Sustainable_Friendly_Table[[#This Row],[S+ Best-Euclidean Distance]]+Sustainable_Friendly_Table[[#This Row],[S- Worst-Euclidean Distance]])</f>
        <v>0.38361777374175404</v>
      </c>
      <c r="AA314">
        <v>313</v>
      </c>
    </row>
    <row r="315" spans="1:27" x14ac:dyDescent="0.3">
      <c r="A315">
        <v>39</v>
      </c>
      <c r="B315" t="s">
        <v>139</v>
      </c>
      <c r="C315" t="s">
        <v>148</v>
      </c>
      <c r="D315" t="s">
        <v>151</v>
      </c>
      <c r="E315" t="s">
        <v>152</v>
      </c>
      <c r="F315" t="s">
        <v>154</v>
      </c>
      <c r="G315" t="s">
        <v>218</v>
      </c>
      <c r="H315">
        <v>371.75852859880405</v>
      </c>
      <c r="I315">
        <v>27</v>
      </c>
      <c r="J315">
        <v>1362596.4253298084</v>
      </c>
      <c r="K315">
        <v>47576.869763636365</v>
      </c>
      <c r="L315">
        <v>245267356.55936551</v>
      </c>
      <c r="M315">
        <v>5330359.9422727264</v>
      </c>
      <c r="N315">
        <v>2043894637.9947124</v>
      </c>
      <c r="O315">
        <v>101147400</v>
      </c>
      <c r="P315">
        <v>22.614542668181812</v>
      </c>
      <c r="Q315">
        <v>20370.816558680635</v>
      </c>
      <c r="R315">
        <v>245314933.42912915</v>
      </c>
      <c r="S315">
        <v>2150.3723979369852</v>
      </c>
      <c r="T315">
        <v>20393.431101348819</v>
      </c>
      <c r="U315">
        <f>Sustainable_Friendly_Table[[#This Row],[Total Energy(MJ)]]*AHP!$P$13/TOPSIS!$B$12</f>
        <v>2.3772181791223649E-2</v>
      </c>
      <c r="V315">
        <f>Sustainable_Friendly_Table[[#This Row],[Total Cost(LKR Million)]]*AHP!$P$14/TOPSIS!$C$12</f>
        <v>7.1780952760468249E-3</v>
      </c>
      <c r="W315">
        <f>Sustainable_Friendly_Table[[#This Row],[Total Carbon (Metric T)]]*AHP!$P$15/TOPSIS!$D$12</f>
        <v>1.3082539444883528E-2</v>
      </c>
      <c r="X315">
        <f>((Sustainable_Friendly_Table[[#This Row],[Weighted Energy]]-TOPSIS!$B$13)^2+(Sustainable_Friendly_Table[[#This Row],[Weighted Cost]]-TOPSIS!$C$13)^2+(Sustainable_Friendly_Table[[#This Row],[Weighted Co2]]-TOPSIS!$D$13)^2)^0.5</f>
        <v>3.7162878131209382E-3</v>
      </c>
      <c r="Y315">
        <f>((Sustainable_Friendly_Table[[#This Row],[Weighted Energy]]-TOPSIS!$B$14)^2+(Sustainable_Friendly_Table[[#This Row],[Weighted Cost]]-TOPSIS!$C$14)^2+(Sustainable_Friendly_Table[[#This Row],[Weighted Co2]]-TOPSIS!$D$14)^2)^0.5</f>
        <v>2.3095003786954686E-3</v>
      </c>
      <c r="Z315">
        <f>Sustainable_Friendly_Table[[#This Row],[S- Worst-Euclidean Distance]]/(Sustainable_Friendly_Table[[#This Row],[S+ Best-Euclidean Distance]]+Sustainable_Friendly_Table[[#This Row],[S- Worst-Euclidean Distance]])</f>
        <v>0.38326942553871868</v>
      </c>
      <c r="AA315">
        <v>314</v>
      </c>
    </row>
    <row r="316" spans="1:27" x14ac:dyDescent="0.3">
      <c r="A316">
        <v>38</v>
      </c>
      <c r="B316" t="s">
        <v>139</v>
      </c>
      <c r="C316" t="s">
        <v>148</v>
      </c>
      <c r="D316" t="s">
        <v>151</v>
      </c>
      <c r="E316" t="s">
        <v>152</v>
      </c>
      <c r="F316" t="s">
        <v>154</v>
      </c>
      <c r="G316" t="s">
        <v>220</v>
      </c>
      <c r="H316">
        <v>371.75852859880405</v>
      </c>
      <c r="I316">
        <v>27</v>
      </c>
      <c r="J316">
        <v>1362596.4253298084</v>
      </c>
      <c r="K316">
        <v>47576.869763636365</v>
      </c>
      <c r="L316">
        <v>245267356.55936551</v>
      </c>
      <c r="M316">
        <v>5330359.9422727264</v>
      </c>
      <c r="N316">
        <v>2043894637.9947124</v>
      </c>
      <c r="O316">
        <v>105300000</v>
      </c>
      <c r="P316">
        <v>22.614542668181812</v>
      </c>
      <c r="Q316">
        <v>20370.816558680635</v>
      </c>
      <c r="R316">
        <v>245314933.42912915</v>
      </c>
      <c r="S316">
        <v>2154.5249979369851</v>
      </c>
      <c r="T316">
        <v>20393.431101348819</v>
      </c>
      <c r="U316">
        <f>Sustainable_Friendly_Table[[#This Row],[Total Energy(MJ)]]*AHP!$P$13/TOPSIS!$B$12</f>
        <v>2.3772181791223649E-2</v>
      </c>
      <c r="V316">
        <f>Sustainable_Friendly_Table[[#This Row],[Total Cost(LKR Million)]]*AHP!$P$14/TOPSIS!$C$12</f>
        <v>7.1919569487840247E-3</v>
      </c>
      <c r="W316">
        <f>Sustainable_Friendly_Table[[#This Row],[Total Carbon (Metric T)]]*AHP!$P$15/TOPSIS!$D$12</f>
        <v>1.3082539444883528E-2</v>
      </c>
      <c r="X316">
        <f>((Sustainable_Friendly_Table[[#This Row],[Weighted Energy]]-TOPSIS!$B$13)^2+(Sustainable_Friendly_Table[[#This Row],[Weighted Cost]]-TOPSIS!$C$13)^2+(Sustainable_Friendly_Table[[#This Row],[Weighted Co2]]-TOPSIS!$D$13)^2)^0.5</f>
        <v>3.7198713354528795E-3</v>
      </c>
      <c r="Y316">
        <f>((Sustainable_Friendly_Table[[#This Row],[Weighted Energy]]-TOPSIS!$B$14)^2+(Sustainable_Friendly_Table[[#This Row],[Weighted Cost]]-TOPSIS!$C$14)^2+(Sustainable_Friendly_Table[[#This Row],[Weighted Co2]]-TOPSIS!$D$14)^2)^0.5</f>
        <v>2.3057636226160648E-3</v>
      </c>
      <c r="Z316">
        <f>Sustainable_Friendly_Table[[#This Row],[S- Worst-Euclidean Distance]]/(Sustainable_Friendly_Table[[#This Row],[S+ Best-Euclidean Distance]]+Sustainable_Friendly_Table[[#This Row],[S- Worst-Euclidean Distance]])</f>
        <v>0.38265902907517002</v>
      </c>
      <c r="AA316">
        <v>315</v>
      </c>
    </row>
    <row r="317" spans="1:27" x14ac:dyDescent="0.3">
      <c r="A317">
        <v>55</v>
      </c>
      <c r="B317" t="s">
        <v>139</v>
      </c>
      <c r="C317" t="s">
        <v>148</v>
      </c>
      <c r="D317" t="s">
        <v>280</v>
      </c>
      <c r="E317" t="s">
        <v>152</v>
      </c>
      <c r="F317" t="s">
        <v>154</v>
      </c>
      <c r="G317" t="s">
        <v>219</v>
      </c>
      <c r="H317">
        <v>372.22299093721398</v>
      </c>
      <c r="I317">
        <v>53</v>
      </c>
      <c r="J317">
        <v>1363046.0248733892</v>
      </c>
      <c r="K317">
        <v>47576.869763636365</v>
      </c>
      <c r="L317">
        <v>245348284.47721007</v>
      </c>
      <c r="M317">
        <v>5334965.0172727266</v>
      </c>
      <c r="N317">
        <v>2044569037.3100839</v>
      </c>
      <c r="O317">
        <v>98792000</v>
      </c>
      <c r="P317">
        <v>22.605332518181815</v>
      </c>
      <c r="Q317">
        <v>20377.538071857169</v>
      </c>
      <c r="R317">
        <v>245395861.34697372</v>
      </c>
      <c r="S317">
        <v>2148.6960023273564</v>
      </c>
      <c r="T317">
        <v>20400.143404375351</v>
      </c>
      <c r="U317">
        <f>Sustainable_Friendly_Table[[#This Row],[Total Energy(MJ)]]*AHP!$P$13/TOPSIS!$B$12</f>
        <v>2.3780024090704132E-2</v>
      </c>
      <c r="V317">
        <f>Sustainable_Friendly_Table[[#This Row],[Total Cost(LKR Million)]]*AHP!$P$14/TOPSIS!$C$12</f>
        <v>7.1724993488400737E-3</v>
      </c>
      <c r="W317">
        <f>Sustainable_Friendly_Table[[#This Row],[Total Carbon (Metric T)]]*AHP!$P$15/TOPSIS!$D$12</f>
        <v>1.3086845437763011E-2</v>
      </c>
      <c r="X317">
        <f>((Sustainable_Friendly_Table[[#This Row],[Weighted Energy]]-TOPSIS!$B$13)^2+(Sustainable_Friendly_Table[[#This Row],[Weighted Cost]]-TOPSIS!$C$13)^2+(Sustainable_Friendly_Table[[#This Row],[Weighted Co2]]-TOPSIS!$D$13)^2)^0.5</f>
        <v>3.7235055695828264E-3</v>
      </c>
      <c r="Y317">
        <f>((Sustainable_Friendly_Table[[#This Row],[Weighted Energy]]-TOPSIS!$B$14)^2+(Sustainable_Friendly_Table[[#This Row],[Weighted Cost]]-TOPSIS!$C$14)^2+(Sustainable_Friendly_Table[[#This Row],[Weighted Co2]]-TOPSIS!$D$14)^2)^0.5</f>
        <v>2.3024293051678939E-3</v>
      </c>
      <c r="Z317">
        <f>Sustainable_Friendly_Table[[#This Row],[S- Worst-Euclidean Distance]]/(Sustainable_Friendly_Table[[#This Row],[S+ Best-Euclidean Distance]]+Sustainable_Friendly_Table[[#This Row],[S- Worst-Euclidean Distance]])</f>
        <v>0.38208665593372193</v>
      </c>
      <c r="AA317">
        <v>316</v>
      </c>
    </row>
    <row r="318" spans="1:27" x14ac:dyDescent="0.3">
      <c r="A318">
        <v>57</v>
      </c>
      <c r="B318" t="s">
        <v>139</v>
      </c>
      <c r="C318" t="s">
        <v>148</v>
      </c>
      <c r="D318" t="s">
        <v>280</v>
      </c>
      <c r="E318" t="s">
        <v>152</v>
      </c>
      <c r="F318" t="s">
        <v>154</v>
      </c>
      <c r="G318" t="s">
        <v>218</v>
      </c>
      <c r="H318">
        <v>372.22299093721398</v>
      </c>
      <c r="I318">
        <v>27</v>
      </c>
      <c r="J318">
        <v>1363046.0248733892</v>
      </c>
      <c r="K318">
        <v>47576.869763636365</v>
      </c>
      <c r="L318">
        <v>245348284.47721007</v>
      </c>
      <c r="M318">
        <v>5334965.0172727266</v>
      </c>
      <c r="N318">
        <v>2044569037.3100839</v>
      </c>
      <c r="O318">
        <v>101147400</v>
      </c>
      <c r="P318">
        <v>22.605332518181815</v>
      </c>
      <c r="Q318">
        <v>20377.538071857169</v>
      </c>
      <c r="R318">
        <v>245395861.34697372</v>
      </c>
      <c r="S318">
        <v>2151.0514023273563</v>
      </c>
      <c r="T318">
        <v>20400.143404375351</v>
      </c>
      <c r="U318">
        <f>Sustainable_Friendly_Table[[#This Row],[Total Energy(MJ)]]*AHP!$P$13/TOPSIS!$B$12</f>
        <v>2.3780024090704132E-2</v>
      </c>
      <c r="V318">
        <f>Sustainable_Friendly_Table[[#This Row],[Total Cost(LKR Million)]]*AHP!$P$14/TOPSIS!$C$12</f>
        <v>7.1803618407644577E-3</v>
      </c>
      <c r="W318">
        <f>Sustainable_Friendly_Table[[#This Row],[Total Carbon (Metric T)]]*AHP!$P$15/TOPSIS!$D$12</f>
        <v>1.3086845437763011E-2</v>
      </c>
      <c r="X318">
        <f>((Sustainable_Friendly_Table[[#This Row],[Weighted Energy]]-TOPSIS!$B$13)^2+(Sustainable_Friendly_Table[[#This Row],[Weighted Cost]]-TOPSIS!$C$13)^2+(Sustainable_Friendly_Table[[#This Row],[Weighted Co2]]-TOPSIS!$D$13)^2)^0.5</f>
        <v>3.7255165273635199E-3</v>
      </c>
      <c r="Y318">
        <f>((Sustainable_Friendly_Table[[#This Row],[Weighted Energy]]-TOPSIS!$B$14)^2+(Sustainable_Friendly_Table[[#This Row],[Weighted Cost]]-TOPSIS!$C$14)^2+(Sustainable_Friendly_Table[[#This Row],[Weighted Co2]]-TOPSIS!$D$14)^2)^0.5</f>
        <v>2.3002746262083965E-3</v>
      </c>
      <c r="Z318">
        <f>Sustainable_Friendly_Table[[#This Row],[S- Worst-Euclidean Distance]]/(Sustainable_Friendly_Table[[#This Row],[S+ Best-Euclidean Distance]]+Sustainable_Friendly_Table[[#This Row],[S- Worst-Euclidean Distance]])</f>
        <v>0.38173819297485267</v>
      </c>
      <c r="AA318">
        <v>317</v>
      </c>
    </row>
    <row r="319" spans="1:27" x14ac:dyDescent="0.3">
      <c r="A319">
        <v>56</v>
      </c>
      <c r="B319" t="s">
        <v>139</v>
      </c>
      <c r="C319" t="s">
        <v>148</v>
      </c>
      <c r="D319" t="s">
        <v>280</v>
      </c>
      <c r="E319" t="s">
        <v>152</v>
      </c>
      <c r="F319" t="s">
        <v>154</v>
      </c>
      <c r="G319" t="s">
        <v>220</v>
      </c>
      <c r="H319">
        <v>372.22299093721398</v>
      </c>
      <c r="I319">
        <v>27</v>
      </c>
      <c r="J319">
        <v>1363046.0248733892</v>
      </c>
      <c r="K319">
        <v>47576.869763636365</v>
      </c>
      <c r="L319">
        <v>245348284.47721007</v>
      </c>
      <c r="M319">
        <v>5334965.0172727266</v>
      </c>
      <c r="N319">
        <v>2044569037.3100839</v>
      </c>
      <c r="O319">
        <v>105300000</v>
      </c>
      <c r="P319">
        <v>22.605332518181815</v>
      </c>
      <c r="Q319">
        <v>20377.538071857169</v>
      </c>
      <c r="R319">
        <v>245395861.34697372</v>
      </c>
      <c r="S319">
        <v>2155.2040023273562</v>
      </c>
      <c r="T319">
        <v>20400.143404375351</v>
      </c>
      <c r="U319">
        <f>Sustainable_Friendly_Table[[#This Row],[Total Energy(MJ)]]*AHP!$P$13/TOPSIS!$B$12</f>
        <v>2.3780024090704132E-2</v>
      </c>
      <c r="V319">
        <f>Sustainable_Friendly_Table[[#This Row],[Total Cost(LKR Million)]]*AHP!$P$14/TOPSIS!$C$12</f>
        <v>7.1942235135016592E-3</v>
      </c>
      <c r="W319">
        <f>Sustainable_Friendly_Table[[#This Row],[Total Carbon (Metric T)]]*AHP!$P$15/TOPSIS!$D$12</f>
        <v>1.3086845437763011E-2</v>
      </c>
      <c r="X319">
        <f>((Sustainable_Friendly_Table[[#This Row],[Weighted Energy]]-TOPSIS!$B$13)^2+(Sustainable_Friendly_Table[[#This Row],[Weighted Cost]]-TOPSIS!$C$13)^2+(Sustainable_Friendly_Table[[#This Row],[Weighted Co2]]-TOPSIS!$D$13)^2)^0.5</f>
        <v>3.7290996064449971E-3</v>
      </c>
      <c r="Y319">
        <f>((Sustainable_Friendly_Table[[#This Row],[Weighted Energy]]-TOPSIS!$B$14)^2+(Sustainable_Friendly_Table[[#This Row],[Weighted Cost]]-TOPSIS!$C$14)^2+(Sustainable_Friendly_Table[[#This Row],[Weighted Co2]]-TOPSIS!$D$14)^2)^0.5</f>
        <v>2.2965365394262572E-3</v>
      </c>
      <c r="Z319">
        <f>Sustainable_Friendly_Table[[#This Row],[S- Worst-Euclidean Distance]]/(Sustainable_Friendly_Table[[#This Row],[S+ Best-Euclidean Distance]]+Sustainable_Friendly_Table[[#This Row],[S- Worst-Euclidean Distance]])</f>
        <v>0.38112764923581327</v>
      </c>
      <c r="AA319">
        <v>318</v>
      </c>
    </row>
    <row r="320" spans="1:27" x14ac:dyDescent="0.3">
      <c r="A320">
        <v>40</v>
      </c>
      <c r="B320" t="s">
        <v>139</v>
      </c>
      <c r="C320" t="s">
        <v>148</v>
      </c>
      <c r="D320" t="s">
        <v>151</v>
      </c>
      <c r="E320" t="s">
        <v>152</v>
      </c>
      <c r="F320" t="s">
        <v>155</v>
      </c>
      <c r="G320" t="s">
        <v>219</v>
      </c>
      <c r="H320">
        <v>371.71995675496584</v>
      </c>
      <c r="I320">
        <v>53</v>
      </c>
      <c r="J320">
        <v>1363637.6047534924</v>
      </c>
      <c r="K320">
        <v>48395.649536363635</v>
      </c>
      <c r="L320">
        <v>245454768.85562864</v>
      </c>
      <c r="M320">
        <v>5357652.6013636356</v>
      </c>
      <c r="N320">
        <v>2045456407.1302388</v>
      </c>
      <c r="O320">
        <v>98792000</v>
      </c>
      <c r="P320">
        <v>22.341616077272725</v>
      </c>
      <c r="Q320">
        <v>20386.382191064713</v>
      </c>
      <c r="R320">
        <v>245503164.50516501</v>
      </c>
      <c r="S320">
        <v>2149.6060597316027</v>
      </c>
      <c r="T320">
        <v>20408.723807141985</v>
      </c>
      <c r="U320">
        <f>Sustainable_Friendly_Table[[#This Row],[Total Energy(MJ)]]*AHP!$P$13/TOPSIS!$B$12</f>
        <v>2.3790422276202421E-2</v>
      </c>
      <c r="V320">
        <f>Sustainable_Friendly_Table[[#This Row],[Total Cost(LKR Million)]]*AHP!$P$14/TOPSIS!$C$12</f>
        <v>7.1755371848728558E-3</v>
      </c>
      <c r="W320">
        <f>Sustainable_Friendly_Table[[#This Row],[Total Carbon (Metric T)]]*AHP!$P$15/TOPSIS!$D$12</f>
        <v>1.3092349830677063E-2</v>
      </c>
      <c r="X320">
        <f>((Sustainable_Friendly_Table[[#This Row],[Weighted Energy]]-TOPSIS!$B$13)^2+(Sustainable_Friendly_Table[[#This Row],[Weighted Cost]]-TOPSIS!$C$13)^2+(Sustainable_Friendly_Table[[#This Row],[Weighted Co2]]-TOPSIS!$D$13)^2)^0.5</f>
        <v>3.7356551168108224E-3</v>
      </c>
      <c r="Y320">
        <f>((Sustainable_Friendly_Table[[#This Row],[Weighted Energy]]-TOPSIS!$B$14)^2+(Sustainable_Friendly_Table[[#This Row],[Weighted Cost]]-TOPSIS!$C$14)^2+(Sustainable_Friendly_Table[[#This Row],[Weighted Co2]]-TOPSIS!$D$14)^2)^0.5</f>
        <v>2.2902842270760993E-3</v>
      </c>
      <c r="Z320">
        <f>Sustainable_Friendly_Table[[#This Row],[S- Worst-Euclidean Distance]]/(Sustainable_Friendly_Table[[#This Row],[S+ Best-Euclidean Distance]]+Sustainable_Friendly_Table[[#This Row],[S- Worst-Euclidean Distance]])</f>
        <v>0.38007090618983785</v>
      </c>
      <c r="AA320">
        <v>319</v>
      </c>
    </row>
    <row r="321" spans="1:27" x14ac:dyDescent="0.3">
      <c r="A321">
        <v>42</v>
      </c>
      <c r="B321" t="s">
        <v>139</v>
      </c>
      <c r="C321" t="s">
        <v>148</v>
      </c>
      <c r="D321" t="s">
        <v>151</v>
      </c>
      <c r="E321" t="s">
        <v>152</v>
      </c>
      <c r="F321" t="s">
        <v>155</v>
      </c>
      <c r="G321" t="s">
        <v>218</v>
      </c>
      <c r="H321">
        <v>371.71995675496584</v>
      </c>
      <c r="I321">
        <v>27</v>
      </c>
      <c r="J321">
        <v>1363637.6047534924</v>
      </c>
      <c r="K321">
        <v>48395.649536363635</v>
      </c>
      <c r="L321">
        <v>245454768.85562864</v>
      </c>
      <c r="M321">
        <v>5357652.6013636356</v>
      </c>
      <c r="N321">
        <v>2045456407.1302388</v>
      </c>
      <c r="O321">
        <v>101147400</v>
      </c>
      <c r="P321">
        <v>22.341616077272725</v>
      </c>
      <c r="Q321">
        <v>20386.382191064713</v>
      </c>
      <c r="R321">
        <v>245503164.50516501</v>
      </c>
      <c r="S321">
        <v>2151.9614597316026</v>
      </c>
      <c r="T321">
        <v>20408.723807141985</v>
      </c>
      <c r="U321">
        <f>Sustainable_Friendly_Table[[#This Row],[Total Energy(MJ)]]*AHP!$P$13/TOPSIS!$B$12</f>
        <v>2.3790422276202421E-2</v>
      </c>
      <c r="V321">
        <f>Sustainable_Friendly_Table[[#This Row],[Total Cost(LKR Million)]]*AHP!$P$14/TOPSIS!$C$12</f>
        <v>7.1833996767972407E-3</v>
      </c>
      <c r="W321">
        <f>Sustainable_Friendly_Table[[#This Row],[Total Carbon (Metric T)]]*AHP!$P$15/TOPSIS!$D$12</f>
        <v>1.3092349830677063E-2</v>
      </c>
      <c r="X321">
        <f>((Sustainable_Friendly_Table[[#This Row],[Weighted Energy]]-TOPSIS!$B$13)^2+(Sustainable_Friendly_Table[[#This Row],[Weighted Cost]]-TOPSIS!$C$13)^2+(Sustainable_Friendly_Table[[#This Row],[Weighted Co2]]-TOPSIS!$D$13)^2)^0.5</f>
        <v>3.737665928172533E-3</v>
      </c>
      <c r="Y321">
        <f>((Sustainable_Friendly_Table[[#This Row],[Weighted Energy]]-TOPSIS!$B$14)^2+(Sustainable_Friendly_Table[[#This Row],[Weighted Cost]]-TOPSIS!$C$14)^2+(Sustainable_Friendly_Table[[#This Row],[Weighted Co2]]-TOPSIS!$D$14)^2)^0.5</f>
        <v>2.2881285500160132E-3</v>
      </c>
      <c r="Z321">
        <f>Sustainable_Friendly_Table[[#This Row],[S- Worst-Euclidean Distance]]/(Sustainable_Friendly_Table[[#This Row],[S+ Best-Euclidean Distance]]+Sustainable_Friendly_Table[[#This Row],[S- Worst-Euclidean Distance]])</f>
        <v>0.3797223018970044</v>
      </c>
      <c r="AA321">
        <v>320</v>
      </c>
    </row>
    <row r="322" spans="1:27" x14ac:dyDescent="0.3">
      <c r="A322">
        <v>41</v>
      </c>
      <c r="B322" t="s">
        <v>139</v>
      </c>
      <c r="C322" t="s">
        <v>148</v>
      </c>
      <c r="D322" t="s">
        <v>151</v>
      </c>
      <c r="E322" t="s">
        <v>152</v>
      </c>
      <c r="F322" t="s">
        <v>155</v>
      </c>
      <c r="G322" t="s">
        <v>220</v>
      </c>
      <c r="H322">
        <v>371.71995675496584</v>
      </c>
      <c r="I322">
        <v>27</v>
      </c>
      <c r="J322">
        <v>1363637.6047534924</v>
      </c>
      <c r="K322">
        <v>48395.649536363635</v>
      </c>
      <c r="L322">
        <v>245454768.85562864</v>
      </c>
      <c r="M322">
        <v>5357652.6013636356</v>
      </c>
      <c r="N322">
        <v>2045456407.1302388</v>
      </c>
      <c r="O322">
        <v>105300000</v>
      </c>
      <c r="P322">
        <v>22.341616077272725</v>
      </c>
      <c r="Q322">
        <v>20386.382191064713</v>
      </c>
      <c r="R322">
        <v>245503164.50516501</v>
      </c>
      <c r="S322">
        <v>2156.1140597316025</v>
      </c>
      <c r="T322">
        <v>20408.723807141985</v>
      </c>
      <c r="U322">
        <f>Sustainable_Friendly_Table[[#This Row],[Total Energy(MJ)]]*AHP!$P$13/TOPSIS!$B$12</f>
        <v>2.3790422276202421E-2</v>
      </c>
      <c r="V322">
        <f>Sustainable_Friendly_Table[[#This Row],[Total Cost(LKR Million)]]*AHP!$P$14/TOPSIS!$C$12</f>
        <v>7.1972613495344404E-3</v>
      </c>
      <c r="W322">
        <f>Sustainable_Friendly_Table[[#This Row],[Total Carbon (Metric T)]]*AHP!$P$15/TOPSIS!$D$12</f>
        <v>1.3092349830677063E-2</v>
      </c>
      <c r="X322">
        <f>((Sustainable_Friendly_Table[[#This Row],[Weighted Energy]]-TOPSIS!$B$13)^2+(Sustainable_Friendly_Table[[#This Row],[Weighted Cost]]-TOPSIS!$C$13)^2+(Sustainable_Friendly_Table[[#This Row],[Weighted Co2]]-TOPSIS!$D$13)^2)^0.5</f>
        <v>3.7412486269598768E-3</v>
      </c>
      <c r="Y322">
        <f>((Sustainable_Friendly_Table[[#This Row],[Weighted Energy]]-TOPSIS!$B$14)^2+(Sustainable_Friendly_Table[[#This Row],[Weighted Cost]]-TOPSIS!$C$14)^2+(Sustainable_Friendly_Table[[#This Row],[Weighted Co2]]-TOPSIS!$D$14)^2)^0.5</f>
        <v>2.2843890214492733E-3</v>
      </c>
      <c r="Z322">
        <f>Sustainable_Friendly_Table[[#This Row],[S- Worst-Euclidean Distance]]/(Sustainable_Friendly_Table[[#This Row],[S+ Best-Euclidean Distance]]+Sustainable_Friendly_Table[[#This Row],[S- Worst-Euclidean Distance]])</f>
        <v>0.37911158200035194</v>
      </c>
      <c r="AA322">
        <v>321</v>
      </c>
    </row>
    <row r="323" spans="1:27" x14ac:dyDescent="0.3">
      <c r="A323">
        <v>58</v>
      </c>
      <c r="B323" t="s">
        <v>139</v>
      </c>
      <c r="C323" t="s">
        <v>148</v>
      </c>
      <c r="D323" t="s">
        <v>280</v>
      </c>
      <c r="E323" t="s">
        <v>152</v>
      </c>
      <c r="F323" t="s">
        <v>155</v>
      </c>
      <c r="G323" t="s">
        <v>219</v>
      </c>
      <c r="H323">
        <v>372.18441909337594</v>
      </c>
      <c r="I323">
        <v>53</v>
      </c>
      <c r="J323">
        <v>1364087.2042970732</v>
      </c>
      <c r="K323">
        <v>48395.649536363635</v>
      </c>
      <c r="L323">
        <v>245535696.77347317</v>
      </c>
      <c r="M323">
        <v>5362257.6763636358</v>
      </c>
      <c r="N323">
        <v>2046130806.4456098</v>
      </c>
      <c r="O323">
        <v>98792000</v>
      </c>
      <c r="P323">
        <v>22.332405927272724</v>
      </c>
      <c r="Q323">
        <v>20393.103704241243</v>
      </c>
      <c r="R323">
        <v>245584092.42300954</v>
      </c>
      <c r="S323">
        <v>2150.2850641219734</v>
      </c>
      <c r="T323">
        <v>20415.436110168517</v>
      </c>
      <c r="U323">
        <f>Sustainable_Friendly_Table[[#This Row],[Total Energy(MJ)]]*AHP!$P$13/TOPSIS!$B$12</f>
        <v>2.37982645756829E-2</v>
      </c>
      <c r="V323">
        <f>Sustainable_Friendly_Table[[#This Row],[Total Cost(LKR Million)]]*AHP!$P$14/TOPSIS!$C$12</f>
        <v>7.1778037495904877E-3</v>
      </c>
      <c r="W323">
        <f>Sustainable_Friendly_Table[[#This Row],[Total Carbon (Metric T)]]*AHP!$P$15/TOPSIS!$D$12</f>
        <v>1.3096655823556546E-2</v>
      </c>
      <c r="X323">
        <f>((Sustainable_Friendly_Table[[#This Row],[Weighted Energy]]-TOPSIS!$B$13)^2+(Sustainable_Friendly_Table[[#This Row],[Weighted Cost]]-TOPSIS!$C$13)^2+(Sustainable_Friendly_Table[[#This Row],[Weighted Co2]]-TOPSIS!$D$13)^2)^0.5</f>
        <v>3.7448840333044334E-3</v>
      </c>
      <c r="Y323">
        <f>((Sustainable_Friendly_Table[[#This Row],[Weighted Energy]]-TOPSIS!$B$14)^2+(Sustainable_Friendly_Table[[#This Row],[Weighted Cost]]-TOPSIS!$C$14)^2+(Sustainable_Friendly_Table[[#This Row],[Weighted Co2]]-TOPSIS!$D$14)^2)^0.5</f>
        <v>2.2810594431126379E-3</v>
      </c>
      <c r="Z323">
        <f>Sustainable_Friendly_Table[[#This Row],[S- Worst-Euclidean Distance]]/(Sustainable_Friendly_Table[[#This Row],[S+ Best-Euclidean Distance]]+Sustainable_Friendly_Table[[#This Row],[S- Worst-Euclidean Distance]])</f>
        <v>0.37853980078633581</v>
      </c>
      <c r="AA323">
        <v>322</v>
      </c>
    </row>
    <row r="324" spans="1:27" x14ac:dyDescent="0.3">
      <c r="A324">
        <v>60</v>
      </c>
      <c r="B324" t="s">
        <v>139</v>
      </c>
      <c r="C324" t="s">
        <v>148</v>
      </c>
      <c r="D324" t="s">
        <v>280</v>
      </c>
      <c r="E324" t="s">
        <v>152</v>
      </c>
      <c r="F324" t="s">
        <v>155</v>
      </c>
      <c r="G324" t="s">
        <v>218</v>
      </c>
      <c r="H324">
        <v>372.18441909337594</v>
      </c>
      <c r="I324">
        <v>27</v>
      </c>
      <c r="J324">
        <v>1364087.2042970732</v>
      </c>
      <c r="K324">
        <v>48395.649536363635</v>
      </c>
      <c r="L324">
        <v>245535696.77347317</v>
      </c>
      <c r="M324">
        <v>5362257.6763636358</v>
      </c>
      <c r="N324">
        <v>2046130806.4456098</v>
      </c>
      <c r="O324">
        <v>101147400</v>
      </c>
      <c r="P324">
        <v>22.332405927272724</v>
      </c>
      <c r="Q324">
        <v>20393.103704241243</v>
      </c>
      <c r="R324">
        <v>245584092.42300954</v>
      </c>
      <c r="S324">
        <v>2152.6404641219733</v>
      </c>
      <c r="T324">
        <v>20415.436110168517</v>
      </c>
      <c r="U324">
        <f>Sustainable_Friendly_Table[[#This Row],[Total Energy(MJ)]]*AHP!$P$13/TOPSIS!$B$12</f>
        <v>2.37982645756829E-2</v>
      </c>
      <c r="V324">
        <f>Sustainable_Friendly_Table[[#This Row],[Total Cost(LKR Million)]]*AHP!$P$14/TOPSIS!$C$12</f>
        <v>7.1856662415148726E-3</v>
      </c>
      <c r="W324">
        <f>Sustainable_Friendly_Table[[#This Row],[Total Carbon (Metric T)]]*AHP!$P$15/TOPSIS!$D$12</f>
        <v>1.3096655823556546E-2</v>
      </c>
      <c r="X324">
        <f>((Sustainable_Friendly_Table[[#This Row],[Weighted Energy]]-TOPSIS!$B$13)^2+(Sustainable_Friendly_Table[[#This Row],[Weighted Cost]]-TOPSIS!$C$13)^2+(Sustainable_Friendly_Table[[#This Row],[Weighted Co2]]-TOPSIS!$D$13)^2)^0.5</f>
        <v>3.7468946480330913E-3</v>
      </c>
      <c r="Y324">
        <f>((Sustainable_Friendly_Table[[#This Row],[Weighted Energy]]-TOPSIS!$B$14)^2+(Sustainable_Friendly_Table[[#This Row],[Weighted Cost]]-TOPSIS!$C$14)^2+(Sustainable_Friendly_Table[[#This Row],[Weighted Co2]]-TOPSIS!$D$14)^2)^0.5</f>
        <v>2.278902859999024E-3</v>
      </c>
      <c r="Z324">
        <f>Sustainable_Friendly_Table[[#This Row],[S- Worst-Euclidean Distance]]/(Sustainable_Friendly_Table[[#This Row],[S+ Best-Euclidean Distance]]+Sustainable_Friendly_Table[[#This Row],[S- Worst-Euclidean Distance]])</f>
        <v>0.37819107876780617</v>
      </c>
      <c r="AA324">
        <v>323</v>
      </c>
    </row>
    <row r="325" spans="1:27" x14ac:dyDescent="0.3">
      <c r="A325">
        <v>59</v>
      </c>
      <c r="B325" t="s">
        <v>139</v>
      </c>
      <c r="C325" t="s">
        <v>148</v>
      </c>
      <c r="D325" t="s">
        <v>280</v>
      </c>
      <c r="E325" t="s">
        <v>152</v>
      </c>
      <c r="F325" t="s">
        <v>155</v>
      </c>
      <c r="G325" t="s">
        <v>220</v>
      </c>
      <c r="H325">
        <v>372.18441909337594</v>
      </c>
      <c r="I325">
        <v>27</v>
      </c>
      <c r="J325">
        <v>1364087.2042970732</v>
      </c>
      <c r="K325">
        <v>48395.649536363635</v>
      </c>
      <c r="L325">
        <v>245535696.77347317</v>
      </c>
      <c r="M325">
        <v>5362257.6763636358</v>
      </c>
      <c r="N325">
        <v>2046130806.4456098</v>
      </c>
      <c r="O325">
        <v>105300000</v>
      </c>
      <c r="P325">
        <v>22.332405927272724</v>
      </c>
      <c r="Q325">
        <v>20393.103704241243</v>
      </c>
      <c r="R325">
        <v>245584092.42300954</v>
      </c>
      <c r="S325">
        <v>2156.7930641219737</v>
      </c>
      <c r="T325">
        <v>20415.436110168517</v>
      </c>
      <c r="U325">
        <f>Sustainable_Friendly_Table[[#This Row],[Total Energy(MJ)]]*AHP!$P$13/TOPSIS!$B$12</f>
        <v>2.37982645756829E-2</v>
      </c>
      <c r="V325">
        <f>Sustainable_Friendly_Table[[#This Row],[Total Cost(LKR Million)]]*AHP!$P$14/TOPSIS!$C$12</f>
        <v>7.1995279142520741E-3</v>
      </c>
      <c r="W325">
        <f>Sustainable_Friendly_Table[[#This Row],[Total Carbon (Metric T)]]*AHP!$P$15/TOPSIS!$D$12</f>
        <v>1.3096655823556546E-2</v>
      </c>
      <c r="X325">
        <f>((Sustainable_Friendly_Table[[#This Row],[Weighted Energy]]-TOPSIS!$B$13)^2+(Sustainable_Friendly_Table[[#This Row],[Weighted Cost]]-TOPSIS!$C$13)^2+(Sustainable_Friendly_Table[[#This Row],[Weighted Co2]]-TOPSIS!$D$13)^2)^0.5</f>
        <v>3.7504769081175603E-3</v>
      </c>
      <c r="Y325">
        <f>((Sustainable_Friendly_Table[[#This Row],[Weighted Energy]]-TOPSIS!$B$14)^2+(Sustainable_Friendly_Table[[#This Row],[Weighted Cost]]-TOPSIS!$C$14)^2+(Sustainable_Friendly_Table[[#This Row],[Weighted Co2]]-TOPSIS!$D$14)^2)^0.5</f>
        <v>2.2751619770882293E-3</v>
      </c>
      <c r="Z325">
        <f>Sustainable_Friendly_Table[[#This Row],[S- Worst-Euclidean Distance]]/(Sustainable_Friendly_Table[[#This Row],[S+ Best-Euclidean Distance]]+Sustainable_Friendly_Table[[#This Row],[S- Worst-Euclidean Distance]])</f>
        <v>0.37758020691784738</v>
      </c>
      <c r="AA325">
        <v>324</v>
      </c>
    </row>
    <row r="326" spans="1:27" x14ac:dyDescent="0.3">
      <c r="A326">
        <v>403</v>
      </c>
      <c r="B326" t="s">
        <v>142</v>
      </c>
      <c r="C326" t="s">
        <v>280</v>
      </c>
      <c r="D326" t="s">
        <v>151</v>
      </c>
      <c r="E326" t="s">
        <v>152</v>
      </c>
      <c r="F326" t="s">
        <v>280</v>
      </c>
      <c r="G326" t="s">
        <v>219</v>
      </c>
      <c r="H326">
        <v>399.71624145762553</v>
      </c>
      <c r="I326">
        <v>57</v>
      </c>
      <c r="J326">
        <v>1364417.9208416939</v>
      </c>
      <c r="K326">
        <v>38257.782090909081</v>
      </c>
      <c r="L326">
        <v>245595225.7515049</v>
      </c>
      <c r="M326">
        <v>5134219.6386363627</v>
      </c>
      <c r="N326">
        <v>2046626881.2625408</v>
      </c>
      <c r="O326">
        <v>106248000</v>
      </c>
      <c r="P326">
        <v>19.806539068181817</v>
      </c>
      <c r="Q326">
        <v>20398.04791658332</v>
      </c>
      <c r="R326">
        <v>245633483.5335958</v>
      </c>
      <c r="S326">
        <v>2158.0091009011776</v>
      </c>
      <c r="T326">
        <v>20417.854455651501</v>
      </c>
      <c r="U326">
        <f>Sustainable_Friendly_Table[[#This Row],[Total Energy(MJ)]]*AHP!$P$13/TOPSIS!$B$12</f>
        <v>2.3803050808805012E-2</v>
      </c>
      <c r="V326">
        <f>Sustainable_Friendly_Table[[#This Row],[Total Cost(LKR Million)]]*AHP!$P$14/TOPSIS!$C$12</f>
        <v>7.2035871310968764E-3</v>
      </c>
      <c r="W326">
        <f>Sustainable_Friendly_Table[[#This Row],[Total Carbon (Metric T)]]*AHP!$P$15/TOPSIS!$D$12</f>
        <v>1.309820721037396E-2</v>
      </c>
      <c r="X326">
        <f>((Sustainable_Friendly_Table[[#This Row],[Weighted Energy]]-TOPSIS!$B$13)^2+(Sustainable_Friendly_Table[[#This Row],[Weighted Cost]]-TOPSIS!$C$13)^2+(Sustainable_Friendly_Table[[#This Row],[Weighted Co2]]-TOPSIS!$D$13)^2)^0.5</f>
        <v>3.7563055450537488E-3</v>
      </c>
      <c r="Y326">
        <f>((Sustainable_Friendly_Table[[#This Row],[Weighted Energy]]-TOPSIS!$B$14)^2+(Sustainable_Friendly_Table[[#This Row],[Weighted Cost]]-TOPSIS!$C$14)^2+(Sustainable_Friendly_Table[[#This Row],[Weighted Co2]]-TOPSIS!$D$14)^2)^0.5</f>
        <v>2.2693190240584988E-3</v>
      </c>
      <c r="Z326">
        <f>Sustainable_Friendly_Table[[#This Row],[S- Worst-Euclidean Distance]]/(Sustainable_Friendly_Table[[#This Row],[S+ Best-Euclidean Distance]]+Sustainable_Friendly_Table[[#This Row],[S- Worst-Euclidean Distance]])</f>
        <v>0.37661141978396384</v>
      </c>
      <c r="AA326">
        <v>325</v>
      </c>
    </row>
    <row r="327" spans="1:27" x14ac:dyDescent="0.3">
      <c r="A327">
        <v>405</v>
      </c>
      <c r="B327" t="s">
        <v>142</v>
      </c>
      <c r="C327" t="s">
        <v>280</v>
      </c>
      <c r="D327" t="s">
        <v>151</v>
      </c>
      <c r="E327" t="s">
        <v>152</v>
      </c>
      <c r="F327" t="s">
        <v>280</v>
      </c>
      <c r="G327" t="s">
        <v>218</v>
      </c>
      <c r="H327">
        <v>399.71624145762553</v>
      </c>
      <c r="I327">
        <v>29</v>
      </c>
      <c r="J327">
        <v>1364417.9208416939</v>
      </c>
      <c r="K327">
        <v>38257.782090909081</v>
      </c>
      <c r="L327">
        <v>245595225.7515049</v>
      </c>
      <c r="M327">
        <v>5134219.6386363627</v>
      </c>
      <c r="N327">
        <v>2046626881.2625408</v>
      </c>
      <c r="O327">
        <v>108639800</v>
      </c>
      <c r="P327">
        <v>19.806539068181817</v>
      </c>
      <c r="Q327">
        <v>20398.04791658332</v>
      </c>
      <c r="R327">
        <v>245633483.5335958</v>
      </c>
      <c r="S327">
        <v>2160.4009009011775</v>
      </c>
      <c r="T327">
        <v>20417.854455651501</v>
      </c>
      <c r="U327">
        <f>Sustainable_Friendly_Table[[#This Row],[Total Energy(MJ)]]*AHP!$P$13/TOPSIS!$B$12</f>
        <v>2.3803050808805012E-2</v>
      </c>
      <c r="V327">
        <f>Sustainable_Friendly_Table[[#This Row],[Total Cost(LKR Million)]]*AHP!$P$14/TOPSIS!$C$12</f>
        <v>7.2115711287977953E-3</v>
      </c>
      <c r="W327">
        <f>Sustainable_Friendly_Table[[#This Row],[Total Carbon (Metric T)]]*AHP!$P$15/TOPSIS!$D$12</f>
        <v>1.309820721037396E-2</v>
      </c>
      <c r="X327">
        <f>((Sustainable_Friendly_Table[[#This Row],[Weighted Energy]]-TOPSIS!$B$13)^2+(Sustainable_Friendly_Table[[#This Row],[Weighted Cost]]-TOPSIS!$C$13)^2+(Sustainable_Friendly_Table[[#This Row],[Weighted Co2]]-TOPSIS!$D$13)^2)^0.5</f>
        <v>3.7583959198013877E-3</v>
      </c>
      <c r="Y327">
        <f>((Sustainable_Friendly_Table[[#This Row],[Weighted Energy]]-TOPSIS!$B$14)^2+(Sustainable_Friendly_Table[[#This Row],[Weighted Cost]]-TOPSIS!$C$14)^2+(Sustainable_Friendly_Table[[#This Row],[Weighted Co2]]-TOPSIS!$D$14)^2)^0.5</f>
        <v>2.2672087689637448E-3</v>
      </c>
      <c r="Z327">
        <f>Sustainable_Friendly_Table[[#This Row],[S- Worst-Euclidean Distance]]/(Sustainable_Friendly_Table[[#This Row],[S+ Best-Euclidean Distance]]+Sustainable_Friendly_Table[[#This Row],[S- Worst-Euclidean Distance]])</f>
        <v>0.37626244768280331</v>
      </c>
      <c r="AA327">
        <v>326</v>
      </c>
    </row>
    <row r="328" spans="1:27" x14ac:dyDescent="0.3">
      <c r="A328">
        <v>404</v>
      </c>
      <c r="B328" t="s">
        <v>142</v>
      </c>
      <c r="C328" t="s">
        <v>280</v>
      </c>
      <c r="D328" t="s">
        <v>151</v>
      </c>
      <c r="E328" t="s">
        <v>152</v>
      </c>
      <c r="F328" t="s">
        <v>280</v>
      </c>
      <c r="G328" t="s">
        <v>220</v>
      </c>
      <c r="H328">
        <v>399.71624145762553</v>
      </c>
      <c r="I328">
        <v>29</v>
      </c>
      <c r="J328">
        <v>1364417.9208416939</v>
      </c>
      <c r="K328">
        <v>38257.782090909081</v>
      </c>
      <c r="L328">
        <v>245595225.7515049</v>
      </c>
      <c r="M328">
        <v>5134219.6386363627</v>
      </c>
      <c r="N328">
        <v>2046626881.2625408</v>
      </c>
      <c r="O328">
        <v>113100000</v>
      </c>
      <c r="P328">
        <v>19.806539068181817</v>
      </c>
      <c r="Q328">
        <v>20398.04791658332</v>
      </c>
      <c r="R328">
        <v>245633483.5335958</v>
      </c>
      <c r="S328">
        <v>2164.8611009011775</v>
      </c>
      <c r="T328">
        <v>20417.854455651501</v>
      </c>
      <c r="U328">
        <f>Sustainable_Friendly_Table[[#This Row],[Total Energy(MJ)]]*AHP!$P$13/TOPSIS!$B$12</f>
        <v>2.3803050808805012E-2</v>
      </c>
      <c r="V328">
        <f>Sustainable_Friendly_Table[[#This Row],[Total Cost(LKR Million)]]*AHP!$P$14/TOPSIS!$C$12</f>
        <v>7.2264595921081214E-3</v>
      </c>
      <c r="W328">
        <f>Sustainable_Friendly_Table[[#This Row],[Total Carbon (Metric T)]]*AHP!$P$15/TOPSIS!$D$12</f>
        <v>1.309820721037396E-2</v>
      </c>
      <c r="X328">
        <f>((Sustainable_Friendly_Table[[#This Row],[Weighted Energy]]-TOPSIS!$B$13)^2+(Sustainable_Friendly_Table[[#This Row],[Weighted Cost]]-TOPSIS!$C$13)^2+(Sustainable_Friendly_Table[[#This Row],[Weighted Co2]]-TOPSIS!$D$13)^2)^0.5</f>
        <v>3.762336179441203E-3</v>
      </c>
      <c r="Y328">
        <f>((Sustainable_Friendly_Table[[#This Row],[Weighted Energy]]-TOPSIS!$B$14)^2+(Sustainable_Friendly_Table[[#This Row],[Weighted Cost]]-TOPSIS!$C$14)^2+(Sustainable_Friendly_Table[[#This Row],[Weighted Co2]]-TOPSIS!$D$14)^2)^0.5</f>
        <v>2.2633435646263436E-3</v>
      </c>
      <c r="Z328">
        <f>Sustainable_Friendly_Table[[#This Row],[S- Worst-Euclidean Distance]]/(Sustainable_Friendly_Table[[#This Row],[S+ Best-Euclidean Distance]]+Sustainable_Friendly_Table[[#This Row],[S- Worst-Euclidean Distance]])</f>
        <v>0.37561630567151699</v>
      </c>
      <c r="AA328">
        <v>327</v>
      </c>
    </row>
    <row r="329" spans="1:27" x14ac:dyDescent="0.3">
      <c r="A329">
        <v>421</v>
      </c>
      <c r="B329" t="s">
        <v>142</v>
      </c>
      <c r="C329" t="s">
        <v>280</v>
      </c>
      <c r="D329" t="s">
        <v>280</v>
      </c>
      <c r="E329" t="s">
        <v>152</v>
      </c>
      <c r="F329" t="s">
        <v>280</v>
      </c>
      <c r="G329" t="s">
        <v>219</v>
      </c>
      <c r="H329">
        <v>400.18070379603552</v>
      </c>
      <c r="I329">
        <v>57</v>
      </c>
      <c r="J329">
        <v>1364867.5203852742</v>
      </c>
      <c r="K329">
        <v>38257.782090909081</v>
      </c>
      <c r="L329">
        <v>245676153.66934937</v>
      </c>
      <c r="M329">
        <v>5138824.7136363629</v>
      </c>
      <c r="N329">
        <v>2047301280.5779114</v>
      </c>
      <c r="O329">
        <v>106248000</v>
      </c>
      <c r="P329">
        <v>19.797328918181815</v>
      </c>
      <c r="Q329">
        <v>20404.76942975985</v>
      </c>
      <c r="R329">
        <v>245714411.45144027</v>
      </c>
      <c r="S329">
        <v>2158.6881052915478</v>
      </c>
      <c r="T329">
        <v>20424.566758678033</v>
      </c>
      <c r="U329">
        <f>Sustainable_Friendly_Table[[#This Row],[Total Energy(MJ)]]*AHP!$P$13/TOPSIS!$B$12</f>
        <v>2.3810893108285488E-2</v>
      </c>
      <c r="V329">
        <f>Sustainable_Friendly_Table[[#This Row],[Total Cost(LKR Million)]]*AHP!$P$14/TOPSIS!$C$12</f>
        <v>7.2058536958145075E-3</v>
      </c>
      <c r="W329">
        <f>Sustainable_Friendly_Table[[#This Row],[Total Carbon (Metric T)]]*AHP!$P$15/TOPSIS!$D$12</f>
        <v>1.3102513203253442E-2</v>
      </c>
      <c r="X329">
        <f>((Sustainable_Friendly_Table[[#This Row],[Weighted Energy]]-TOPSIS!$B$13)^2+(Sustainable_Friendly_Table[[#This Row],[Weighted Cost]]-TOPSIS!$C$13)^2+(Sustainable_Friendly_Table[[#This Row],[Weighted Co2]]-TOPSIS!$D$13)^2)^0.5</f>
        <v>3.7655337324371259E-3</v>
      </c>
      <c r="Y329">
        <f>((Sustainable_Friendly_Table[[#This Row],[Weighted Energy]]-TOPSIS!$B$14)^2+(Sustainable_Friendly_Table[[#This Row],[Weighted Cost]]-TOPSIS!$C$14)^2+(Sustainable_Friendly_Table[[#This Row],[Weighted Co2]]-TOPSIS!$D$14)^2)^0.5</f>
        <v>2.2600917783024569E-3</v>
      </c>
      <c r="Z329">
        <f>Sustainable_Friendly_Table[[#This Row],[S- Worst-Euclidean Distance]]/(Sustainable_Friendly_Table[[#This Row],[S+ Best-Euclidean Distance]]+Sustainable_Friendly_Table[[#This Row],[S- Worst-Euclidean Distance]])</f>
        <v>0.375080026841073</v>
      </c>
      <c r="AA329">
        <v>328</v>
      </c>
    </row>
    <row r="330" spans="1:27" x14ac:dyDescent="0.3">
      <c r="A330">
        <v>423</v>
      </c>
      <c r="B330" t="s">
        <v>142</v>
      </c>
      <c r="C330" t="s">
        <v>280</v>
      </c>
      <c r="D330" t="s">
        <v>280</v>
      </c>
      <c r="E330" t="s">
        <v>152</v>
      </c>
      <c r="F330" t="s">
        <v>280</v>
      </c>
      <c r="G330" t="s">
        <v>218</v>
      </c>
      <c r="H330">
        <v>400.18070379603552</v>
      </c>
      <c r="I330">
        <v>29</v>
      </c>
      <c r="J330">
        <v>1364867.5203852742</v>
      </c>
      <c r="K330">
        <v>38257.782090909081</v>
      </c>
      <c r="L330">
        <v>245676153.66934937</v>
      </c>
      <c r="M330">
        <v>5138824.7136363629</v>
      </c>
      <c r="N330">
        <v>2047301280.5779114</v>
      </c>
      <c r="O330">
        <v>108639800</v>
      </c>
      <c r="P330">
        <v>19.797328918181815</v>
      </c>
      <c r="Q330">
        <v>20404.76942975985</v>
      </c>
      <c r="R330">
        <v>245714411.45144027</v>
      </c>
      <c r="S330">
        <v>2161.0799052915477</v>
      </c>
      <c r="T330">
        <v>20424.566758678033</v>
      </c>
      <c r="U330">
        <f>Sustainable_Friendly_Table[[#This Row],[Total Energy(MJ)]]*AHP!$P$13/TOPSIS!$B$12</f>
        <v>2.3810893108285488E-2</v>
      </c>
      <c r="V330">
        <f>Sustainable_Friendly_Table[[#This Row],[Total Cost(LKR Million)]]*AHP!$P$14/TOPSIS!$C$12</f>
        <v>7.2138376935154264E-3</v>
      </c>
      <c r="W330">
        <f>Sustainable_Friendly_Table[[#This Row],[Total Carbon (Metric T)]]*AHP!$P$15/TOPSIS!$D$12</f>
        <v>1.3102513203253442E-2</v>
      </c>
      <c r="X330">
        <f>((Sustainable_Friendly_Table[[#This Row],[Weighted Energy]]-TOPSIS!$B$13)^2+(Sustainable_Friendly_Table[[#This Row],[Weighted Cost]]-TOPSIS!$C$13)^2+(Sustainable_Friendly_Table[[#This Row],[Weighted Co2]]-TOPSIS!$D$13)^2)^0.5</f>
        <v>3.7676237902416741E-3</v>
      </c>
      <c r="Y330">
        <f>((Sustainable_Friendly_Table[[#This Row],[Weighted Energy]]-TOPSIS!$B$14)^2+(Sustainable_Friendly_Table[[#This Row],[Weighted Cost]]-TOPSIS!$C$14)^2+(Sustainable_Friendly_Table[[#This Row],[Weighted Co2]]-TOPSIS!$D$14)^2)^0.5</f>
        <v>2.257980913993215E-3</v>
      </c>
      <c r="Z330">
        <f>Sustainable_Friendly_Table[[#This Row],[S- Worst-Euclidean Distance]]/(Sustainable_Friendly_Table[[#This Row],[S+ Best-Euclidean Distance]]+Sustainable_Friendly_Table[[#This Row],[S- Worst-Euclidean Distance]])</f>
        <v>0.37473100623515354</v>
      </c>
      <c r="AA330">
        <v>329</v>
      </c>
    </row>
    <row r="331" spans="1:27" x14ac:dyDescent="0.3">
      <c r="A331">
        <v>422</v>
      </c>
      <c r="B331" t="s">
        <v>142</v>
      </c>
      <c r="C331" t="s">
        <v>280</v>
      </c>
      <c r="D331" t="s">
        <v>280</v>
      </c>
      <c r="E331" t="s">
        <v>152</v>
      </c>
      <c r="F331" t="s">
        <v>280</v>
      </c>
      <c r="G331" t="s">
        <v>220</v>
      </c>
      <c r="H331">
        <v>400.18070379603552</v>
      </c>
      <c r="I331">
        <v>29</v>
      </c>
      <c r="J331">
        <v>1364867.5203852742</v>
      </c>
      <c r="K331">
        <v>38257.782090909081</v>
      </c>
      <c r="L331">
        <v>245676153.66934937</v>
      </c>
      <c r="M331">
        <v>5138824.7136363629</v>
      </c>
      <c r="N331">
        <v>2047301280.5779114</v>
      </c>
      <c r="O331">
        <v>113100000</v>
      </c>
      <c r="P331">
        <v>19.797328918181815</v>
      </c>
      <c r="Q331">
        <v>20404.76942975985</v>
      </c>
      <c r="R331">
        <v>245714411.45144027</v>
      </c>
      <c r="S331">
        <v>2165.5401052915477</v>
      </c>
      <c r="T331">
        <v>20424.566758678033</v>
      </c>
      <c r="U331">
        <f>Sustainable_Friendly_Table[[#This Row],[Total Energy(MJ)]]*AHP!$P$13/TOPSIS!$B$12</f>
        <v>2.3810893108285488E-2</v>
      </c>
      <c r="V331">
        <f>Sustainable_Friendly_Table[[#This Row],[Total Cost(LKR Million)]]*AHP!$P$14/TOPSIS!$C$12</f>
        <v>7.2287261568257525E-3</v>
      </c>
      <c r="W331">
        <f>Sustainable_Friendly_Table[[#This Row],[Total Carbon (Metric T)]]*AHP!$P$15/TOPSIS!$D$12</f>
        <v>1.3102513203253442E-2</v>
      </c>
      <c r="X331">
        <f>((Sustainable_Friendly_Table[[#This Row],[Weighted Energy]]-TOPSIS!$B$13)^2+(Sustainable_Friendly_Table[[#This Row],[Weighted Cost]]-TOPSIS!$C$13)^2+(Sustainable_Friendly_Table[[#This Row],[Weighted Co2]]-TOPSIS!$D$13)^2)^0.5</f>
        <v>3.7715633566571339E-3</v>
      </c>
      <c r="Y331">
        <f>((Sustainable_Friendly_Table[[#This Row],[Weighted Energy]]-TOPSIS!$B$14)^2+(Sustainable_Friendly_Table[[#This Row],[Weighted Cost]]-TOPSIS!$C$14)^2+(Sustainable_Friendly_Table[[#This Row],[Weighted Co2]]-TOPSIS!$D$14)^2)^0.5</f>
        <v>2.2541148570466179E-3</v>
      </c>
      <c r="Z331">
        <f>Sustainable_Friendly_Table[[#This Row],[S- Worst-Euclidean Distance]]/(Sustainable_Friendly_Table[[#This Row],[S+ Best-Euclidean Distance]]+Sustainable_Friendly_Table[[#This Row],[S- Worst-Euclidean Distance]])</f>
        <v>0.37408483777315754</v>
      </c>
      <c r="AA331">
        <v>330</v>
      </c>
    </row>
    <row r="332" spans="1:27" x14ac:dyDescent="0.3">
      <c r="A332">
        <v>520</v>
      </c>
      <c r="B332" t="s">
        <v>280</v>
      </c>
      <c r="C332" t="s">
        <v>280</v>
      </c>
      <c r="D332" t="s">
        <v>151</v>
      </c>
      <c r="E332" t="s">
        <v>280</v>
      </c>
      <c r="F332" t="s">
        <v>280</v>
      </c>
      <c r="G332" t="s">
        <v>219</v>
      </c>
      <c r="H332">
        <v>410.25179856060851</v>
      </c>
      <c r="I332">
        <v>59</v>
      </c>
      <c r="J332">
        <v>1365650.9980053809</v>
      </c>
      <c r="K332">
        <v>47359.635727272718</v>
      </c>
      <c r="L332">
        <v>245817179.64096856</v>
      </c>
      <c r="M332">
        <v>6327732.584090909</v>
      </c>
      <c r="N332">
        <v>2048476497.0080714</v>
      </c>
      <c r="O332">
        <v>109976000</v>
      </c>
      <c r="P332">
        <v>25.99373525</v>
      </c>
      <c r="Q332">
        <v>20416.482420180444</v>
      </c>
      <c r="R332">
        <v>245864539.27669585</v>
      </c>
      <c r="S332">
        <v>2164.780229592162</v>
      </c>
      <c r="T332">
        <v>20442.476155430442</v>
      </c>
      <c r="U332">
        <f>Sustainable_Friendly_Table[[#This Row],[Total Energy(MJ)]]*AHP!$P$13/TOPSIS!$B$12</f>
        <v>2.3825441207351489E-2</v>
      </c>
      <c r="V332">
        <f>Sustainable_Friendly_Table[[#This Row],[Total Cost(LKR Million)]]*AHP!$P$14/TOPSIS!$C$12</f>
        <v>7.2261896379542416E-3</v>
      </c>
      <c r="W332">
        <f>Sustainable_Friendly_Table[[#This Row],[Total Carbon (Metric T)]]*AHP!$P$15/TOPSIS!$D$12</f>
        <v>1.3114002215979307E-2</v>
      </c>
      <c r="X332">
        <f>((Sustainable_Friendly_Table[[#This Row],[Weighted Energy]]-TOPSIS!$B$13)^2+(Sustainable_Friendly_Table[[#This Row],[Weighted Cost]]-TOPSIS!$C$13)^2+(Sustainable_Friendly_Table[[#This Row],[Weighted Co2]]-TOPSIS!$D$13)^2)^0.5</f>
        <v>3.788517175810717E-3</v>
      </c>
      <c r="Y332">
        <f>((Sustainable_Friendly_Table[[#This Row],[Weighted Energy]]-TOPSIS!$B$14)^2+(Sustainable_Friendly_Table[[#This Row],[Weighted Cost]]-TOPSIS!$C$14)^2+(Sustainable_Friendly_Table[[#This Row],[Weighted Co2]]-TOPSIS!$D$14)^2)^0.5</f>
        <v>2.2371016567803406E-3</v>
      </c>
      <c r="Z332">
        <f>Sustainable_Friendly_Table[[#This Row],[S- Worst-Euclidean Distance]]/(Sustainable_Friendly_Table[[#This Row],[S+ Best-Euclidean Distance]]+Sustainable_Friendly_Table[[#This Row],[S- Worst-Euclidean Distance]])</f>
        <v>0.37126504661735654</v>
      </c>
      <c r="AA332">
        <v>331</v>
      </c>
    </row>
    <row r="333" spans="1:27" x14ac:dyDescent="0.3">
      <c r="A333">
        <v>522</v>
      </c>
      <c r="B333" t="s">
        <v>280</v>
      </c>
      <c r="C333" t="s">
        <v>280</v>
      </c>
      <c r="D333" t="s">
        <v>151</v>
      </c>
      <c r="E333" t="s">
        <v>280</v>
      </c>
      <c r="F333" t="s">
        <v>280</v>
      </c>
      <c r="G333" t="s">
        <v>218</v>
      </c>
      <c r="H333">
        <v>410.25179856060851</v>
      </c>
      <c r="I333">
        <v>30</v>
      </c>
      <c r="J333">
        <v>1365650.9980053809</v>
      </c>
      <c r="K333">
        <v>47359.635727272718</v>
      </c>
      <c r="L333">
        <v>245817179.64096856</v>
      </c>
      <c r="M333">
        <v>6327732.584090909</v>
      </c>
      <c r="N333">
        <v>2048476497.0080714</v>
      </c>
      <c r="O333">
        <v>112386000</v>
      </c>
      <c r="P333">
        <v>25.99373525</v>
      </c>
      <c r="Q333">
        <v>20416.482420180444</v>
      </c>
      <c r="R333">
        <v>245864539.27669585</v>
      </c>
      <c r="S333">
        <v>2167.1902295921623</v>
      </c>
      <c r="T333">
        <v>20442.476155430442</v>
      </c>
      <c r="U333">
        <f>Sustainable_Friendly_Table[[#This Row],[Total Energy(MJ)]]*AHP!$P$13/TOPSIS!$B$12</f>
        <v>2.3825441207351489E-2</v>
      </c>
      <c r="V333">
        <f>Sustainable_Friendly_Table[[#This Row],[Total Cost(LKR Million)]]*AHP!$P$14/TOPSIS!$C$12</f>
        <v>7.2342343885434292E-3</v>
      </c>
      <c r="W333">
        <f>Sustainable_Friendly_Table[[#This Row],[Total Carbon (Metric T)]]*AHP!$P$15/TOPSIS!$D$12</f>
        <v>1.3114002215979307E-2</v>
      </c>
      <c r="X333">
        <f>((Sustainable_Friendly_Table[[#This Row],[Weighted Energy]]-TOPSIS!$B$13)^2+(Sustainable_Friendly_Table[[#This Row],[Weighted Cost]]-TOPSIS!$C$13)^2+(Sustainable_Friendly_Table[[#This Row],[Weighted Co2]]-TOPSIS!$D$13)^2)^0.5</f>
        <v>3.7906535870354057E-3</v>
      </c>
      <c r="Y333">
        <f>((Sustainable_Friendly_Table[[#This Row],[Weighted Energy]]-TOPSIS!$B$14)^2+(Sustainable_Friendly_Table[[#This Row],[Weighted Cost]]-TOPSIS!$C$14)^2+(Sustainable_Friendly_Table[[#This Row],[Weighted Co2]]-TOPSIS!$D$14)^2)^0.5</f>
        <v>2.2350261514785794E-3</v>
      </c>
      <c r="Z333">
        <f>Sustainable_Friendly_Table[[#This Row],[S- Worst-Euclidean Distance]]/(Sustainable_Friendly_Table[[#This Row],[S+ Best-Euclidean Distance]]+Sustainable_Friendly_Table[[#This Row],[S- Worst-Euclidean Distance]])</f>
        <v>0.37091685062402063</v>
      </c>
      <c r="AA333">
        <v>332</v>
      </c>
    </row>
    <row r="334" spans="1:27" x14ac:dyDescent="0.3">
      <c r="A334">
        <v>397</v>
      </c>
      <c r="B334" t="s">
        <v>142</v>
      </c>
      <c r="C334" t="s">
        <v>280</v>
      </c>
      <c r="D334" t="s">
        <v>151</v>
      </c>
      <c r="E334" t="s">
        <v>152</v>
      </c>
      <c r="F334" t="s">
        <v>154</v>
      </c>
      <c r="G334" t="s">
        <v>219</v>
      </c>
      <c r="H334">
        <v>399.6528734284629</v>
      </c>
      <c r="I334">
        <v>57</v>
      </c>
      <c r="J334">
        <v>1366128.4298948888</v>
      </c>
      <c r="K334">
        <v>36074.369363636361</v>
      </c>
      <c r="L334">
        <v>245903117.38107997</v>
      </c>
      <c r="M334">
        <v>5145136.7022727262</v>
      </c>
      <c r="N334">
        <v>2049192644.8423331</v>
      </c>
      <c r="O334">
        <v>106248000</v>
      </c>
      <c r="P334">
        <v>19.806539068181817</v>
      </c>
      <c r="Q334">
        <v>20423.620026928584</v>
      </c>
      <c r="R334">
        <v>245939191.75044361</v>
      </c>
      <c r="S334">
        <v>2160.5857815446057</v>
      </c>
      <c r="T334">
        <v>20443.426565996764</v>
      </c>
      <c r="U334">
        <f>Sustainable_Friendly_Table[[#This Row],[Total Energy(MJ)]]*AHP!$P$13/TOPSIS!$B$12</f>
        <v>2.3832675386503525E-2</v>
      </c>
      <c r="V334">
        <f>Sustainable_Friendly_Table[[#This Row],[Total Cost(LKR Million)]]*AHP!$P$14/TOPSIS!$C$12</f>
        <v>7.2121882734721299E-3</v>
      </c>
      <c r="W334">
        <f>Sustainable_Friendly_Table[[#This Row],[Total Carbon (Metric T)]]*AHP!$P$15/TOPSIS!$D$12</f>
        <v>1.311461191150631E-2</v>
      </c>
      <c r="X334">
        <f>((Sustainable_Friendly_Table[[#This Row],[Weighted Energy]]-TOPSIS!$B$13)^2+(Sustainable_Friendly_Table[[#This Row],[Weighted Cost]]-TOPSIS!$C$13)^2+(Sustainable_Friendly_Table[[#This Row],[Weighted Co2]]-TOPSIS!$D$13)^2)^0.5</f>
        <v>3.7912400317830761E-3</v>
      </c>
      <c r="Y334">
        <f>((Sustainable_Friendly_Table[[#This Row],[Weighted Energy]]-TOPSIS!$B$14)^2+(Sustainable_Friendly_Table[[#This Row],[Weighted Cost]]-TOPSIS!$C$14)^2+(Sustainable_Friendly_Table[[#This Row],[Weighted Co2]]-TOPSIS!$D$14)^2)^0.5</f>
        <v>2.234387807392007E-3</v>
      </c>
      <c r="Z334">
        <f>Sustainable_Friendly_Table[[#This Row],[S- Worst-Euclidean Distance]]/(Sustainable_Friendly_Table[[#This Row],[S+ Best-Euclidean Distance]]+Sustainable_Friendly_Table[[#This Row],[S- Worst-Euclidean Distance]])</f>
        <v>0.370814107181551</v>
      </c>
      <c r="AA334">
        <v>333</v>
      </c>
    </row>
    <row r="335" spans="1:27" x14ac:dyDescent="0.3">
      <c r="A335">
        <v>399</v>
      </c>
      <c r="B335" t="s">
        <v>142</v>
      </c>
      <c r="C335" t="s">
        <v>280</v>
      </c>
      <c r="D335" t="s">
        <v>151</v>
      </c>
      <c r="E335" t="s">
        <v>152</v>
      </c>
      <c r="F335" t="s">
        <v>154</v>
      </c>
      <c r="G335" t="s">
        <v>218</v>
      </c>
      <c r="H335">
        <v>399.6528734284629</v>
      </c>
      <c r="I335">
        <v>29</v>
      </c>
      <c r="J335">
        <v>1366128.4298948888</v>
      </c>
      <c r="K335">
        <v>36074.369363636361</v>
      </c>
      <c r="L335">
        <v>245903117.38107997</v>
      </c>
      <c r="M335">
        <v>5145136.7022727262</v>
      </c>
      <c r="N335">
        <v>2049192644.8423331</v>
      </c>
      <c r="O335">
        <v>108639800</v>
      </c>
      <c r="P335">
        <v>19.806539068181817</v>
      </c>
      <c r="Q335">
        <v>20423.620026928584</v>
      </c>
      <c r="R335">
        <v>245939191.75044361</v>
      </c>
      <c r="S335">
        <v>2162.9775815446055</v>
      </c>
      <c r="T335">
        <v>20443.426565996764</v>
      </c>
      <c r="U335">
        <f>Sustainable_Friendly_Table[[#This Row],[Total Energy(MJ)]]*AHP!$P$13/TOPSIS!$B$12</f>
        <v>2.3832675386503525E-2</v>
      </c>
      <c r="V335">
        <f>Sustainable_Friendly_Table[[#This Row],[Total Cost(LKR Million)]]*AHP!$P$14/TOPSIS!$C$12</f>
        <v>7.2201722711730488E-3</v>
      </c>
      <c r="W335">
        <f>Sustainable_Friendly_Table[[#This Row],[Total Carbon (Metric T)]]*AHP!$P$15/TOPSIS!$D$12</f>
        <v>1.311461191150631E-2</v>
      </c>
      <c r="X335">
        <f>((Sustainable_Friendly_Table[[#This Row],[Weighted Energy]]-TOPSIS!$B$13)^2+(Sustainable_Friendly_Table[[#This Row],[Weighted Cost]]-TOPSIS!$C$13)^2+(Sustainable_Friendly_Table[[#This Row],[Weighted Co2]]-TOPSIS!$D$13)^2)^0.5</f>
        <v>3.7933292585504113E-3</v>
      </c>
      <c r="Y335">
        <f>((Sustainable_Friendly_Table[[#This Row],[Weighted Energy]]-TOPSIS!$B$14)^2+(Sustainable_Friendly_Table[[#This Row],[Weighted Cost]]-TOPSIS!$C$14)^2+(Sustainable_Friendly_Table[[#This Row],[Weighted Co2]]-TOPSIS!$D$14)^2)^0.5</f>
        <v>2.2322752934923243E-3</v>
      </c>
      <c r="Z335">
        <f>Sustainable_Friendly_Table[[#This Row],[S- Worst-Euclidean Distance]]/(Sustainable_Friendly_Table[[#This Row],[S+ Best-Euclidean Distance]]+Sustainable_Friendly_Table[[#This Row],[S- Worst-Euclidean Distance]])</f>
        <v>0.37046495073022379</v>
      </c>
      <c r="AA335">
        <v>334</v>
      </c>
    </row>
    <row r="336" spans="1:27" x14ac:dyDescent="0.3">
      <c r="A336">
        <v>521</v>
      </c>
      <c r="B336" t="s">
        <v>280</v>
      </c>
      <c r="C336" t="s">
        <v>280</v>
      </c>
      <c r="D336" t="s">
        <v>151</v>
      </c>
      <c r="E336" t="s">
        <v>280</v>
      </c>
      <c r="F336" t="s">
        <v>280</v>
      </c>
      <c r="G336" t="s">
        <v>220</v>
      </c>
      <c r="H336">
        <v>410.25179856060851</v>
      </c>
      <c r="I336">
        <v>30</v>
      </c>
      <c r="J336">
        <v>1365650.9980053809</v>
      </c>
      <c r="K336">
        <v>47359.635727272718</v>
      </c>
      <c r="L336">
        <v>245817179.64096856</v>
      </c>
      <c r="M336">
        <v>6327732.584090909</v>
      </c>
      <c r="N336">
        <v>2048476497.0080714</v>
      </c>
      <c r="O336">
        <v>117000000</v>
      </c>
      <c r="P336">
        <v>25.99373525</v>
      </c>
      <c r="Q336">
        <v>20416.482420180444</v>
      </c>
      <c r="R336">
        <v>245864539.27669585</v>
      </c>
      <c r="S336">
        <v>2171.8042295921623</v>
      </c>
      <c r="T336">
        <v>20442.476155430442</v>
      </c>
      <c r="U336">
        <f>Sustainable_Friendly_Table[[#This Row],[Total Energy(MJ)]]*AHP!$P$13/TOPSIS!$B$12</f>
        <v>2.3825441207351489E-2</v>
      </c>
      <c r="V336">
        <f>Sustainable_Friendly_Table[[#This Row],[Total Cost(LKR Million)]]*AHP!$P$14/TOPSIS!$C$12</f>
        <v>7.2496362471403189E-3</v>
      </c>
      <c r="W336">
        <f>Sustainable_Friendly_Table[[#This Row],[Total Carbon (Metric T)]]*AHP!$P$15/TOPSIS!$D$12</f>
        <v>1.3114002215979307E-2</v>
      </c>
      <c r="X336">
        <f>((Sustainable_Friendly_Table[[#This Row],[Weighted Energy]]-TOPSIS!$B$13)^2+(Sustainable_Friendly_Table[[#This Row],[Weighted Cost]]-TOPSIS!$C$13)^2+(Sustainable_Friendly_Table[[#This Row],[Weighted Co2]]-TOPSIS!$D$13)^2)^0.5</f>
        <v>3.7947880208912045E-3</v>
      </c>
      <c r="Y336">
        <f>((Sustainable_Friendly_Table[[#This Row],[Weighted Energy]]-TOPSIS!$B$14)^2+(Sustainable_Friendly_Table[[#This Row],[Weighted Cost]]-TOPSIS!$C$14)^2+(Sustainable_Friendly_Table[[#This Row],[Weighted Co2]]-TOPSIS!$D$14)^2)^0.5</f>
        <v>2.2311280917861535E-3</v>
      </c>
      <c r="Z336">
        <f>Sustainable_Friendly_Table[[#This Row],[S- Worst-Euclidean Distance]]/(Sustainable_Friendly_Table[[#This Row],[S+ Best-Euclidean Distance]]+Sustainable_Friendly_Table[[#This Row],[S- Worst-Euclidean Distance]])</f>
        <v>0.37025541844040827</v>
      </c>
      <c r="AA336">
        <v>335</v>
      </c>
    </row>
    <row r="337" spans="1:27" x14ac:dyDescent="0.3">
      <c r="A337">
        <v>398</v>
      </c>
      <c r="B337" t="s">
        <v>142</v>
      </c>
      <c r="C337" t="s">
        <v>280</v>
      </c>
      <c r="D337" t="s">
        <v>151</v>
      </c>
      <c r="E337" t="s">
        <v>152</v>
      </c>
      <c r="F337" t="s">
        <v>154</v>
      </c>
      <c r="G337" t="s">
        <v>220</v>
      </c>
      <c r="H337">
        <v>399.6528734284629</v>
      </c>
      <c r="I337">
        <v>29</v>
      </c>
      <c r="J337">
        <v>1366128.4298948888</v>
      </c>
      <c r="K337">
        <v>36074.369363636361</v>
      </c>
      <c r="L337">
        <v>245903117.38107997</v>
      </c>
      <c r="M337">
        <v>5145136.7022727262</v>
      </c>
      <c r="N337">
        <v>2049192644.8423331</v>
      </c>
      <c r="O337">
        <v>113100000</v>
      </c>
      <c r="P337">
        <v>19.806539068181817</v>
      </c>
      <c r="Q337">
        <v>20423.620026928584</v>
      </c>
      <c r="R337">
        <v>245939191.75044361</v>
      </c>
      <c r="S337">
        <v>2167.4377815446055</v>
      </c>
      <c r="T337">
        <v>20443.426565996764</v>
      </c>
      <c r="U337">
        <f>Sustainable_Friendly_Table[[#This Row],[Total Energy(MJ)]]*AHP!$P$13/TOPSIS!$B$12</f>
        <v>2.3832675386503525E-2</v>
      </c>
      <c r="V337">
        <f>Sustainable_Friendly_Table[[#This Row],[Total Cost(LKR Million)]]*AHP!$P$14/TOPSIS!$C$12</f>
        <v>7.2350607344833767E-3</v>
      </c>
      <c r="W337">
        <f>Sustainable_Friendly_Table[[#This Row],[Total Carbon (Metric T)]]*AHP!$P$15/TOPSIS!$D$12</f>
        <v>1.311461191150631E-2</v>
      </c>
      <c r="X337">
        <f>((Sustainable_Friendly_Table[[#This Row],[Weighted Energy]]-TOPSIS!$B$13)^2+(Sustainable_Friendly_Table[[#This Row],[Weighted Cost]]-TOPSIS!$C$13)^2+(Sustainable_Friendly_Table[[#This Row],[Weighted Co2]]-TOPSIS!$D$13)^2)^0.5</f>
        <v>3.7972669930507242E-3</v>
      </c>
      <c r="Y337">
        <f>((Sustainable_Friendly_Table[[#This Row],[Weighted Energy]]-TOPSIS!$B$14)^2+(Sustainable_Friendly_Table[[#This Row],[Weighted Cost]]-TOPSIS!$C$14)^2+(Sustainable_Friendly_Table[[#This Row],[Weighted Co2]]-TOPSIS!$D$14)^2)^0.5</f>
        <v>2.2284069626060197E-3</v>
      </c>
      <c r="Z337">
        <f>Sustainable_Friendly_Table[[#This Row],[S- Worst-Euclidean Distance]]/(Sustainable_Friendly_Table[[#This Row],[S+ Best-Euclidean Distance]]+Sustainable_Friendly_Table[[#This Row],[S- Worst-Euclidean Distance]])</f>
        <v>0.36981870891206287</v>
      </c>
      <c r="AA337">
        <v>336</v>
      </c>
    </row>
    <row r="338" spans="1:27" x14ac:dyDescent="0.3">
      <c r="A338">
        <v>538</v>
      </c>
      <c r="B338" t="s">
        <v>280</v>
      </c>
      <c r="C338" t="s">
        <v>280</v>
      </c>
      <c r="D338" t="s">
        <v>280</v>
      </c>
      <c r="E338" t="s">
        <v>280</v>
      </c>
      <c r="F338" t="s">
        <v>280</v>
      </c>
      <c r="G338" t="s">
        <v>219</v>
      </c>
      <c r="H338">
        <v>410.71626089901849</v>
      </c>
      <c r="I338">
        <v>59</v>
      </c>
      <c r="J338">
        <v>1366100.5975489616</v>
      </c>
      <c r="K338">
        <v>47359.635727272718</v>
      </c>
      <c r="L338">
        <v>245898107.5588131</v>
      </c>
      <c r="M338">
        <v>6332337.6590909082</v>
      </c>
      <c r="N338">
        <v>2049150896.3234425</v>
      </c>
      <c r="O338">
        <v>109976000</v>
      </c>
      <c r="P338">
        <v>25.984525099999999</v>
      </c>
      <c r="Q338">
        <v>20423.203933356974</v>
      </c>
      <c r="R338">
        <v>245945467.19454038</v>
      </c>
      <c r="S338">
        <v>2165.4592339825335</v>
      </c>
      <c r="T338">
        <v>20449.188458456974</v>
      </c>
      <c r="U338">
        <f>Sustainable_Friendly_Table[[#This Row],[Total Energy(MJ)]]*AHP!$P$13/TOPSIS!$B$12</f>
        <v>2.3833283506831969E-2</v>
      </c>
      <c r="V338">
        <f>Sustainable_Friendly_Table[[#This Row],[Total Cost(LKR Million)]]*AHP!$P$14/TOPSIS!$C$12</f>
        <v>7.228456202671877E-3</v>
      </c>
      <c r="W338">
        <f>Sustainable_Friendly_Table[[#This Row],[Total Carbon (Metric T)]]*AHP!$P$15/TOPSIS!$D$12</f>
        <v>1.311830820885879E-2</v>
      </c>
      <c r="X338">
        <f>((Sustainable_Friendly_Table[[#This Row],[Weighted Energy]]-TOPSIS!$B$13)^2+(Sustainable_Friendly_Table[[#This Row],[Weighted Cost]]-TOPSIS!$C$13)^2+(Sustainable_Friendly_Table[[#This Row],[Weighted Co2]]-TOPSIS!$D$13)^2)^0.5</f>
        <v>3.7977447260982983E-3</v>
      </c>
      <c r="Y338">
        <f>((Sustainable_Friendly_Table[[#This Row],[Weighted Energy]]-TOPSIS!$B$14)^2+(Sustainable_Friendly_Table[[#This Row],[Weighted Cost]]-TOPSIS!$C$14)^2+(Sustainable_Friendly_Table[[#This Row],[Weighted Co2]]-TOPSIS!$D$14)^2)^0.5</f>
        <v>2.2278733148543544E-3</v>
      </c>
      <c r="Z338">
        <f>Sustainable_Friendly_Table[[#This Row],[S- Worst-Euclidean Distance]]/(Sustainable_Friendly_Table[[#This Row],[S+ Best-Euclidean Distance]]+Sustainable_Friendly_Table[[#This Row],[S- Worst-Euclidean Distance]])</f>
        <v>0.36973357748745167</v>
      </c>
      <c r="AA338">
        <v>337</v>
      </c>
    </row>
    <row r="339" spans="1:27" x14ac:dyDescent="0.3">
      <c r="A339">
        <v>540</v>
      </c>
      <c r="B339" t="s">
        <v>280</v>
      </c>
      <c r="C339" t="s">
        <v>280</v>
      </c>
      <c r="D339" t="s">
        <v>280</v>
      </c>
      <c r="E339" t="s">
        <v>280</v>
      </c>
      <c r="F339" t="s">
        <v>280</v>
      </c>
      <c r="G339" t="s">
        <v>218</v>
      </c>
      <c r="H339">
        <v>410.71626089901849</v>
      </c>
      <c r="I339">
        <v>30</v>
      </c>
      <c r="J339">
        <v>1366100.5975489616</v>
      </c>
      <c r="K339">
        <v>47359.635727272718</v>
      </c>
      <c r="L339">
        <v>245898107.5588131</v>
      </c>
      <c r="M339">
        <v>6332337.6590909082</v>
      </c>
      <c r="N339">
        <v>2049150896.3234425</v>
      </c>
      <c r="O339">
        <v>112386000</v>
      </c>
      <c r="P339">
        <v>25.984525099999999</v>
      </c>
      <c r="Q339">
        <v>20423.203933356974</v>
      </c>
      <c r="R339">
        <v>245945467.19454038</v>
      </c>
      <c r="S339">
        <v>2167.8692339825334</v>
      </c>
      <c r="T339">
        <v>20449.188458456974</v>
      </c>
      <c r="U339">
        <f>Sustainable_Friendly_Table[[#This Row],[Total Energy(MJ)]]*AHP!$P$13/TOPSIS!$B$12</f>
        <v>2.3833283506831969E-2</v>
      </c>
      <c r="V339">
        <f>Sustainable_Friendly_Table[[#This Row],[Total Cost(LKR Million)]]*AHP!$P$14/TOPSIS!$C$12</f>
        <v>7.2365009532610637E-3</v>
      </c>
      <c r="W339">
        <f>Sustainable_Friendly_Table[[#This Row],[Total Carbon (Metric T)]]*AHP!$P$15/TOPSIS!$D$12</f>
        <v>1.311830820885879E-2</v>
      </c>
      <c r="X339">
        <f>((Sustainable_Friendly_Table[[#This Row],[Weighted Energy]]-TOPSIS!$B$13)^2+(Sustainable_Friendly_Table[[#This Row],[Weighted Cost]]-TOPSIS!$C$13)^2+(Sustainable_Friendly_Table[[#This Row],[Weighted Co2]]-TOPSIS!$D$13)^2)^0.5</f>
        <v>3.7998807478649525E-3</v>
      </c>
      <c r="Y339">
        <f>((Sustainable_Friendly_Table[[#This Row],[Weighted Energy]]-TOPSIS!$B$14)^2+(Sustainable_Friendly_Table[[#This Row],[Weighted Cost]]-TOPSIS!$C$14)^2+(Sustainable_Friendly_Table[[#This Row],[Weighted Co2]]-TOPSIS!$D$14)^2)^0.5</f>
        <v>2.2257973964311373E-3</v>
      </c>
      <c r="Z339">
        <f>Sustainable_Friendly_Table[[#This Row],[S- Worst-Euclidean Distance]]/(Sustainable_Friendly_Table[[#This Row],[S+ Best-Euclidean Distance]]+Sustainable_Friendly_Table[[#This Row],[S- Worst-Euclidean Distance]])</f>
        <v>0.36938537756751549</v>
      </c>
      <c r="AA339">
        <v>338</v>
      </c>
    </row>
    <row r="340" spans="1:27" x14ac:dyDescent="0.3">
      <c r="A340">
        <v>415</v>
      </c>
      <c r="B340" t="s">
        <v>142</v>
      </c>
      <c r="C340" t="s">
        <v>280</v>
      </c>
      <c r="D340" t="s">
        <v>280</v>
      </c>
      <c r="E340" t="s">
        <v>152</v>
      </c>
      <c r="F340" t="s">
        <v>154</v>
      </c>
      <c r="G340" t="s">
        <v>219</v>
      </c>
      <c r="H340">
        <v>400.11733576687288</v>
      </c>
      <c r="I340">
        <v>57</v>
      </c>
      <c r="J340">
        <v>1366578.0294384698</v>
      </c>
      <c r="K340">
        <v>36074.369363636361</v>
      </c>
      <c r="L340">
        <v>245984045.29892457</v>
      </c>
      <c r="M340">
        <v>5149741.7772727264</v>
      </c>
      <c r="N340">
        <v>2049867044.1577046</v>
      </c>
      <c r="O340">
        <v>106248000</v>
      </c>
      <c r="P340">
        <v>19.797328918181815</v>
      </c>
      <c r="Q340">
        <v>20430.341540105124</v>
      </c>
      <c r="R340">
        <v>246020119.6682882</v>
      </c>
      <c r="S340">
        <v>2161.2647859349777</v>
      </c>
      <c r="T340">
        <v>20450.138869023307</v>
      </c>
      <c r="U340">
        <f>Sustainable_Friendly_Table[[#This Row],[Total Energy(MJ)]]*AHP!$P$13/TOPSIS!$B$12</f>
        <v>2.3840517685984011E-2</v>
      </c>
      <c r="V340">
        <f>Sustainable_Friendly_Table[[#This Row],[Total Cost(LKR Million)]]*AHP!$P$14/TOPSIS!$C$12</f>
        <v>7.2144548381897679E-3</v>
      </c>
      <c r="W340">
        <f>Sustainable_Friendly_Table[[#This Row],[Total Carbon (Metric T)]]*AHP!$P$15/TOPSIS!$D$12</f>
        <v>1.31189179043858E-2</v>
      </c>
      <c r="X340">
        <f>((Sustainable_Friendly_Table[[#This Row],[Weighted Energy]]-TOPSIS!$B$13)^2+(Sustainable_Friendly_Table[[#This Row],[Weighted Cost]]-TOPSIS!$C$13)^2+(Sustainable_Friendly_Table[[#This Row],[Weighted Co2]]-TOPSIS!$D$13)^2)^0.5</f>
        <v>3.8004682392673381E-3</v>
      </c>
      <c r="Y340">
        <f>((Sustainable_Friendly_Table[[#This Row],[Weighted Energy]]-TOPSIS!$B$14)^2+(Sustainable_Friendly_Table[[#This Row],[Weighted Cost]]-TOPSIS!$C$14)^2+(Sustainable_Friendly_Table[[#This Row],[Weighted Co2]]-TOPSIS!$D$14)^2)^0.5</f>
        <v>2.2251606243108252E-3</v>
      </c>
      <c r="Z340">
        <f>Sustainable_Friendly_Table[[#This Row],[S- Worst-Euclidean Distance]]/(Sustainable_Friendly_Table[[#This Row],[S+ Best-Euclidean Distance]]+Sustainable_Friendly_Table[[#This Row],[S- Worst-Euclidean Distance]])</f>
        <v>0.36928272130412476</v>
      </c>
      <c r="AA340">
        <v>339</v>
      </c>
    </row>
    <row r="341" spans="1:27" x14ac:dyDescent="0.3">
      <c r="A341">
        <v>417</v>
      </c>
      <c r="B341" t="s">
        <v>142</v>
      </c>
      <c r="C341" t="s">
        <v>280</v>
      </c>
      <c r="D341" t="s">
        <v>280</v>
      </c>
      <c r="E341" t="s">
        <v>152</v>
      </c>
      <c r="F341" t="s">
        <v>154</v>
      </c>
      <c r="G341" t="s">
        <v>218</v>
      </c>
      <c r="H341">
        <v>400.11733576687288</v>
      </c>
      <c r="I341">
        <v>29</v>
      </c>
      <c r="J341">
        <v>1366578.0294384698</v>
      </c>
      <c r="K341">
        <v>36074.369363636361</v>
      </c>
      <c r="L341">
        <v>245984045.29892457</v>
      </c>
      <c r="M341">
        <v>5149741.7772727264</v>
      </c>
      <c r="N341">
        <v>2049867044.1577046</v>
      </c>
      <c r="O341">
        <v>108639800</v>
      </c>
      <c r="P341">
        <v>19.797328918181815</v>
      </c>
      <c r="Q341">
        <v>20430.341540105124</v>
      </c>
      <c r="R341">
        <v>246020119.6682882</v>
      </c>
      <c r="S341">
        <v>2163.6565859349776</v>
      </c>
      <c r="T341">
        <v>20450.138869023307</v>
      </c>
      <c r="U341">
        <f>Sustainable_Friendly_Table[[#This Row],[Total Energy(MJ)]]*AHP!$P$13/TOPSIS!$B$12</f>
        <v>2.3840517685984011E-2</v>
      </c>
      <c r="V341">
        <f>Sustainable_Friendly_Table[[#This Row],[Total Cost(LKR Million)]]*AHP!$P$14/TOPSIS!$C$12</f>
        <v>7.222438835890686E-3</v>
      </c>
      <c r="W341">
        <f>Sustainable_Friendly_Table[[#This Row],[Total Carbon (Metric T)]]*AHP!$P$15/TOPSIS!$D$12</f>
        <v>1.31189179043858E-2</v>
      </c>
      <c r="X341">
        <f>((Sustainable_Friendly_Table[[#This Row],[Weighted Energy]]-TOPSIS!$B$13)^2+(Sustainable_Friendly_Table[[#This Row],[Weighted Cost]]-TOPSIS!$C$13)^2+(Sustainable_Friendly_Table[[#This Row],[Weighted Co2]]-TOPSIS!$D$13)^2)^0.5</f>
        <v>3.8025571547781953E-3</v>
      </c>
      <c r="Y341">
        <f>((Sustainable_Friendly_Table[[#This Row],[Weighted Energy]]-TOPSIS!$B$14)^2+(Sustainable_Friendly_Table[[#This Row],[Weighted Cost]]-TOPSIS!$C$14)^2+(Sustainable_Friendly_Table[[#This Row],[Weighted Co2]]-TOPSIS!$D$14)^2)^0.5</f>
        <v>2.2230474823072294E-3</v>
      </c>
      <c r="Z341">
        <f>Sustainable_Friendly_Table[[#This Row],[S- Worst-Euclidean Distance]]/(Sustainable_Friendly_Table[[#This Row],[S+ Best-Euclidean Distance]]+Sustainable_Friendly_Table[[#This Row],[S- Worst-Euclidean Distance]])</f>
        <v>0.36893351226948634</v>
      </c>
      <c r="AA341">
        <v>340</v>
      </c>
    </row>
    <row r="342" spans="1:27" x14ac:dyDescent="0.3">
      <c r="A342">
        <v>539</v>
      </c>
      <c r="B342" t="s">
        <v>280</v>
      </c>
      <c r="C342" t="s">
        <v>280</v>
      </c>
      <c r="D342" t="s">
        <v>280</v>
      </c>
      <c r="E342" t="s">
        <v>280</v>
      </c>
      <c r="F342" t="s">
        <v>280</v>
      </c>
      <c r="G342" t="s">
        <v>220</v>
      </c>
      <c r="H342">
        <v>410.71626089901849</v>
      </c>
      <c r="I342">
        <v>30</v>
      </c>
      <c r="J342">
        <v>1366100.5975489616</v>
      </c>
      <c r="K342">
        <v>47359.635727272718</v>
      </c>
      <c r="L342">
        <v>245898107.5588131</v>
      </c>
      <c r="M342">
        <v>6332337.6590909082</v>
      </c>
      <c r="N342">
        <v>2049150896.3234425</v>
      </c>
      <c r="O342">
        <v>117000000</v>
      </c>
      <c r="P342">
        <v>25.984525099999999</v>
      </c>
      <c r="Q342">
        <v>20423.203933356974</v>
      </c>
      <c r="R342">
        <v>245945467.19454038</v>
      </c>
      <c r="S342">
        <v>2172.4832339825334</v>
      </c>
      <c r="T342">
        <v>20449.188458456974</v>
      </c>
      <c r="U342">
        <f>Sustainable_Friendly_Table[[#This Row],[Total Energy(MJ)]]*AHP!$P$13/TOPSIS!$B$12</f>
        <v>2.3833283506831969E-2</v>
      </c>
      <c r="V342">
        <f>Sustainable_Friendly_Table[[#This Row],[Total Cost(LKR Million)]]*AHP!$P$14/TOPSIS!$C$12</f>
        <v>7.2519028118579534E-3</v>
      </c>
      <c r="W342">
        <f>Sustainable_Friendly_Table[[#This Row],[Total Carbon (Metric T)]]*AHP!$P$15/TOPSIS!$D$12</f>
        <v>1.311830820885879E-2</v>
      </c>
      <c r="X342">
        <f>((Sustainable_Friendly_Table[[#This Row],[Weighted Energy]]-TOPSIS!$B$13)^2+(Sustainable_Friendly_Table[[#This Row],[Weighted Cost]]-TOPSIS!$C$13)^2+(Sustainable_Friendly_Table[[#This Row],[Weighted Co2]]-TOPSIS!$D$13)^2)^0.5</f>
        <v>3.8040143300477019E-3</v>
      </c>
      <c r="Y342">
        <f>((Sustainable_Friendly_Table[[#This Row],[Weighted Energy]]-TOPSIS!$B$14)^2+(Sustainable_Friendly_Table[[#This Row],[Weighted Cost]]-TOPSIS!$C$14)^2+(Sustainable_Friendly_Table[[#This Row],[Weighted Co2]]-TOPSIS!$D$14)^2)^0.5</f>
        <v>2.2218988574510693E-3</v>
      </c>
      <c r="Z342">
        <f>Sustainable_Friendly_Table[[#This Row],[S- Worst-Euclidean Distance]]/(Sustainable_Friendly_Table[[#This Row],[S+ Best-Euclidean Distance]]+Sustainable_Friendly_Table[[#This Row],[S- Worst-Euclidean Distance]])</f>
        <v>0.36872400718625892</v>
      </c>
      <c r="AA342">
        <v>341</v>
      </c>
    </row>
    <row r="343" spans="1:27" x14ac:dyDescent="0.3">
      <c r="A343">
        <v>416</v>
      </c>
      <c r="B343" t="s">
        <v>142</v>
      </c>
      <c r="C343" t="s">
        <v>280</v>
      </c>
      <c r="D343" t="s">
        <v>280</v>
      </c>
      <c r="E343" t="s">
        <v>152</v>
      </c>
      <c r="F343" t="s">
        <v>154</v>
      </c>
      <c r="G343" t="s">
        <v>220</v>
      </c>
      <c r="H343">
        <v>400.11733576687288</v>
      </c>
      <c r="I343">
        <v>29</v>
      </c>
      <c r="J343">
        <v>1366578.0294384698</v>
      </c>
      <c r="K343">
        <v>36074.369363636361</v>
      </c>
      <c r="L343">
        <v>245984045.29892457</v>
      </c>
      <c r="M343">
        <v>5149741.7772727264</v>
      </c>
      <c r="N343">
        <v>2049867044.1577046</v>
      </c>
      <c r="O343">
        <v>113100000</v>
      </c>
      <c r="P343">
        <v>19.797328918181815</v>
      </c>
      <c r="Q343">
        <v>20430.341540105124</v>
      </c>
      <c r="R343">
        <v>246020119.6682882</v>
      </c>
      <c r="S343">
        <v>2168.1167859349775</v>
      </c>
      <c r="T343">
        <v>20450.138869023307</v>
      </c>
      <c r="U343">
        <f>Sustainable_Friendly_Table[[#This Row],[Total Energy(MJ)]]*AHP!$P$13/TOPSIS!$B$12</f>
        <v>2.3840517685984011E-2</v>
      </c>
      <c r="V343">
        <f>Sustainable_Friendly_Table[[#This Row],[Total Cost(LKR Million)]]*AHP!$P$14/TOPSIS!$C$12</f>
        <v>7.2373272992010129E-3</v>
      </c>
      <c r="W343">
        <f>Sustainable_Friendly_Table[[#This Row],[Total Carbon (Metric T)]]*AHP!$P$15/TOPSIS!$D$12</f>
        <v>1.31189179043858E-2</v>
      </c>
      <c r="X343">
        <f>((Sustainable_Friendly_Table[[#This Row],[Weighted Energy]]-TOPSIS!$B$13)^2+(Sustainable_Friendly_Table[[#This Row],[Weighted Cost]]-TOPSIS!$C$13)^2+(Sustainable_Friendly_Table[[#This Row],[Weighted Co2]]-TOPSIS!$D$13)^2)^0.5</f>
        <v>3.8064942085105024E-3</v>
      </c>
      <c r="Y343">
        <f>((Sustainable_Friendly_Table[[#This Row],[Weighted Energy]]-TOPSIS!$B$14)^2+(Sustainable_Friendly_Table[[#This Row],[Weighted Cost]]-TOPSIS!$C$14)^2+(Sustainable_Friendly_Table[[#This Row],[Weighted Co2]]-TOPSIS!$D$14)^2)^0.5</f>
        <v>2.2191782724645028E-3</v>
      </c>
      <c r="Z343">
        <f>Sustainable_Friendly_Table[[#This Row],[S- Worst-Euclidean Distance]]/(Sustainable_Friendly_Table[[#This Row],[S+ Best-Euclidean Distance]]+Sustainable_Friendly_Table[[#This Row],[S- Worst-Euclidean Distance]])</f>
        <v>0.36828723756081422</v>
      </c>
      <c r="AA343">
        <v>342</v>
      </c>
    </row>
    <row r="344" spans="1:27" x14ac:dyDescent="0.3">
      <c r="A344">
        <v>400</v>
      </c>
      <c r="B344" t="s">
        <v>142</v>
      </c>
      <c r="C344" t="s">
        <v>280</v>
      </c>
      <c r="D344" t="s">
        <v>151</v>
      </c>
      <c r="E344" t="s">
        <v>152</v>
      </c>
      <c r="F344" t="s">
        <v>155</v>
      </c>
      <c r="G344" t="s">
        <v>219</v>
      </c>
      <c r="H344">
        <v>399.61430158462468</v>
      </c>
      <c r="I344">
        <v>57</v>
      </c>
      <c r="J344">
        <v>1367169.6093185728</v>
      </c>
      <c r="K344">
        <v>36893.149136363631</v>
      </c>
      <c r="L344">
        <v>246090529.67734313</v>
      </c>
      <c r="M344">
        <v>5172429.3613636354</v>
      </c>
      <c r="N344">
        <v>2050754413.9778593</v>
      </c>
      <c r="O344">
        <v>106248000</v>
      </c>
      <c r="P344">
        <v>19.533612477272726</v>
      </c>
      <c r="Q344">
        <v>20439.185659312665</v>
      </c>
      <c r="R344">
        <v>246127422.82647949</v>
      </c>
      <c r="S344">
        <v>2162.1748433392231</v>
      </c>
      <c r="T344">
        <v>20458.719271789938</v>
      </c>
      <c r="U344">
        <f>Sustainable_Friendly_Table[[#This Row],[Total Energy(MJ)]]*AHP!$P$13/TOPSIS!$B$12</f>
        <v>2.38509158714823E-2</v>
      </c>
      <c r="V344">
        <f>Sustainable_Friendly_Table[[#This Row],[Total Cost(LKR Million)]]*AHP!$P$14/TOPSIS!$C$12</f>
        <v>7.2174926742225457E-3</v>
      </c>
      <c r="W344">
        <f>Sustainable_Friendly_Table[[#This Row],[Total Carbon (Metric T)]]*AHP!$P$15/TOPSIS!$D$12</f>
        <v>1.3124422297299852E-2</v>
      </c>
      <c r="X344">
        <f>((Sustainable_Friendly_Table[[#This Row],[Weighted Energy]]-TOPSIS!$B$13)^2+(Sustainable_Friendly_Table[[#This Row],[Weighted Cost]]-TOPSIS!$C$13)^2+(Sustainable_Friendly_Table[[#This Row],[Weighted Co2]]-TOPSIS!$D$13)^2)^0.5</f>
        <v>3.8126172502208175E-3</v>
      </c>
      <c r="Y344">
        <f>((Sustainable_Friendly_Table[[#This Row],[Weighted Energy]]-TOPSIS!$B$14)^2+(Sustainable_Friendly_Table[[#This Row],[Weighted Cost]]-TOPSIS!$C$14)^2+(Sustainable_Friendly_Table[[#This Row],[Weighted Co2]]-TOPSIS!$D$14)^2)^0.5</f>
        <v>2.2130130983439812E-3</v>
      </c>
      <c r="Z344">
        <f>Sustainable_Friendly_Table[[#This Row],[S- Worst-Euclidean Distance]]/(Sustainable_Friendly_Table[[#This Row],[S+ Best-Euclidean Distance]]+Sustainable_Friendly_Table[[#This Row],[S- Worst-Euclidean Distance]])</f>
        <v>0.36726665432954786</v>
      </c>
      <c r="AA344">
        <v>343</v>
      </c>
    </row>
    <row r="345" spans="1:27" x14ac:dyDescent="0.3">
      <c r="A345">
        <v>402</v>
      </c>
      <c r="B345" t="s">
        <v>142</v>
      </c>
      <c r="C345" t="s">
        <v>280</v>
      </c>
      <c r="D345" t="s">
        <v>151</v>
      </c>
      <c r="E345" t="s">
        <v>152</v>
      </c>
      <c r="F345" t="s">
        <v>155</v>
      </c>
      <c r="G345" t="s">
        <v>218</v>
      </c>
      <c r="H345">
        <v>399.61430158462468</v>
      </c>
      <c r="I345">
        <v>29</v>
      </c>
      <c r="J345">
        <v>1367169.6093185728</v>
      </c>
      <c r="K345">
        <v>36893.149136363631</v>
      </c>
      <c r="L345">
        <v>246090529.67734313</v>
      </c>
      <c r="M345">
        <v>5172429.3613636354</v>
      </c>
      <c r="N345">
        <v>2050754413.9778593</v>
      </c>
      <c r="O345">
        <v>108639800</v>
      </c>
      <c r="P345">
        <v>19.533612477272726</v>
      </c>
      <c r="Q345">
        <v>20439.185659312665</v>
      </c>
      <c r="R345">
        <v>246127422.82647949</v>
      </c>
      <c r="S345">
        <v>2164.566643339223</v>
      </c>
      <c r="T345">
        <v>20458.719271789938</v>
      </c>
      <c r="U345">
        <f>Sustainable_Friendly_Table[[#This Row],[Total Energy(MJ)]]*AHP!$P$13/TOPSIS!$B$12</f>
        <v>2.38509158714823E-2</v>
      </c>
      <c r="V345">
        <f>Sustainable_Friendly_Table[[#This Row],[Total Cost(LKR Million)]]*AHP!$P$14/TOPSIS!$C$12</f>
        <v>7.2254766719234646E-3</v>
      </c>
      <c r="W345">
        <f>Sustainable_Friendly_Table[[#This Row],[Total Carbon (Metric T)]]*AHP!$P$15/TOPSIS!$D$12</f>
        <v>1.3124422297299852E-2</v>
      </c>
      <c r="X345">
        <f>((Sustainable_Friendly_Table[[#This Row],[Weighted Energy]]-TOPSIS!$B$13)^2+(Sustainable_Friendly_Table[[#This Row],[Weighted Cost]]-TOPSIS!$C$13)^2+(Sustainable_Friendly_Table[[#This Row],[Weighted Co2]]-TOPSIS!$D$13)^2)^0.5</f>
        <v>3.8147058710349103E-3</v>
      </c>
      <c r="Y345">
        <f>((Sustainable_Friendly_Table[[#This Row],[Weighted Energy]]-TOPSIS!$B$14)^2+(Sustainable_Friendly_Table[[#This Row],[Weighted Cost]]-TOPSIS!$C$14)^2+(Sustainable_Friendly_Table[[#This Row],[Weighted Co2]]-TOPSIS!$D$14)^2)^0.5</f>
        <v>2.2108993161614123E-3</v>
      </c>
      <c r="Z345">
        <f>Sustainable_Friendly_Table[[#This Row],[S- Worst-Euclidean Distance]]/(Sustainable_Friendly_Table[[#This Row],[S+ Best-Euclidean Distance]]+Sustainable_Friendly_Table[[#This Row],[S- Worst-Euclidean Distance]])</f>
        <v>0.3669173879595205</v>
      </c>
      <c r="AA345">
        <v>344</v>
      </c>
    </row>
    <row r="346" spans="1:27" x14ac:dyDescent="0.3">
      <c r="A346">
        <v>401</v>
      </c>
      <c r="B346" t="s">
        <v>142</v>
      </c>
      <c r="C346" t="s">
        <v>280</v>
      </c>
      <c r="D346" t="s">
        <v>151</v>
      </c>
      <c r="E346" t="s">
        <v>152</v>
      </c>
      <c r="F346" t="s">
        <v>155</v>
      </c>
      <c r="G346" t="s">
        <v>220</v>
      </c>
      <c r="H346">
        <v>399.61430158462468</v>
      </c>
      <c r="I346">
        <v>29</v>
      </c>
      <c r="J346">
        <v>1367169.6093185728</v>
      </c>
      <c r="K346">
        <v>36893.149136363631</v>
      </c>
      <c r="L346">
        <v>246090529.67734313</v>
      </c>
      <c r="M346">
        <v>5172429.3613636354</v>
      </c>
      <c r="N346">
        <v>2050754413.9778593</v>
      </c>
      <c r="O346">
        <v>113100000</v>
      </c>
      <c r="P346">
        <v>19.533612477272726</v>
      </c>
      <c r="Q346">
        <v>20439.185659312665</v>
      </c>
      <c r="R346">
        <v>246127422.82647949</v>
      </c>
      <c r="S346">
        <v>2169.026843339223</v>
      </c>
      <c r="T346">
        <v>20458.719271789938</v>
      </c>
      <c r="U346">
        <f>Sustainable_Friendly_Table[[#This Row],[Total Energy(MJ)]]*AHP!$P$13/TOPSIS!$B$12</f>
        <v>2.38509158714823E-2</v>
      </c>
      <c r="V346">
        <f>Sustainable_Friendly_Table[[#This Row],[Total Cost(LKR Million)]]*AHP!$P$14/TOPSIS!$C$12</f>
        <v>7.2403651352337915E-3</v>
      </c>
      <c r="W346">
        <f>Sustainable_Friendly_Table[[#This Row],[Total Carbon (Metric T)]]*AHP!$P$15/TOPSIS!$D$12</f>
        <v>1.3124422297299852E-2</v>
      </c>
      <c r="X346">
        <f>((Sustainable_Friendly_Table[[#This Row],[Weighted Energy]]-TOPSIS!$B$13)^2+(Sustainable_Friendly_Table[[#This Row],[Weighted Cost]]-TOPSIS!$C$13)^2+(Sustainable_Friendly_Table[[#This Row],[Weighted Co2]]-TOPSIS!$D$13)^2)^0.5</f>
        <v>3.8186422435203325E-3</v>
      </c>
      <c r="Y346">
        <f>((Sustainable_Friendly_Table[[#This Row],[Weighted Energy]]-TOPSIS!$B$14)^2+(Sustainable_Friendly_Table[[#This Row],[Weighted Cost]]-TOPSIS!$C$14)^2+(Sustainable_Friendly_Table[[#This Row],[Weighted Co2]]-TOPSIS!$D$14)^2)^0.5</f>
        <v>2.2070293020278768E-3</v>
      </c>
      <c r="Z346">
        <f>Sustainable_Friendly_Table[[#This Row],[S- Worst-Euclidean Distance]]/(Sustainable_Friendly_Table[[#This Row],[S+ Best-Euclidean Distance]]+Sustainable_Friendly_Table[[#This Row],[S- Worst-Euclidean Distance]])</f>
        <v>0.36627109283087944</v>
      </c>
      <c r="AA346">
        <v>345</v>
      </c>
    </row>
    <row r="347" spans="1:27" x14ac:dyDescent="0.3">
      <c r="A347">
        <v>418</v>
      </c>
      <c r="B347" t="s">
        <v>142</v>
      </c>
      <c r="C347" t="s">
        <v>280</v>
      </c>
      <c r="D347" t="s">
        <v>280</v>
      </c>
      <c r="E347" t="s">
        <v>152</v>
      </c>
      <c r="F347" t="s">
        <v>155</v>
      </c>
      <c r="G347" t="s">
        <v>219</v>
      </c>
      <c r="H347">
        <v>400.07876392303478</v>
      </c>
      <c r="I347">
        <v>57</v>
      </c>
      <c r="J347">
        <v>1367619.2088621536</v>
      </c>
      <c r="K347">
        <v>36893.149136363631</v>
      </c>
      <c r="L347">
        <v>246171457.59518766</v>
      </c>
      <c r="M347">
        <v>5177034.4363636356</v>
      </c>
      <c r="N347">
        <v>2051428813.2932303</v>
      </c>
      <c r="O347">
        <v>106248000</v>
      </c>
      <c r="P347">
        <v>19.524402327272725</v>
      </c>
      <c r="Q347">
        <v>20445.907172489195</v>
      </c>
      <c r="R347">
        <v>246208350.74432403</v>
      </c>
      <c r="S347">
        <v>2162.8538477295942</v>
      </c>
      <c r="T347">
        <v>20465.431574816466</v>
      </c>
      <c r="U347">
        <f>Sustainable_Friendly_Table[[#This Row],[Total Energy(MJ)]]*AHP!$P$13/TOPSIS!$B$12</f>
        <v>2.3858758170962779E-2</v>
      </c>
      <c r="V347">
        <f>Sustainable_Friendly_Table[[#This Row],[Total Cost(LKR Million)]]*AHP!$P$14/TOPSIS!$C$12</f>
        <v>7.2197592389401802E-3</v>
      </c>
      <c r="W347">
        <f>Sustainable_Friendly_Table[[#This Row],[Total Carbon (Metric T)]]*AHP!$P$15/TOPSIS!$D$12</f>
        <v>1.3128728290179329E-2</v>
      </c>
      <c r="X347">
        <f>((Sustainable_Friendly_Table[[#This Row],[Weighted Energy]]-TOPSIS!$B$13)^2+(Sustainable_Friendly_Table[[#This Row],[Weighted Cost]]-TOPSIS!$C$13)^2+(Sustainable_Friendly_Table[[#This Row],[Weighted Co2]]-TOPSIS!$D$13)^2)^0.5</f>
        <v>3.8218454682124657E-3</v>
      </c>
      <c r="Y347">
        <f>((Sustainable_Friendly_Table[[#This Row],[Weighted Energy]]-TOPSIS!$B$14)^2+(Sustainable_Friendly_Table[[#This Row],[Weighted Cost]]-TOPSIS!$C$14)^2+(Sustainable_Friendly_Table[[#This Row],[Weighted Co2]]-TOPSIS!$D$14)^2)^0.5</f>
        <v>2.2037859539286091E-3</v>
      </c>
      <c r="Z347">
        <f>Sustainable_Friendly_Table[[#This Row],[S- Worst-Euclidean Distance]]/(Sustainable_Friendly_Table[[#This Row],[S+ Best-Euclidean Distance]]+Sustainable_Friendly_Table[[#This Row],[S- Worst-Euclidean Distance]])</f>
        <v>0.36573527312520926</v>
      </c>
      <c r="AA347">
        <v>346</v>
      </c>
    </row>
    <row r="348" spans="1:27" x14ac:dyDescent="0.3">
      <c r="A348">
        <v>514</v>
      </c>
      <c r="B348" t="s">
        <v>280</v>
      </c>
      <c r="C348" t="s">
        <v>280</v>
      </c>
      <c r="D348" t="s">
        <v>151</v>
      </c>
      <c r="E348" t="s">
        <v>280</v>
      </c>
      <c r="F348" t="s">
        <v>154</v>
      </c>
      <c r="G348" t="s">
        <v>219</v>
      </c>
      <c r="H348">
        <v>410.18843053144587</v>
      </c>
      <c r="I348">
        <v>59</v>
      </c>
      <c r="J348">
        <v>1367361.507058576</v>
      </c>
      <c r="K348">
        <v>45176.222999999998</v>
      </c>
      <c r="L348">
        <v>246125071.27054369</v>
      </c>
      <c r="M348">
        <v>6338649.6477272725</v>
      </c>
      <c r="N348">
        <v>2051042260.5878642</v>
      </c>
      <c r="O348">
        <v>109976000</v>
      </c>
      <c r="P348">
        <v>25.99373525</v>
      </c>
      <c r="Q348">
        <v>20442.054530525711</v>
      </c>
      <c r="R348">
        <v>246170247.49354368</v>
      </c>
      <c r="S348">
        <v>2167.3569102355914</v>
      </c>
      <c r="T348">
        <v>20468.048265775709</v>
      </c>
      <c r="U348">
        <f>Sustainable_Friendly_Table[[#This Row],[Total Energy(MJ)]]*AHP!$P$13/TOPSIS!$B$12</f>
        <v>2.3855065785050006E-2</v>
      </c>
      <c r="V348">
        <f>Sustainable_Friendly_Table[[#This Row],[Total Cost(LKR Million)]]*AHP!$P$14/TOPSIS!$C$12</f>
        <v>7.2347907803295003E-3</v>
      </c>
      <c r="W348">
        <f>Sustainable_Friendly_Table[[#This Row],[Total Carbon (Metric T)]]*AHP!$P$15/TOPSIS!$D$12</f>
        <v>1.3130406917111662E-2</v>
      </c>
      <c r="X348">
        <f>((Sustainable_Friendly_Table[[#This Row],[Weighted Energy]]-TOPSIS!$B$13)^2+(Sustainable_Friendly_Table[[#This Row],[Weighted Cost]]-TOPSIS!$C$13)^2+(Sustainable_Friendly_Table[[#This Row],[Weighted Co2]]-TOPSIS!$D$13)^2)^0.5</f>
        <v>3.8234494470125347E-3</v>
      </c>
      <c r="Y348">
        <f>((Sustainable_Friendly_Table[[#This Row],[Weighted Energy]]-TOPSIS!$B$14)^2+(Sustainable_Friendly_Table[[#This Row],[Weighted Cost]]-TOPSIS!$C$14)^2+(Sustainable_Friendly_Table[[#This Row],[Weighted Co2]]-TOPSIS!$D$14)^2)^0.5</f>
        <v>2.2021665503072557E-3</v>
      </c>
      <c r="Z348">
        <f>Sustainable_Friendly_Table[[#This Row],[S- Worst-Euclidean Distance]]/(Sustainable_Friendly_Table[[#This Row],[S+ Best-Euclidean Distance]]+Sustainable_Friendly_Table[[#This Row],[S- Worst-Euclidean Distance]])</f>
        <v>0.36546745615498649</v>
      </c>
      <c r="AA348">
        <v>347</v>
      </c>
    </row>
    <row r="349" spans="1:27" x14ac:dyDescent="0.3">
      <c r="A349">
        <v>420</v>
      </c>
      <c r="B349" t="s">
        <v>142</v>
      </c>
      <c r="C349" t="s">
        <v>280</v>
      </c>
      <c r="D349" t="s">
        <v>280</v>
      </c>
      <c r="E349" t="s">
        <v>152</v>
      </c>
      <c r="F349" t="s">
        <v>155</v>
      </c>
      <c r="G349" t="s">
        <v>218</v>
      </c>
      <c r="H349">
        <v>400.07876392303478</v>
      </c>
      <c r="I349">
        <v>29</v>
      </c>
      <c r="J349">
        <v>1367619.2088621536</v>
      </c>
      <c r="K349">
        <v>36893.149136363631</v>
      </c>
      <c r="L349">
        <v>246171457.59518766</v>
      </c>
      <c r="M349">
        <v>5177034.4363636356</v>
      </c>
      <c r="N349">
        <v>2051428813.2932303</v>
      </c>
      <c r="O349">
        <v>108639800</v>
      </c>
      <c r="P349">
        <v>19.524402327272725</v>
      </c>
      <c r="Q349">
        <v>20445.907172489195</v>
      </c>
      <c r="R349">
        <v>246208350.74432403</v>
      </c>
      <c r="S349">
        <v>2165.2456477295941</v>
      </c>
      <c r="T349">
        <v>20465.431574816466</v>
      </c>
      <c r="U349">
        <f>Sustainable_Friendly_Table[[#This Row],[Total Energy(MJ)]]*AHP!$P$13/TOPSIS!$B$12</f>
        <v>2.3858758170962779E-2</v>
      </c>
      <c r="V349">
        <f>Sustainable_Friendly_Table[[#This Row],[Total Cost(LKR Million)]]*AHP!$P$14/TOPSIS!$C$12</f>
        <v>7.2277432366410991E-3</v>
      </c>
      <c r="W349">
        <f>Sustainable_Friendly_Table[[#This Row],[Total Carbon (Metric T)]]*AHP!$P$15/TOPSIS!$D$12</f>
        <v>1.3128728290179329E-2</v>
      </c>
      <c r="X349">
        <f>((Sustainable_Friendly_Table[[#This Row],[Weighted Energy]]-TOPSIS!$B$13)^2+(Sustainable_Friendly_Table[[#This Row],[Weighted Cost]]-TOPSIS!$C$13)^2+(Sustainable_Friendly_Table[[#This Row],[Weighted Co2]]-TOPSIS!$D$13)^2)^0.5</f>
        <v>3.8239337809666653E-3</v>
      </c>
      <c r="Y349">
        <f>((Sustainable_Friendly_Table[[#This Row],[Weighted Energy]]-TOPSIS!$B$14)^2+(Sustainable_Friendly_Table[[#This Row],[Weighted Cost]]-TOPSIS!$C$14)^2+(Sustainable_Friendly_Table[[#This Row],[Weighted Co2]]-TOPSIS!$D$14)^2)^0.5</f>
        <v>2.201671532265654E-3</v>
      </c>
      <c r="Z349">
        <f>Sustainable_Friendly_Table[[#This Row],[S- Worst-Euclidean Distance]]/(Sustainable_Friendly_Table[[#This Row],[S+ Best-Euclidean Distance]]+Sustainable_Friendly_Table[[#This Row],[S- Worst-Euclidean Distance]])</f>
        <v>0.36538595175338656</v>
      </c>
      <c r="AA349">
        <v>348</v>
      </c>
    </row>
    <row r="350" spans="1:27" x14ac:dyDescent="0.3">
      <c r="A350">
        <v>516</v>
      </c>
      <c r="B350" t="s">
        <v>280</v>
      </c>
      <c r="C350" t="s">
        <v>280</v>
      </c>
      <c r="D350" t="s">
        <v>151</v>
      </c>
      <c r="E350" t="s">
        <v>280</v>
      </c>
      <c r="F350" t="s">
        <v>154</v>
      </c>
      <c r="G350" t="s">
        <v>218</v>
      </c>
      <c r="H350">
        <v>410.18843053144587</v>
      </c>
      <c r="I350">
        <v>30</v>
      </c>
      <c r="J350">
        <v>1367361.507058576</v>
      </c>
      <c r="K350">
        <v>45176.222999999998</v>
      </c>
      <c r="L350">
        <v>246125071.27054369</v>
      </c>
      <c r="M350">
        <v>6338649.6477272725</v>
      </c>
      <c r="N350">
        <v>2051042260.5878642</v>
      </c>
      <c r="O350">
        <v>112386000</v>
      </c>
      <c r="P350">
        <v>25.99373525</v>
      </c>
      <c r="Q350">
        <v>20442.054530525711</v>
      </c>
      <c r="R350">
        <v>246170247.49354368</v>
      </c>
      <c r="S350">
        <v>2169.7669102355912</v>
      </c>
      <c r="T350">
        <v>20468.048265775709</v>
      </c>
      <c r="U350">
        <f>Sustainable_Friendly_Table[[#This Row],[Total Energy(MJ)]]*AHP!$P$13/TOPSIS!$B$12</f>
        <v>2.3855065785050006E-2</v>
      </c>
      <c r="V350">
        <f>Sustainable_Friendly_Table[[#This Row],[Total Cost(LKR Million)]]*AHP!$P$14/TOPSIS!$C$12</f>
        <v>7.2428355309186862E-3</v>
      </c>
      <c r="W350">
        <f>Sustainable_Friendly_Table[[#This Row],[Total Carbon (Metric T)]]*AHP!$P$15/TOPSIS!$D$12</f>
        <v>1.3130406917111662E-2</v>
      </c>
      <c r="X350">
        <f>((Sustainable_Friendly_Table[[#This Row],[Weighted Energy]]-TOPSIS!$B$13)^2+(Sustainable_Friendly_Table[[#This Row],[Weighted Cost]]-TOPSIS!$C$13)^2+(Sustainable_Friendly_Table[[#This Row],[Weighted Co2]]-TOPSIS!$D$13)^2)^0.5</f>
        <v>3.8255844373693299E-3</v>
      </c>
      <c r="Y350">
        <f>((Sustainable_Friendly_Table[[#This Row],[Weighted Energy]]-TOPSIS!$B$14)^2+(Sustainable_Friendly_Table[[#This Row],[Weighted Cost]]-TOPSIS!$C$14)^2+(Sustainable_Friendly_Table[[#This Row],[Weighted Co2]]-TOPSIS!$D$14)^2)^0.5</f>
        <v>2.2000895387248097E-3</v>
      </c>
      <c r="Z350">
        <f>Sustainable_Friendly_Table[[#This Row],[S- Worst-Euclidean Distance]]/(Sustainable_Friendly_Table[[#This Row],[S+ Best-Euclidean Distance]]+Sustainable_Friendly_Table[[#This Row],[S- Worst-Euclidean Distance]])</f>
        <v>0.36511924598863121</v>
      </c>
      <c r="AA350">
        <v>349</v>
      </c>
    </row>
    <row r="351" spans="1:27" x14ac:dyDescent="0.3">
      <c r="A351">
        <v>419</v>
      </c>
      <c r="B351" t="s">
        <v>142</v>
      </c>
      <c r="C351" t="s">
        <v>280</v>
      </c>
      <c r="D351" t="s">
        <v>280</v>
      </c>
      <c r="E351" t="s">
        <v>152</v>
      </c>
      <c r="F351" t="s">
        <v>155</v>
      </c>
      <c r="G351" t="s">
        <v>220</v>
      </c>
      <c r="H351">
        <v>400.07876392303478</v>
      </c>
      <c r="I351">
        <v>29</v>
      </c>
      <c r="J351">
        <v>1367619.2088621536</v>
      </c>
      <c r="K351">
        <v>36893.149136363631</v>
      </c>
      <c r="L351">
        <v>246171457.59518766</v>
      </c>
      <c r="M351">
        <v>5177034.4363636356</v>
      </c>
      <c r="N351">
        <v>2051428813.2932303</v>
      </c>
      <c r="O351">
        <v>113100000</v>
      </c>
      <c r="P351">
        <v>19.524402327272725</v>
      </c>
      <c r="Q351">
        <v>20445.907172489195</v>
      </c>
      <c r="R351">
        <v>246208350.74432403</v>
      </c>
      <c r="S351">
        <v>2169.7058477295941</v>
      </c>
      <c r="T351">
        <v>20465.431574816466</v>
      </c>
      <c r="U351">
        <f>Sustainable_Friendly_Table[[#This Row],[Total Energy(MJ)]]*AHP!$P$13/TOPSIS!$B$12</f>
        <v>2.3858758170962779E-2</v>
      </c>
      <c r="V351">
        <f>Sustainable_Friendly_Table[[#This Row],[Total Cost(LKR Million)]]*AHP!$P$14/TOPSIS!$C$12</f>
        <v>7.2426316999514261E-3</v>
      </c>
      <c r="W351">
        <f>Sustainable_Friendly_Table[[#This Row],[Total Carbon (Metric T)]]*AHP!$P$15/TOPSIS!$D$12</f>
        <v>1.3128728290179329E-2</v>
      </c>
      <c r="X351">
        <f>((Sustainable_Friendly_Table[[#This Row],[Weighted Energy]]-TOPSIS!$B$13)^2+(Sustainable_Friendly_Table[[#This Row],[Weighted Cost]]-TOPSIS!$C$13)^2+(Sustainable_Friendly_Table[[#This Row],[Weighted Co2]]-TOPSIS!$D$13)^2)^0.5</f>
        <v>3.827869479754904E-3</v>
      </c>
      <c r="Y351">
        <f>((Sustainable_Friendly_Table[[#This Row],[Weighted Energy]]-TOPSIS!$B$14)^2+(Sustainable_Friendly_Table[[#This Row],[Weighted Cost]]-TOPSIS!$C$14)^2+(Sustainable_Friendly_Table[[#This Row],[Weighted Co2]]-TOPSIS!$D$14)^2)^0.5</f>
        <v>2.1978006236069107E-3</v>
      </c>
      <c r="Z351">
        <f>Sustainable_Friendly_Table[[#This Row],[S- Worst-Euclidean Distance]]/(Sustainable_Friendly_Table[[#This Row],[S+ Best-Euclidean Distance]]+Sustainable_Friendly_Table[[#This Row],[S- Worst-Euclidean Distance]])</f>
        <v>0.36473961997699206</v>
      </c>
      <c r="AA351">
        <v>350</v>
      </c>
    </row>
    <row r="352" spans="1:27" x14ac:dyDescent="0.3">
      <c r="A352">
        <v>515</v>
      </c>
      <c r="B352" t="s">
        <v>280</v>
      </c>
      <c r="C352" t="s">
        <v>280</v>
      </c>
      <c r="D352" t="s">
        <v>151</v>
      </c>
      <c r="E352" t="s">
        <v>280</v>
      </c>
      <c r="F352" t="s">
        <v>154</v>
      </c>
      <c r="G352" t="s">
        <v>220</v>
      </c>
      <c r="H352">
        <v>410.18843053144587</v>
      </c>
      <c r="I352">
        <v>30</v>
      </c>
      <c r="J352">
        <v>1367361.507058576</v>
      </c>
      <c r="K352">
        <v>45176.222999999998</v>
      </c>
      <c r="L352">
        <v>246125071.27054369</v>
      </c>
      <c r="M352">
        <v>6338649.6477272725</v>
      </c>
      <c r="N352">
        <v>2051042260.5878642</v>
      </c>
      <c r="O352">
        <v>117000000</v>
      </c>
      <c r="P352">
        <v>25.99373525</v>
      </c>
      <c r="Q352">
        <v>20442.054530525711</v>
      </c>
      <c r="R352">
        <v>246170247.49354368</v>
      </c>
      <c r="S352">
        <v>2174.3809102355913</v>
      </c>
      <c r="T352">
        <v>20468.048265775709</v>
      </c>
      <c r="U352">
        <f>Sustainable_Friendly_Table[[#This Row],[Total Energy(MJ)]]*AHP!$P$13/TOPSIS!$B$12</f>
        <v>2.3855065785050006E-2</v>
      </c>
      <c r="V352">
        <f>Sustainable_Friendly_Table[[#This Row],[Total Cost(LKR Million)]]*AHP!$P$14/TOPSIS!$C$12</f>
        <v>7.2582373895155759E-3</v>
      </c>
      <c r="W352">
        <f>Sustainable_Friendly_Table[[#This Row],[Total Carbon (Metric T)]]*AHP!$P$15/TOPSIS!$D$12</f>
        <v>1.3130406917111662E-2</v>
      </c>
      <c r="X352">
        <f>((Sustainable_Friendly_Table[[#This Row],[Weighted Energy]]-TOPSIS!$B$13)^2+(Sustainable_Friendly_Table[[#This Row],[Weighted Cost]]-TOPSIS!$C$13)^2+(Sustainable_Friendly_Table[[#This Row],[Weighted Co2]]-TOPSIS!$D$13)^2)^0.5</f>
        <v>3.8297157520101512E-3</v>
      </c>
      <c r="Y352">
        <f>((Sustainable_Friendly_Table[[#This Row],[Weighted Energy]]-TOPSIS!$B$14)^2+(Sustainable_Friendly_Table[[#This Row],[Weighted Cost]]-TOPSIS!$C$14)^2+(Sustainable_Friendly_Table[[#This Row],[Weighted Co2]]-TOPSIS!$D$14)^2)^0.5</f>
        <v>2.1961897890956034E-3</v>
      </c>
      <c r="Z352">
        <f>Sustainable_Friendly_Table[[#This Row],[S- Worst-Euclidean Distance]]/(Sustainable_Friendly_Table[[#This Row],[S+ Best-Euclidean Distance]]+Sustainable_Friendly_Table[[#This Row],[S- Worst-Euclidean Distance]])</f>
        <v>0.36445805101229684</v>
      </c>
      <c r="AA352">
        <v>351</v>
      </c>
    </row>
    <row r="353" spans="1:27" x14ac:dyDescent="0.3">
      <c r="A353">
        <v>532</v>
      </c>
      <c r="B353" t="s">
        <v>280</v>
      </c>
      <c r="C353" t="s">
        <v>280</v>
      </c>
      <c r="D353" t="s">
        <v>280</v>
      </c>
      <c r="E353" t="s">
        <v>280</v>
      </c>
      <c r="F353" t="s">
        <v>154</v>
      </c>
      <c r="G353" t="s">
        <v>219</v>
      </c>
      <c r="H353">
        <v>410.65289286985586</v>
      </c>
      <c r="I353">
        <v>59</v>
      </c>
      <c r="J353">
        <v>1367811.106602157</v>
      </c>
      <c r="K353">
        <v>45176.222999999998</v>
      </c>
      <c r="L353">
        <v>246205999.18838829</v>
      </c>
      <c r="M353">
        <v>6343254.7227272717</v>
      </c>
      <c r="N353">
        <v>2051716659.9032357</v>
      </c>
      <c r="O353">
        <v>109976000</v>
      </c>
      <c r="P353">
        <v>25.984525099999999</v>
      </c>
      <c r="Q353">
        <v>20448.776043702248</v>
      </c>
      <c r="R353">
        <v>246251175.41138828</v>
      </c>
      <c r="S353">
        <v>2168.0359146259634</v>
      </c>
      <c r="T353">
        <v>20474.760568802249</v>
      </c>
      <c r="U353">
        <f>Sustainable_Friendly_Table[[#This Row],[Total Energy(MJ)]]*AHP!$P$13/TOPSIS!$B$12</f>
        <v>2.3862908084530492E-2</v>
      </c>
      <c r="V353">
        <f>Sustainable_Friendly_Table[[#This Row],[Total Cost(LKR Million)]]*AHP!$P$14/TOPSIS!$C$12</f>
        <v>7.2370573450471374E-3</v>
      </c>
      <c r="W353">
        <f>Sustainable_Friendly_Table[[#This Row],[Total Carbon (Metric T)]]*AHP!$P$15/TOPSIS!$D$12</f>
        <v>1.3134712909991148E-2</v>
      </c>
      <c r="X353">
        <f>((Sustainable_Friendly_Table[[#This Row],[Weighted Energy]]-TOPSIS!$B$13)^2+(Sustainable_Friendly_Table[[#This Row],[Weighted Cost]]-TOPSIS!$C$13)^2+(Sustainable_Friendly_Table[[#This Row],[Weighted Co2]]-TOPSIS!$D$13)^2)^0.5</f>
        <v>3.8326770283732417E-3</v>
      </c>
      <c r="Y353">
        <f>((Sustainable_Friendly_Table[[#This Row],[Weighted Energy]]-TOPSIS!$B$14)^2+(Sustainable_Friendly_Table[[#This Row],[Weighted Cost]]-TOPSIS!$C$14)^2+(Sustainable_Friendly_Table[[#This Row],[Weighted Co2]]-TOPSIS!$D$14)^2)^0.5</f>
        <v>2.1929382381470999E-3</v>
      </c>
      <c r="Z353">
        <f>Sustainable_Friendly_Table[[#This Row],[S- Worst-Euclidean Distance]]/(Sustainable_Friendly_Table[[#This Row],[S+ Best-Euclidean Distance]]+Sustainable_Friendly_Table[[#This Row],[S- Worst-Euclidean Distance]])</f>
        <v>0.36393598680811107</v>
      </c>
      <c r="AA353">
        <v>352</v>
      </c>
    </row>
    <row r="354" spans="1:27" x14ac:dyDescent="0.3">
      <c r="A354">
        <v>534</v>
      </c>
      <c r="B354" t="s">
        <v>280</v>
      </c>
      <c r="C354" t="s">
        <v>280</v>
      </c>
      <c r="D354" t="s">
        <v>280</v>
      </c>
      <c r="E354" t="s">
        <v>280</v>
      </c>
      <c r="F354" t="s">
        <v>154</v>
      </c>
      <c r="G354" t="s">
        <v>218</v>
      </c>
      <c r="H354">
        <v>410.65289286985586</v>
      </c>
      <c r="I354">
        <v>30</v>
      </c>
      <c r="J354">
        <v>1367811.106602157</v>
      </c>
      <c r="K354">
        <v>45176.222999999998</v>
      </c>
      <c r="L354">
        <v>246205999.18838829</v>
      </c>
      <c r="M354">
        <v>6343254.7227272717</v>
      </c>
      <c r="N354">
        <v>2051716659.9032357</v>
      </c>
      <c r="O354">
        <v>112386000</v>
      </c>
      <c r="P354">
        <v>25.984525099999999</v>
      </c>
      <c r="Q354">
        <v>20448.776043702248</v>
      </c>
      <c r="R354">
        <v>246251175.41138828</v>
      </c>
      <c r="S354">
        <v>2170.4459146259633</v>
      </c>
      <c r="T354">
        <v>20474.760568802249</v>
      </c>
      <c r="U354">
        <f>Sustainable_Friendly_Table[[#This Row],[Total Energy(MJ)]]*AHP!$P$13/TOPSIS!$B$12</f>
        <v>2.3862908084530492E-2</v>
      </c>
      <c r="V354">
        <f>Sustainable_Friendly_Table[[#This Row],[Total Cost(LKR Million)]]*AHP!$P$14/TOPSIS!$C$12</f>
        <v>7.2451020956363224E-3</v>
      </c>
      <c r="W354">
        <f>Sustainable_Friendly_Table[[#This Row],[Total Carbon (Metric T)]]*AHP!$P$15/TOPSIS!$D$12</f>
        <v>1.3134712909991148E-2</v>
      </c>
      <c r="X354">
        <f>((Sustainable_Friendly_Table[[#This Row],[Weighted Energy]]-TOPSIS!$B$13)^2+(Sustainable_Friendly_Table[[#This Row],[Weighted Cost]]-TOPSIS!$C$13)^2+(Sustainable_Friendly_Table[[#This Row],[Weighted Co2]]-TOPSIS!$D$13)^2)^0.5</f>
        <v>3.8348116362212099E-3</v>
      </c>
      <c r="Y354">
        <f>((Sustainable_Friendly_Table[[#This Row],[Weighted Energy]]-TOPSIS!$B$14)^2+(Sustainable_Friendly_Table[[#This Row],[Weighted Cost]]-TOPSIS!$C$14)^2+(Sustainable_Friendly_Table[[#This Row],[Weighted Co2]]-TOPSIS!$D$14)^2)^0.5</f>
        <v>2.1908608005388177E-3</v>
      </c>
      <c r="Z354">
        <f>Sustainable_Friendly_Table[[#This Row],[S- Worst-Euclidean Distance]]/(Sustainable_Friendly_Table[[#This Row],[S+ Best-Euclidean Distance]]+Sustainable_Friendly_Table[[#This Row],[S- Worst-Euclidean Distance]])</f>
        <v>0.36358776942027604</v>
      </c>
      <c r="AA354">
        <v>353</v>
      </c>
    </row>
    <row r="355" spans="1:27" x14ac:dyDescent="0.3">
      <c r="A355">
        <v>533</v>
      </c>
      <c r="B355" t="s">
        <v>280</v>
      </c>
      <c r="C355" t="s">
        <v>280</v>
      </c>
      <c r="D355" t="s">
        <v>280</v>
      </c>
      <c r="E355" t="s">
        <v>280</v>
      </c>
      <c r="F355" t="s">
        <v>154</v>
      </c>
      <c r="G355" t="s">
        <v>220</v>
      </c>
      <c r="H355">
        <v>410.65289286985586</v>
      </c>
      <c r="I355">
        <v>30</v>
      </c>
      <c r="J355">
        <v>1367811.106602157</v>
      </c>
      <c r="K355">
        <v>45176.222999999998</v>
      </c>
      <c r="L355">
        <v>246205999.18838829</v>
      </c>
      <c r="M355">
        <v>6343254.7227272717</v>
      </c>
      <c r="N355">
        <v>2051716659.9032357</v>
      </c>
      <c r="O355">
        <v>117000000</v>
      </c>
      <c r="P355">
        <v>25.984525099999999</v>
      </c>
      <c r="Q355">
        <v>20448.776043702248</v>
      </c>
      <c r="R355">
        <v>246251175.41138828</v>
      </c>
      <c r="S355">
        <v>2175.0599146259633</v>
      </c>
      <c r="T355">
        <v>20474.760568802249</v>
      </c>
      <c r="U355">
        <f>Sustainable_Friendly_Table[[#This Row],[Total Energy(MJ)]]*AHP!$P$13/TOPSIS!$B$12</f>
        <v>2.3862908084530492E-2</v>
      </c>
      <c r="V355">
        <f>Sustainable_Friendly_Table[[#This Row],[Total Cost(LKR Million)]]*AHP!$P$14/TOPSIS!$C$12</f>
        <v>7.2605039542332122E-3</v>
      </c>
      <c r="W355">
        <f>Sustainable_Friendly_Table[[#This Row],[Total Carbon (Metric T)]]*AHP!$P$15/TOPSIS!$D$12</f>
        <v>1.3134712909991148E-2</v>
      </c>
      <c r="X355">
        <f>((Sustainable_Friendly_Table[[#This Row],[Weighted Energy]]-TOPSIS!$B$13)^2+(Sustainable_Friendly_Table[[#This Row],[Weighted Cost]]-TOPSIS!$C$13)^2+(Sustainable_Friendly_Table[[#This Row],[Weighted Co2]]-TOPSIS!$D$13)^2)^0.5</f>
        <v>3.8389421143940712E-3</v>
      </c>
      <c r="Y355">
        <f>((Sustainable_Friendly_Table[[#This Row],[Weighted Energy]]-TOPSIS!$B$14)^2+(Sustainable_Friendly_Table[[#This Row],[Weighted Cost]]-TOPSIS!$C$14)^2+(Sustainable_Friendly_Table[[#This Row],[Weighted Co2]]-TOPSIS!$D$14)^2)^0.5</f>
        <v>2.1869605568637031E-3</v>
      </c>
      <c r="Z355">
        <f>Sustainable_Friendly_Table[[#This Row],[S- Worst-Euclidean Distance]]/(Sustainable_Friendly_Table[[#This Row],[S+ Best-Euclidean Distance]]+Sustainable_Friendly_Table[[#This Row],[S- Worst-Euclidean Distance]])</f>
        <v>0.36292663127385416</v>
      </c>
      <c r="AA355">
        <v>354</v>
      </c>
    </row>
    <row r="356" spans="1:27" x14ac:dyDescent="0.3">
      <c r="A356">
        <v>517</v>
      </c>
      <c r="B356" t="s">
        <v>280</v>
      </c>
      <c r="C356" t="s">
        <v>280</v>
      </c>
      <c r="D356" t="s">
        <v>151</v>
      </c>
      <c r="E356" t="s">
        <v>280</v>
      </c>
      <c r="F356" t="s">
        <v>155</v>
      </c>
      <c r="G356" t="s">
        <v>219</v>
      </c>
      <c r="H356">
        <v>410.14985868760766</v>
      </c>
      <c r="I356">
        <v>59</v>
      </c>
      <c r="J356">
        <v>1368402.68648226</v>
      </c>
      <c r="K356">
        <v>45995.002772727268</v>
      </c>
      <c r="L356">
        <v>246312483.56680679</v>
      </c>
      <c r="M356">
        <v>6365942.3068181816</v>
      </c>
      <c r="N356">
        <v>2052604029.7233899</v>
      </c>
      <c r="O356">
        <v>109976000</v>
      </c>
      <c r="P356">
        <v>25.720808659090913</v>
      </c>
      <c r="Q356">
        <v>20457.620162909785</v>
      </c>
      <c r="R356">
        <v>246358478.56957951</v>
      </c>
      <c r="S356">
        <v>2168.9459720302079</v>
      </c>
      <c r="T356">
        <v>20483.340971568876</v>
      </c>
      <c r="U356">
        <f>Sustainable_Friendly_Table[[#This Row],[Total Energy(MJ)]]*AHP!$P$13/TOPSIS!$B$12</f>
        <v>2.3873306270028771E-2</v>
      </c>
      <c r="V356">
        <f>Sustainable_Friendly_Table[[#This Row],[Total Cost(LKR Million)]]*AHP!$P$14/TOPSIS!$C$12</f>
        <v>7.2400951810799134E-3</v>
      </c>
      <c r="W356">
        <f>Sustainable_Friendly_Table[[#This Row],[Total Carbon (Metric T)]]*AHP!$P$15/TOPSIS!$D$12</f>
        <v>1.3140217302905197E-2</v>
      </c>
      <c r="X356">
        <f>((Sustainable_Friendly_Table[[#This Row],[Weighted Energy]]-TOPSIS!$B$13)^2+(Sustainable_Friendly_Table[[#This Row],[Weighted Cost]]-TOPSIS!$C$13)^2+(Sustainable_Friendly_Table[[#This Row],[Weighted Co2]]-TOPSIS!$D$13)^2)^0.5</f>
        <v>3.8448252900632231E-3</v>
      </c>
      <c r="Y356">
        <f>((Sustainable_Friendly_Table[[#This Row],[Weighted Energy]]-TOPSIS!$B$14)^2+(Sustainable_Friendly_Table[[#This Row],[Weighted Cost]]-TOPSIS!$C$14)^2+(Sustainable_Friendly_Table[[#This Row],[Weighted Co2]]-TOPSIS!$D$14)^2)^0.5</f>
        <v>2.1807893373901937E-3</v>
      </c>
      <c r="Z356">
        <f>Sustainable_Friendly_Table[[#This Row],[S- Worst-Euclidean Distance]]/(Sustainable_Friendly_Table[[#This Row],[S+ Best-Euclidean Distance]]+Sustainable_Friendly_Table[[#This Row],[S- Worst-Euclidean Distance]])</f>
        <v>0.36191981602246154</v>
      </c>
      <c r="AA356">
        <v>355</v>
      </c>
    </row>
    <row r="357" spans="1:27" x14ac:dyDescent="0.3">
      <c r="A357">
        <v>519</v>
      </c>
      <c r="B357" t="s">
        <v>280</v>
      </c>
      <c r="C357" t="s">
        <v>280</v>
      </c>
      <c r="D357" t="s">
        <v>151</v>
      </c>
      <c r="E357" t="s">
        <v>280</v>
      </c>
      <c r="F357" t="s">
        <v>155</v>
      </c>
      <c r="G357" t="s">
        <v>218</v>
      </c>
      <c r="H357">
        <v>410.14985868760766</v>
      </c>
      <c r="I357">
        <v>30</v>
      </c>
      <c r="J357">
        <v>1368402.68648226</v>
      </c>
      <c r="K357">
        <v>45995.002772727268</v>
      </c>
      <c r="L357">
        <v>246312483.56680679</v>
      </c>
      <c r="M357">
        <v>6365942.3068181816</v>
      </c>
      <c r="N357">
        <v>2052604029.7233899</v>
      </c>
      <c r="O357">
        <v>112386000</v>
      </c>
      <c r="P357">
        <v>25.720808659090913</v>
      </c>
      <c r="Q357">
        <v>20457.620162909785</v>
      </c>
      <c r="R357">
        <v>246358478.56957951</v>
      </c>
      <c r="S357">
        <v>2171.3559720302082</v>
      </c>
      <c r="T357">
        <v>20483.340971568876</v>
      </c>
      <c r="U357">
        <f>Sustainable_Friendly_Table[[#This Row],[Total Energy(MJ)]]*AHP!$P$13/TOPSIS!$B$12</f>
        <v>2.3873306270028771E-2</v>
      </c>
      <c r="V357">
        <f>Sustainable_Friendly_Table[[#This Row],[Total Cost(LKR Million)]]*AHP!$P$14/TOPSIS!$C$12</f>
        <v>7.2481399316691002E-3</v>
      </c>
      <c r="W357">
        <f>Sustainable_Friendly_Table[[#This Row],[Total Carbon (Metric T)]]*AHP!$P$15/TOPSIS!$D$12</f>
        <v>1.3140217302905197E-2</v>
      </c>
      <c r="X357">
        <f>((Sustainable_Friendly_Table[[#This Row],[Weighted Energy]]-TOPSIS!$B$13)^2+(Sustainable_Friendly_Table[[#This Row],[Weighted Cost]]-TOPSIS!$C$13)^2+(Sustainable_Friendly_Table[[#This Row],[Weighted Co2]]-TOPSIS!$D$13)^2)^0.5</f>
        <v>3.8469595097757178E-3</v>
      </c>
      <c r="Y357">
        <f>((Sustainable_Friendly_Table[[#This Row],[Weighted Energy]]-TOPSIS!$B$14)^2+(Sustainable_Friendly_Table[[#This Row],[Weighted Cost]]-TOPSIS!$C$14)^2+(Sustainable_Friendly_Table[[#This Row],[Weighted Co2]]-TOPSIS!$D$14)^2)^0.5</f>
        <v>2.1787115326153371E-3</v>
      </c>
      <c r="Z357">
        <f>Sustainable_Friendly_Table[[#This Row],[S- Worst-Euclidean Distance]]/(Sustainable_Friendly_Table[[#This Row],[S+ Best-Euclidean Distance]]+Sustainable_Friendly_Table[[#This Row],[S- Worst-Euclidean Distance]])</f>
        <v>0.36157160211500683</v>
      </c>
      <c r="AA357">
        <v>356</v>
      </c>
    </row>
    <row r="358" spans="1:27" x14ac:dyDescent="0.3">
      <c r="A358">
        <v>518</v>
      </c>
      <c r="B358" t="s">
        <v>280</v>
      </c>
      <c r="C358" t="s">
        <v>280</v>
      </c>
      <c r="D358" t="s">
        <v>151</v>
      </c>
      <c r="E358" t="s">
        <v>280</v>
      </c>
      <c r="F358" t="s">
        <v>155</v>
      </c>
      <c r="G358" t="s">
        <v>220</v>
      </c>
      <c r="H358">
        <v>410.14985868760766</v>
      </c>
      <c r="I358">
        <v>30</v>
      </c>
      <c r="J358">
        <v>1368402.68648226</v>
      </c>
      <c r="K358">
        <v>45995.002772727268</v>
      </c>
      <c r="L358">
        <v>246312483.56680679</v>
      </c>
      <c r="M358">
        <v>6365942.3068181816</v>
      </c>
      <c r="N358">
        <v>2052604029.7233899</v>
      </c>
      <c r="O358">
        <v>117000000</v>
      </c>
      <c r="P358">
        <v>25.720808659090913</v>
      </c>
      <c r="Q358">
        <v>20457.620162909785</v>
      </c>
      <c r="R358">
        <v>246358478.56957951</v>
      </c>
      <c r="S358">
        <v>2175.9699720302083</v>
      </c>
      <c r="T358">
        <v>20483.340971568876</v>
      </c>
      <c r="U358">
        <f>Sustainable_Friendly_Table[[#This Row],[Total Energy(MJ)]]*AHP!$P$13/TOPSIS!$B$12</f>
        <v>2.3873306270028771E-2</v>
      </c>
      <c r="V358">
        <f>Sustainable_Friendly_Table[[#This Row],[Total Cost(LKR Million)]]*AHP!$P$14/TOPSIS!$C$12</f>
        <v>7.2635417902659899E-3</v>
      </c>
      <c r="W358">
        <f>Sustainable_Friendly_Table[[#This Row],[Total Carbon (Metric T)]]*AHP!$P$15/TOPSIS!$D$12</f>
        <v>1.3140217302905197E-2</v>
      </c>
      <c r="X358">
        <f>((Sustainable_Friendly_Table[[#This Row],[Weighted Energy]]-TOPSIS!$B$13)^2+(Sustainable_Friendly_Table[[#This Row],[Weighted Cost]]-TOPSIS!$C$13)^2+(Sustainable_Friendly_Table[[#This Row],[Weighted Co2]]-TOPSIS!$D$13)^2)^0.5</f>
        <v>3.8510891081441744E-3</v>
      </c>
      <c r="Y358">
        <f>((Sustainable_Friendly_Table[[#This Row],[Weighted Energy]]-TOPSIS!$B$14)^2+(Sustainable_Friendly_Table[[#This Row],[Weighted Cost]]-TOPSIS!$C$14)^2+(Sustainable_Friendly_Table[[#This Row],[Weighted Co2]]-TOPSIS!$D$14)^2)^0.5</f>
        <v>2.1748110145327834E-3</v>
      </c>
      <c r="Z358">
        <f>Sustainable_Friendly_Table[[#This Row],[S- Worst-Euclidean Distance]]/(Sustainable_Friendly_Table[[#This Row],[S+ Best-Euclidean Distance]]+Sustainable_Friendly_Table[[#This Row],[S- Worst-Euclidean Distance]])</f>
        <v>0.36091056443973074</v>
      </c>
      <c r="AA358">
        <v>357</v>
      </c>
    </row>
    <row r="359" spans="1:27" x14ac:dyDescent="0.3">
      <c r="A359">
        <v>535</v>
      </c>
      <c r="B359" t="s">
        <v>280</v>
      </c>
      <c r="C359" t="s">
        <v>280</v>
      </c>
      <c r="D359" t="s">
        <v>280</v>
      </c>
      <c r="E359" t="s">
        <v>280</v>
      </c>
      <c r="F359" t="s">
        <v>155</v>
      </c>
      <c r="G359" t="s">
        <v>219</v>
      </c>
      <c r="H359">
        <v>410.61432102601776</v>
      </c>
      <c r="I359">
        <v>59</v>
      </c>
      <c r="J359">
        <v>1368852.2860258408</v>
      </c>
      <c r="K359">
        <v>45995.002772727268</v>
      </c>
      <c r="L359">
        <v>246393411.48465133</v>
      </c>
      <c r="M359">
        <v>6370547.3818181809</v>
      </c>
      <c r="N359">
        <v>2053278429.0387609</v>
      </c>
      <c r="O359">
        <v>109976000</v>
      </c>
      <c r="P359">
        <v>25.711598509090908</v>
      </c>
      <c r="Q359">
        <v>20464.341676086318</v>
      </c>
      <c r="R359">
        <v>246439406.48742405</v>
      </c>
      <c r="S359">
        <v>2169.6249764205791</v>
      </c>
      <c r="T359">
        <v>20490.053274595408</v>
      </c>
      <c r="U359">
        <f>Sustainable_Friendly_Table[[#This Row],[Total Energy(MJ)]]*AHP!$P$13/TOPSIS!$B$12</f>
        <v>2.3881148569509254E-2</v>
      </c>
      <c r="V359">
        <f>Sustainable_Friendly_Table[[#This Row],[Total Cost(LKR Million)]]*AHP!$P$14/TOPSIS!$C$12</f>
        <v>7.2423617457975471E-3</v>
      </c>
      <c r="W359">
        <f>Sustainable_Friendly_Table[[#This Row],[Total Carbon (Metric T)]]*AHP!$P$15/TOPSIS!$D$12</f>
        <v>1.3144523295784676E-2</v>
      </c>
      <c r="X359">
        <f>((Sustainable_Friendly_Table[[#This Row],[Weighted Energy]]-TOPSIS!$B$13)^2+(Sustainable_Friendly_Table[[#This Row],[Weighted Cost]]-TOPSIS!$C$13)^2+(Sustainable_Friendly_Table[[#This Row],[Weighted Co2]]-TOPSIS!$D$13)^2)^0.5</f>
        <v>3.8540528886094505E-3</v>
      </c>
      <c r="Y359">
        <f>((Sustainable_Friendly_Table[[#This Row],[Weighted Energy]]-TOPSIS!$B$14)^2+(Sustainable_Friendly_Table[[#This Row],[Weighted Cost]]-TOPSIS!$C$14)^2+(Sustainable_Friendly_Table[[#This Row],[Weighted Co2]]-TOPSIS!$D$14)^2)^0.5</f>
        <v>2.1715610427155865E-3</v>
      </c>
      <c r="Z359">
        <f>Sustainable_Friendly_Table[[#This Row],[S- Worst-Euclidean Distance]]/(Sustainable_Friendly_Table[[#This Row],[S+ Best-Euclidean Distance]]+Sustainable_Friendly_Table[[#This Row],[S- Worst-Euclidean Distance]])</f>
        <v>0.3603883467253699</v>
      </c>
      <c r="AA359">
        <v>358</v>
      </c>
    </row>
    <row r="360" spans="1:27" x14ac:dyDescent="0.3">
      <c r="A360">
        <v>537</v>
      </c>
      <c r="B360" t="s">
        <v>280</v>
      </c>
      <c r="C360" t="s">
        <v>280</v>
      </c>
      <c r="D360" t="s">
        <v>280</v>
      </c>
      <c r="E360" t="s">
        <v>280</v>
      </c>
      <c r="F360" t="s">
        <v>155</v>
      </c>
      <c r="G360" t="s">
        <v>218</v>
      </c>
      <c r="H360">
        <v>410.61432102601776</v>
      </c>
      <c r="I360">
        <v>30</v>
      </c>
      <c r="J360">
        <v>1368852.2860258408</v>
      </c>
      <c r="K360">
        <v>45995.002772727268</v>
      </c>
      <c r="L360">
        <v>246393411.48465133</v>
      </c>
      <c r="M360">
        <v>6370547.3818181809</v>
      </c>
      <c r="N360">
        <v>2053278429.0387609</v>
      </c>
      <c r="O360">
        <v>112386000</v>
      </c>
      <c r="P360">
        <v>25.711598509090908</v>
      </c>
      <c r="Q360">
        <v>20464.341676086318</v>
      </c>
      <c r="R360">
        <v>246439406.48742405</v>
      </c>
      <c r="S360">
        <v>2172.0349764205789</v>
      </c>
      <c r="T360">
        <v>20490.053274595408</v>
      </c>
      <c r="U360">
        <f>Sustainable_Friendly_Table[[#This Row],[Total Energy(MJ)]]*AHP!$P$13/TOPSIS!$B$12</f>
        <v>2.3881148569509254E-2</v>
      </c>
      <c r="V360">
        <f>Sustainable_Friendly_Table[[#This Row],[Total Cost(LKR Million)]]*AHP!$P$14/TOPSIS!$C$12</f>
        <v>7.2504064963867321E-3</v>
      </c>
      <c r="W360">
        <f>Sustainable_Friendly_Table[[#This Row],[Total Carbon (Metric T)]]*AHP!$P$15/TOPSIS!$D$12</f>
        <v>1.3144523295784676E-2</v>
      </c>
      <c r="X360">
        <f>((Sustainable_Friendly_Table[[#This Row],[Weighted Energy]]-TOPSIS!$B$13)^2+(Sustainable_Friendly_Table[[#This Row],[Weighted Cost]]-TOPSIS!$C$13)^2+(Sustainable_Friendly_Table[[#This Row],[Weighted Co2]]-TOPSIS!$D$13)^2)^0.5</f>
        <v>3.8561867297679741E-3</v>
      </c>
      <c r="Y360">
        <f>((Sustainable_Friendly_Table[[#This Row],[Weighted Energy]]-TOPSIS!$B$14)^2+(Sustainable_Friendly_Table[[#This Row],[Weighted Cost]]-TOPSIS!$C$14)^2+(Sustainable_Friendly_Table[[#This Row],[Weighted Co2]]-TOPSIS!$D$14)^2)^0.5</f>
        <v>2.1694828043596049E-3</v>
      </c>
      <c r="Z360">
        <f>Sustainable_Friendly_Table[[#This Row],[S- Worst-Euclidean Distance]]/(Sustainable_Friendly_Table[[#This Row],[S+ Best-Euclidean Distance]]+Sustainable_Friendly_Table[[#This Row],[S- Worst-Euclidean Distance]])</f>
        <v>0.36004012368622396</v>
      </c>
      <c r="AA360">
        <v>359</v>
      </c>
    </row>
    <row r="361" spans="1:27" x14ac:dyDescent="0.3">
      <c r="A361">
        <v>536</v>
      </c>
      <c r="B361" t="s">
        <v>280</v>
      </c>
      <c r="C361" t="s">
        <v>280</v>
      </c>
      <c r="D361" t="s">
        <v>280</v>
      </c>
      <c r="E361" t="s">
        <v>280</v>
      </c>
      <c r="F361" t="s">
        <v>155</v>
      </c>
      <c r="G361" t="s">
        <v>220</v>
      </c>
      <c r="H361">
        <v>410.61432102601776</v>
      </c>
      <c r="I361">
        <v>30</v>
      </c>
      <c r="J361">
        <v>1368852.2860258408</v>
      </c>
      <c r="K361">
        <v>45995.002772727268</v>
      </c>
      <c r="L361">
        <v>246393411.48465133</v>
      </c>
      <c r="M361">
        <v>6370547.3818181809</v>
      </c>
      <c r="N361">
        <v>2053278429.0387609</v>
      </c>
      <c r="O361">
        <v>117000000</v>
      </c>
      <c r="P361">
        <v>25.711598509090908</v>
      </c>
      <c r="Q361">
        <v>20464.341676086318</v>
      </c>
      <c r="R361">
        <v>246439406.48742405</v>
      </c>
      <c r="S361">
        <v>2176.6489764205789</v>
      </c>
      <c r="T361">
        <v>20490.053274595408</v>
      </c>
      <c r="U361">
        <f>Sustainable_Friendly_Table[[#This Row],[Total Energy(MJ)]]*AHP!$P$13/TOPSIS!$B$12</f>
        <v>2.3881148569509254E-2</v>
      </c>
      <c r="V361">
        <f>Sustainable_Friendly_Table[[#This Row],[Total Cost(LKR Million)]]*AHP!$P$14/TOPSIS!$C$12</f>
        <v>7.2658083549836218E-3</v>
      </c>
      <c r="W361">
        <f>Sustainable_Friendly_Table[[#This Row],[Total Carbon (Metric T)]]*AHP!$P$15/TOPSIS!$D$12</f>
        <v>1.3144523295784676E-2</v>
      </c>
      <c r="X361">
        <f>((Sustainable_Friendly_Table[[#This Row],[Weighted Energy]]-TOPSIS!$B$13)^2+(Sustainable_Friendly_Table[[#This Row],[Weighted Cost]]-TOPSIS!$C$13)^2+(Sustainable_Friendly_Table[[#This Row],[Weighted Co2]]-TOPSIS!$D$13)^2)^0.5</f>
        <v>3.8603155003794766E-3</v>
      </c>
      <c r="Y361">
        <f>((Sustainable_Friendly_Table[[#This Row],[Weighted Energy]]-TOPSIS!$B$14)^2+(Sustainable_Friendly_Table[[#This Row],[Weighted Cost]]-TOPSIS!$C$14)^2+(Sustainable_Friendly_Table[[#This Row],[Weighted Co2]]-TOPSIS!$D$14)^2)^0.5</f>
        <v>2.1655817840969711E-3</v>
      </c>
      <c r="Z361">
        <f>Sustainable_Friendly_Table[[#This Row],[S- Worst-Euclidean Distance]]/(Sustainable_Friendly_Table[[#This Row],[S+ Best-Euclidean Distance]]+Sustainable_Friendly_Table[[#This Row],[S- Worst-Euclidean Distance]])</f>
        <v>0.35937914004538574</v>
      </c>
      <c r="AA361">
        <v>360</v>
      </c>
    </row>
    <row r="362" spans="1:27" x14ac:dyDescent="0.3">
      <c r="A362">
        <v>151</v>
      </c>
      <c r="B362" t="s">
        <v>140</v>
      </c>
      <c r="C362" t="s">
        <v>148</v>
      </c>
      <c r="D362" t="s">
        <v>151</v>
      </c>
      <c r="E362" t="s">
        <v>152</v>
      </c>
      <c r="F362" t="s">
        <v>280</v>
      </c>
      <c r="G362" t="s">
        <v>219</v>
      </c>
      <c r="H362">
        <v>377.84444882214581</v>
      </c>
      <c r="I362">
        <v>54</v>
      </c>
      <c r="J362">
        <v>1378667.488788683</v>
      </c>
      <c r="K362">
        <v>46129.862490909087</v>
      </c>
      <c r="L362">
        <v>248160147.98196292</v>
      </c>
      <c r="M362">
        <v>5682484.878636363</v>
      </c>
      <c r="N362">
        <v>2068001233.1830242</v>
      </c>
      <c r="O362">
        <v>100656000</v>
      </c>
      <c r="P362">
        <v>22.977584668181816</v>
      </c>
      <c r="Q362">
        <v>20611.078957390808</v>
      </c>
      <c r="R362">
        <v>248206277.84445384</v>
      </c>
      <c r="S362">
        <v>2174.3397180616607</v>
      </c>
      <c r="T362">
        <v>20634.056542058988</v>
      </c>
      <c r="U362">
        <f>Sustainable_Friendly_Table[[#This Row],[Total Energy(MJ)]]*AHP!$P$13/TOPSIS!$B$12</f>
        <v>2.4052366793014396E-2</v>
      </c>
      <c r="V362">
        <f>Sustainable_Friendly_Table[[#This Row],[Total Cost(LKR Million)]]*AHP!$P$14/TOPSIS!$C$12</f>
        <v>7.258099887123253E-3</v>
      </c>
      <c r="W362">
        <f>Sustainable_Friendly_Table[[#This Row],[Total Carbon (Metric T)]]*AHP!$P$15/TOPSIS!$D$12</f>
        <v>1.323690247501263E-2</v>
      </c>
      <c r="X362">
        <f>((Sustainable_Friendly_Table[[#This Row],[Weighted Energy]]-TOPSIS!$B$13)^2+(Sustainable_Friendly_Table[[#This Row],[Weighted Cost]]-TOPSIS!$C$13)^2+(Sustainable_Friendly_Table[[#This Row],[Weighted Co2]]-TOPSIS!$D$13)^2)^0.5</f>
        <v>4.0460011516417682E-3</v>
      </c>
      <c r="Y362">
        <f>((Sustainable_Friendly_Table[[#This Row],[Weighted Energy]]-TOPSIS!$B$14)^2+(Sustainable_Friendly_Table[[#This Row],[Weighted Cost]]-TOPSIS!$C$14)^2+(Sustainable_Friendly_Table[[#This Row],[Weighted Co2]]-TOPSIS!$D$14)^2)^0.5</f>
        <v>1.97993670668288E-3</v>
      </c>
      <c r="Z362">
        <f>Sustainable_Friendly_Table[[#This Row],[S- Worst-Euclidean Distance]]/(Sustainable_Friendly_Table[[#This Row],[S+ Best-Euclidean Distance]]+Sustainable_Friendly_Table[[#This Row],[S- Worst-Euclidean Distance]])</f>
        <v>0.32856905484806126</v>
      </c>
      <c r="AA362">
        <v>361</v>
      </c>
    </row>
    <row r="363" spans="1:27" x14ac:dyDescent="0.3">
      <c r="A363">
        <v>153</v>
      </c>
      <c r="B363" t="s">
        <v>140</v>
      </c>
      <c r="C363" t="s">
        <v>148</v>
      </c>
      <c r="D363" t="s">
        <v>151</v>
      </c>
      <c r="E363" t="s">
        <v>152</v>
      </c>
      <c r="F363" t="s">
        <v>280</v>
      </c>
      <c r="G363" t="s">
        <v>218</v>
      </c>
      <c r="H363">
        <v>377.84444882214581</v>
      </c>
      <c r="I363">
        <v>27</v>
      </c>
      <c r="J363">
        <v>1378667.488788683</v>
      </c>
      <c r="K363">
        <v>46129.862490909087</v>
      </c>
      <c r="L363">
        <v>248160147.98196292</v>
      </c>
      <c r="M363">
        <v>5682484.878636363</v>
      </c>
      <c r="N363">
        <v>2068001233.1830242</v>
      </c>
      <c r="O363">
        <v>101147400</v>
      </c>
      <c r="P363">
        <v>22.977584668181816</v>
      </c>
      <c r="Q363">
        <v>20611.078957390808</v>
      </c>
      <c r="R363">
        <v>248206277.84445384</v>
      </c>
      <c r="S363">
        <v>2174.8311180616606</v>
      </c>
      <c r="T363">
        <v>20634.056542058988</v>
      </c>
      <c r="U363">
        <f>Sustainable_Friendly_Table[[#This Row],[Total Energy(MJ)]]*AHP!$P$13/TOPSIS!$B$12</f>
        <v>2.4052366793014396E-2</v>
      </c>
      <c r="V363">
        <f>Sustainable_Friendly_Table[[#This Row],[Total Cost(LKR Million)]]*AHP!$P$14/TOPSIS!$C$12</f>
        <v>7.2597402151064585E-3</v>
      </c>
      <c r="W363">
        <f>Sustainable_Friendly_Table[[#This Row],[Total Carbon (Metric T)]]*AHP!$P$15/TOPSIS!$D$12</f>
        <v>1.323690247501263E-2</v>
      </c>
      <c r="X363">
        <f>((Sustainable_Friendly_Table[[#This Row],[Weighted Energy]]-TOPSIS!$B$13)^2+(Sustainable_Friendly_Table[[#This Row],[Weighted Cost]]-TOPSIS!$C$13)^2+(Sustainable_Friendly_Table[[#This Row],[Weighted Co2]]-TOPSIS!$D$13)^2)^0.5</f>
        <v>4.0464207766591357E-3</v>
      </c>
      <c r="Y363">
        <f>((Sustainable_Friendly_Table[[#This Row],[Weighted Energy]]-TOPSIS!$B$14)^2+(Sustainable_Friendly_Table[[#This Row],[Weighted Cost]]-TOPSIS!$C$14)^2+(Sustainable_Friendly_Table[[#This Row],[Weighted Co2]]-TOPSIS!$D$14)^2)^0.5</f>
        <v>1.9794824968440341E-3</v>
      </c>
      <c r="Z363">
        <f>Sustainable_Friendly_Table[[#This Row],[S- Worst-Euclidean Distance]]/(Sustainable_Friendly_Table[[#This Row],[S+ Best-Euclidean Distance]]+Sustainable_Friendly_Table[[#This Row],[S- Worst-Euclidean Distance]])</f>
        <v>0.32849556439913752</v>
      </c>
      <c r="AA363">
        <v>362</v>
      </c>
    </row>
    <row r="364" spans="1:27" x14ac:dyDescent="0.3">
      <c r="A364">
        <v>152</v>
      </c>
      <c r="B364" t="s">
        <v>140</v>
      </c>
      <c r="C364" t="s">
        <v>148</v>
      </c>
      <c r="D364" t="s">
        <v>151</v>
      </c>
      <c r="E364" t="s">
        <v>152</v>
      </c>
      <c r="F364" t="s">
        <v>280</v>
      </c>
      <c r="G364" t="s">
        <v>220</v>
      </c>
      <c r="H364">
        <v>377.84444882214581</v>
      </c>
      <c r="I364">
        <v>27</v>
      </c>
      <c r="J364">
        <v>1378667.488788683</v>
      </c>
      <c r="K364">
        <v>46129.862490909087</v>
      </c>
      <c r="L364">
        <v>248160147.98196292</v>
      </c>
      <c r="M364">
        <v>5682484.878636363</v>
      </c>
      <c r="N364">
        <v>2068001233.1830242</v>
      </c>
      <c r="O364">
        <v>105300000</v>
      </c>
      <c r="P364">
        <v>22.977584668181816</v>
      </c>
      <c r="Q364">
        <v>20611.078957390808</v>
      </c>
      <c r="R364">
        <v>248206277.84445384</v>
      </c>
      <c r="S364">
        <v>2178.983718061661</v>
      </c>
      <c r="T364">
        <v>20634.056542058988</v>
      </c>
      <c r="U364">
        <f>Sustainable_Friendly_Table[[#This Row],[Total Energy(MJ)]]*AHP!$P$13/TOPSIS!$B$12</f>
        <v>2.4052366793014396E-2</v>
      </c>
      <c r="V364">
        <f>Sustainable_Friendly_Table[[#This Row],[Total Cost(LKR Million)]]*AHP!$P$14/TOPSIS!$C$12</f>
        <v>7.2736018878436608E-3</v>
      </c>
      <c r="W364">
        <f>Sustainable_Friendly_Table[[#This Row],[Total Carbon (Metric T)]]*AHP!$P$15/TOPSIS!$D$12</f>
        <v>1.323690247501263E-2</v>
      </c>
      <c r="X364">
        <f>((Sustainable_Friendly_Table[[#This Row],[Weighted Energy]]-TOPSIS!$B$13)^2+(Sustainable_Friendly_Table[[#This Row],[Weighted Cost]]-TOPSIS!$C$13)^2+(Sustainable_Friendly_Table[[#This Row],[Weighted Co2]]-TOPSIS!$D$13)^2)^0.5</f>
        <v>4.0499916314732428E-3</v>
      </c>
      <c r="Y364">
        <f>((Sustainable_Friendly_Table[[#This Row],[Weighted Energy]]-TOPSIS!$B$14)^2+(Sustainable_Friendly_Table[[#This Row],[Weighted Cost]]-TOPSIS!$C$14)^2+(Sustainable_Friendly_Table[[#This Row],[Weighted Co2]]-TOPSIS!$D$14)^2)^0.5</f>
        <v>1.9756943868798945E-3</v>
      </c>
      <c r="Z364">
        <f>Sustainable_Friendly_Table[[#This Row],[S- Worst-Euclidean Distance]]/(Sustainable_Friendly_Table[[#This Row],[S+ Best-Euclidean Distance]]+Sustainable_Friendly_Table[[#This Row],[S- Worst-Euclidean Distance]])</f>
        <v>0.3278787478906619</v>
      </c>
      <c r="AA364">
        <v>363</v>
      </c>
    </row>
    <row r="365" spans="1:27" x14ac:dyDescent="0.3">
      <c r="A365">
        <v>169</v>
      </c>
      <c r="B365" t="s">
        <v>140</v>
      </c>
      <c r="C365" t="s">
        <v>148</v>
      </c>
      <c r="D365" t="s">
        <v>280</v>
      </c>
      <c r="E365" t="s">
        <v>152</v>
      </c>
      <c r="F365" t="s">
        <v>280</v>
      </c>
      <c r="G365" t="s">
        <v>219</v>
      </c>
      <c r="H365">
        <v>378.30891116055579</v>
      </c>
      <c r="I365">
        <v>54</v>
      </c>
      <c r="J365">
        <v>1379117.088332264</v>
      </c>
      <c r="K365">
        <v>46129.862490909087</v>
      </c>
      <c r="L365">
        <v>248241075.89980754</v>
      </c>
      <c r="M365">
        <v>5687089.9536363631</v>
      </c>
      <c r="N365">
        <v>2068675632.4983962</v>
      </c>
      <c r="O365">
        <v>100656000</v>
      </c>
      <c r="P365">
        <v>22.968374518181815</v>
      </c>
      <c r="Q365">
        <v>20617.800470567348</v>
      </c>
      <c r="R365">
        <v>248287205.76229846</v>
      </c>
      <c r="S365">
        <v>2175.0187224520328</v>
      </c>
      <c r="T365">
        <v>20640.768845085531</v>
      </c>
      <c r="U365">
        <f>Sustainable_Friendly_Table[[#This Row],[Total Energy(MJ)]]*AHP!$P$13/TOPSIS!$B$12</f>
        <v>2.4060209092494889E-2</v>
      </c>
      <c r="V365">
        <f>Sustainable_Friendly_Table[[#This Row],[Total Cost(LKR Million)]]*AHP!$P$14/TOPSIS!$C$12</f>
        <v>7.260366451840891E-3</v>
      </c>
      <c r="W365">
        <f>Sustainable_Friendly_Table[[#This Row],[Total Carbon (Metric T)]]*AHP!$P$15/TOPSIS!$D$12</f>
        <v>1.3241208467892118E-2</v>
      </c>
      <c r="X365">
        <f>((Sustainable_Friendly_Table[[#This Row],[Weighted Energy]]-TOPSIS!$B$13)^2+(Sustainable_Friendly_Table[[#This Row],[Weighted Cost]]-TOPSIS!$C$13)^2+(Sustainable_Friendly_Table[[#This Row],[Weighted Co2]]-TOPSIS!$D$13)^2)^0.5</f>
        <v>4.0552299857907854E-3</v>
      </c>
      <c r="Y365">
        <f>((Sustainable_Friendly_Table[[#This Row],[Weighted Energy]]-TOPSIS!$B$14)^2+(Sustainable_Friendly_Table[[#This Row],[Weighted Cost]]-TOPSIS!$C$14)^2+(Sustainable_Friendly_Table[[#This Row],[Weighted Co2]]-TOPSIS!$D$14)^2)^0.5</f>
        <v>1.9707123971083253E-3</v>
      </c>
      <c r="Z365">
        <f>Sustainable_Friendly_Table[[#This Row],[S- Worst-Euclidean Distance]]/(Sustainable_Friendly_Table[[#This Row],[S+ Best-Euclidean Distance]]+Sustainable_Friendly_Table[[#This Row],[S- Worst-Euclidean Distance]])</f>
        <v>0.32703804183408169</v>
      </c>
      <c r="AA365">
        <v>364</v>
      </c>
    </row>
    <row r="366" spans="1:27" x14ac:dyDescent="0.3">
      <c r="A366">
        <v>171</v>
      </c>
      <c r="B366" t="s">
        <v>140</v>
      </c>
      <c r="C366" t="s">
        <v>148</v>
      </c>
      <c r="D366" t="s">
        <v>280</v>
      </c>
      <c r="E366" t="s">
        <v>152</v>
      </c>
      <c r="F366" t="s">
        <v>280</v>
      </c>
      <c r="G366" t="s">
        <v>218</v>
      </c>
      <c r="H366">
        <v>378.30891116055579</v>
      </c>
      <c r="I366">
        <v>27</v>
      </c>
      <c r="J366">
        <v>1379117.088332264</v>
      </c>
      <c r="K366">
        <v>46129.862490909087</v>
      </c>
      <c r="L366">
        <v>248241075.89980754</v>
      </c>
      <c r="M366">
        <v>5687089.9536363631</v>
      </c>
      <c r="N366">
        <v>2068675632.4983962</v>
      </c>
      <c r="O366">
        <v>101147400</v>
      </c>
      <c r="P366">
        <v>22.968374518181815</v>
      </c>
      <c r="Q366">
        <v>20617.800470567348</v>
      </c>
      <c r="R366">
        <v>248287205.76229846</v>
      </c>
      <c r="S366">
        <v>2175.5101224520326</v>
      </c>
      <c r="T366">
        <v>20640.768845085531</v>
      </c>
      <c r="U366">
        <f>Sustainable_Friendly_Table[[#This Row],[Total Energy(MJ)]]*AHP!$P$13/TOPSIS!$B$12</f>
        <v>2.4060209092494889E-2</v>
      </c>
      <c r="V366">
        <f>Sustainable_Friendly_Table[[#This Row],[Total Cost(LKR Million)]]*AHP!$P$14/TOPSIS!$C$12</f>
        <v>7.2620067798240956E-3</v>
      </c>
      <c r="W366">
        <f>Sustainable_Friendly_Table[[#This Row],[Total Carbon (Metric T)]]*AHP!$P$15/TOPSIS!$D$12</f>
        <v>1.3241208467892118E-2</v>
      </c>
      <c r="X366">
        <f>((Sustainable_Friendly_Table[[#This Row],[Weighted Energy]]-TOPSIS!$B$13)^2+(Sustainable_Friendly_Table[[#This Row],[Weighted Cost]]-TOPSIS!$C$13)^2+(Sustainable_Friendly_Table[[#This Row],[Weighted Co2]]-TOPSIS!$D$13)^2)^0.5</f>
        <v>4.0556495726539292E-3</v>
      </c>
      <c r="Y366">
        <f>((Sustainable_Friendly_Table[[#This Row],[Weighted Energy]]-TOPSIS!$B$14)^2+(Sustainable_Friendly_Table[[#This Row],[Weighted Cost]]-TOPSIS!$C$14)^2+(Sustainable_Friendly_Table[[#This Row],[Weighted Co2]]-TOPSIS!$D$14)^2)^0.5</f>
        <v>1.9702579477766731E-3</v>
      </c>
      <c r="Z366">
        <f>Sustainable_Friendly_Table[[#This Row],[S- Worst-Euclidean Distance]]/(Sustainable_Friendly_Table[[#This Row],[S+ Best-Euclidean Distance]]+Sustainable_Friendly_Table[[#This Row],[S- Worst-Euclidean Distance]])</f>
        <v>0.32696451797452769</v>
      </c>
      <c r="AA366">
        <v>365</v>
      </c>
    </row>
    <row r="367" spans="1:27" x14ac:dyDescent="0.3">
      <c r="A367">
        <v>170</v>
      </c>
      <c r="B367" t="s">
        <v>140</v>
      </c>
      <c r="C367" t="s">
        <v>148</v>
      </c>
      <c r="D367" t="s">
        <v>280</v>
      </c>
      <c r="E367" t="s">
        <v>152</v>
      </c>
      <c r="F367" t="s">
        <v>280</v>
      </c>
      <c r="G367" t="s">
        <v>220</v>
      </c>
      <c r="H367">
        <v>378.30891116055579</v>
      </c>
      <c r="I367">
        <v>27</v>
      </c>
      <c r="J367">
        <v>1379117.088332264</v>
      </c>
      <c r="K367">
        <v>46129.862490909087</v>
      </c>
      <c r="L367">
        <v>248241075.89980754</v>
      </c>
      <c r="M367">
        <v>5687089.9536363631</v>
      </c>
      <c r="N367">
        <v>2068675632.4983962</v>
      </c>
      <c r="O367">
        <v>105300000</v>
      </c>
      <c r="P367">
        <v>22.968374518181815</v>
      </c>
      <c r="Q367">
        <v>20617.800470567348</v>
      </c>
      <c r="R367">
        <v>248287205.76229846</v>
      </c>
      <c r="S367">
        <v>2179.6627224520325</v>
      </c>
      <c r="T367">
        <v>20640.768845085531</v>
      </c>
      <c r="U367">
        <f>Sustainable_Friendly_Table[[#This Row],[Total Energy(MJ)]]*AHP!$P$13/TOPSIS!$B$12</f>
        <v>2.4060209092494889E-2</v>
      </c>
      <c r="V367">
        <f>Sustainable_Friendly_Table[[#This Row],[Total Cost(LKR Million)]]*AHP!$P$14/TOPSIS!$C$12</f>
        <v>7.2758684525612962E-3</v>
      </c>
      <c r="W367">
        <f>Sustainable_Friendly_Table[[#This Row],[Total Carbon (Metric T)]]*AHP!$P$15/TOPSIS!$D$12</f>
        <v>1.3241208467892118E-2</v>
      </c>
      <c r="X367">
        <f>((Sustainable_Friendly_Table[[#This Row],[Weighted Energy]]-TOPSIS!$B$13)^2+(Sustainable_Friendly_Table[[#This Row],[Weighted Cost]]-TOPSIS!$C$13)^2+(Sustainable_Friendly_Table[[#This Row],[Weighted Co2]]-TOPSIS!$D$13)^2)^0.5</f>
        <v>4.0592200489933134E-3</v>
      </c>
      <c r="Y367">
        <f>((Sustainable_Friendly_Table[[#This Row],[Weighted Energy]]-TOPSIS!$B$14)^2+(Sustainable_Friendly_Table[[#This Row],[Weighted Cost]]-TOPSIS!$C$14)^2+(Sustainable_Friendly_Table[[#This Row],[Weighted Co2]]-TOPSIS!$D$14)^2)^0.5</f>
        <v>1.966468045143548E-3</v>
      </c>
      <c r="Z367">
        <f>Sustainable_Friendly_Table[[#This Row],[S- Worst-Euclidean Distance]]/(Sustainable_Friendly_Table[[#This Row],[S+ Best-Euclidean Distance]]+Sustainable_Friendly_Table[[#This Row],[S- Worst-Euclidean Distance]])</f>
        <v>0.32634746678258514</v>
      </c>
      <c r="AA367">
        <v>366</v>
      </c>
    </row>
    <row r="368" spans="1:27" x14ac:dyDescent="0.3">
      <c r="A368">
        <v>145</v>
      </c>
      <c r="B368" t="s">
        <v>140</v>
      </c>
      <c r="C368" t="s">
        <v>148</v>
      </c>
      <c r="D368" t="s">
        <v>151</v>
      </c>
      <c r="E368" t="s">
        <v>152</v>
      </c>
      <c r="F368" t="s">
        <v>154</v>
      </c>
      <c r="G368" t="s">
        <v>219</v>
      </c>
      <c r="H368">
        <v>377.78108079298306</v>
      </c>
      <c r="I368">
        <v>54</v>
      </c>
      <c r="J368">
        <v>1380377.9978418781</v>
      </c>
      <c r="K368">
        <v>43946.449763636367</v>
      </c>
      <c r="L368">
        <v>248468039.61153808</v>
      </c>
      <c r="M368">
        <v>5693401.9422727264</v>
      </c>
      <c r="N368">
        <v>2070566996.7628174</v>
      </c>
      <c r="O368">
        <v>100656000</v>
      </c>
      <c r="P368">
        <v>22.977584668181816</v>
      </c>
      <c r="Q368">
        <v>20636.651067736078</v>
      </c>
      <c r="R368">
        <v>248511986.06130171</v>
      </c>
      <c r="S368">
        <v>2176.9163987050902</v>
      </c>
      <c r="T368">
        <v>20659.628652404259</v>
      </c>
      <c r="U368">
        <f>Sustainable_Friendly_Table[[#This Row],[Total Energy(MJ)]]*AHP!$P$13/TOPSIS!$B$12</f>
        <v>2.4081991370712916E-2</v>
      </c>
      <c r="V368">
        <f>Sustainable_Friendly_Table[[#This Row],[Total Cost(LKR Million)]]*AHP!$P$14/TOPSIS!$C$12</f>
        <v>7.2667010294985125E-3</v>
      </c>
      <c r="W368">
        <f>Sustainable_Friendly_Table[[#This Row],[Total Carbon (Metric T)]]*AHP!$P$15/TOPSIS!$D$12</f>
        <v>1.3253307176144985E-2</v>
      </c>
      <c r="X368">
        <f>((Sustainable_Friendly_Table[[#This Row],[Weighted Energy]]-TOPSIS!$B$13)^2+(Sustainable_Friendly_Table[[#This Row],[Weighted Cost]]-TOPSIS!$C$13)^2+(Sustainable_Friendly_Table[[#This Row],[Weighted Co2]]-TOPSIS!$D$13)^2)^0.5</f>
        <v>4.0809380005156189E-3</v>
      </c>
      <c r="Y368">
        <f>((Sustainable_Friendly_Table[[#This Row],[Weighted Energy]]-TOPSIS!$B$14)^2+(Sustainable_Friendly_Table[[#This Row],[Weighted Cost]]-TOPSIS!$C$14)^2+(Sustainable_Friendly_Table[[#This Row],[Weighted Co2]]-TOPSIS!$D$14)^2)^0.5</f>
        <v>1.9450165597010428E-3</v>
      </c>
      <c r="Z368">
        <f>Sustainable_Friendly_Table[[#This Row],[S- Worst-Euclidean Distance]]/(Sustainable_Friendly_Table[[#This Row],[S+ Best-Euclidean Distance]]+Sustainable_Friendly_Table[[#This Row],[S- Worst-Euclidean Distance]])</f>
        <v>0.32277318726265175</v>
      </c>
      <c r="AA368">
        <v>367</v>
      </c>
    </row>
    <row r="369" spans="1:27" x14ac:dyDescent="0.3">
      <c r="A369">
        <v>147</v>
      </c>
      <c r="B369" t="s">
        <v>140</v>
      </c>
      <c r="C369" t="s">
        <v>148</v>
      </c>
      <c r="D369" t="s">
        <v>151</v>
      </c>
      <c r="E369" t="s">
        <v>152</v>
      </c>
      <c r="F369" t="s">
        <v>154</v>
      </c>
      <c r="G369" t="s">
        <v>218</v>
      </c>
      <c r="H369">
        <v>377.78108079298306</v>
      </c>
      <c r="I369">
        <v>27</v>
      </c>
      <c r="J369">
        <v>1380377.9978418781</v>
      </c>
      <c r="K369">
        <v>43946.449763636367</v>
      </c>
      <c r="L369">
        <v>248468039.61153808</v>
      </c>
      <c r="M369">
        <v>5693401.9422727264</v>
      </c>
      <c r="N369">
        <v>2070566996.7628174</v>
      </c>
      <c r="O369">
        <v>101147400</v>
      </c>
      <c r="P369">
        <v>22.977584668181816</v>
      </c>
      <c r="Q369">
        <v>20636.651067736078</v>
      </c>
      <c r="R369">
        <v>248511986.06130171</v>
      </c>
      <c r="S369">
        <v>2177.40779870509</v>
      </c>
      <c r="T369">
        <v>20659.628652404259</v>
      </c>
      <c r="U369">
        <f>Sustainable_Friendly_Table[[#This Row],[Total Energy(MJ)]]*AHP!$P$13/TOPSIS!$B$12</f>
        <v>2.4081991370712916E-2</v>
      </c>
      <c r="V369">
        <f>Sustainable_Friendly_Table[[#This Row],[Total Cost(LKR Million)]]*AHP!$P$14/TOPSIS!$C$12</f>
        <v>7.2683413574817172E-3</v>
      </c>
      <c r="W369">
        <f>Sustainable_Friendly_Table[[#This Row],[Total Carbon (Metric T)]]*AHP!$P$15/TOPSIS!$D$12</f>
        <v>1.3253307176144985E-2</v>
      </c>
      <c r="X369">
        <f>((Sustainable_Friendly_Table[[#This Row],[Weighted Energy]]-TOPSIS!$B$13)^2+(Sustainable_Friendly_Table[[#This Row],[Weighted Cost]]-TOPSIS!$C$13)^2+(Sustainable_Friendly_Table[[#This Row],[Weighted Co2]]-TOPSIS!$D$13)^2)^0.5</f>
        <v>4.0813574903619601E-3</v>
      </c>
      <c r="Y369">
        <f>((Sustainable_Friendly_Table[[#This Row],[Weighted Energy]]-TOPSIS!$B$14)^2+(Sustainable_Friendly_Table[[#This Row],[Weighted Cost]]-TOPSIS!$C$14)^2+(Sustainable_Friendly_Table[[#This Row],[Weighted Co2]]-TOPSIS!$D$14)^2)^0.5</f>
        <v>1.9445614486927314E-3</v>
      </c>
      <c r="Z369">
        <f>Sustainable_Friendly_Table[[#This Row],[S- Worst-Euclidean Distance]]/(Sustainable_Friendly_Table[[#This Row],[S+ Best-Euclidean Distance]]+Sustainable_Friendly_Table[[#This Row],[S- Worst-Euclidean Distance]])</f>
        <v>0.32269956970210789</v>
      </c>
      <c r="AA369">
        <v>368</v>
      </c>
    </row>
    <row r="370" spans="1:27" x14ac:dyDescent="0.3">
      <c r="A370">
        <v>146</v>
      </c>
      <c r="B370" t="s">
        <v>140</v>
      </c>
      <c r="C370" t="s">
        <v>148</v>
      </c>
      <c r="D370" t="s">
        <v>151</v>
      </c>
      <c r="E370" t="s">
        <v>152</v>
      </c>
      <c r="F370" t="s">
        <v>154</v>
      </c>
      <c r="G370" t="s">
        <v>220</v>
      </c>
      <c r="H370">
        <v>377.78108079298306</v>
      </c>
      <c r="I370">
        <v>27</v>
      </c>
      <c r="J370">
        <v>1380377.9978418781</v>
      </c>
      <c r="K370">
        <v>43946.449763636367</v>
      </c>
      <c r="L370">
        <v>248468039.61153808</v>
      </c>
      <c r="M370">
        <v>5693401.9422727264</v>
      </c>
      <c r="N370">
        <v>2070566996.7628174</v>
      </c>
      <c r="O370">
        <v>105300000</v>
      </c>
      <c r="P370">
        <v>22.977584668181816</v>
      </c>
      <c r="Q370">
        <v>20636.651067736078</v>
      </c>
      <c r="R370">
        <v>248511986.06130171</v>
      </c>
      <c r="S370">
        <v>2181.5603987050899</v>
      </c>
      <c r="T370">
        <v>20659.628652404259</v>
      </c>
      <c r="U370">
        <f>Sustainable_Friendly_Table[[#This Row],[Total Energy(MJ)]]*AHP!$P$13/TOPSIS!$B$12</f>
        <v>2.4081991370712916E-2</v>
      </c>
      <c r="V370">
        <f>Sustainable_Friendly_Table[[#This Row],[Total Cost(LKR Million)]]*AHP!$P$14/TOPSIS!$C$12</f>
        <v>7.2822030302189178E-3</v>
      </c>
      <c r="W370">
        <f>Sustainable_Friendly_Table[[#This Row],[Total Carbon (Metric T)]]*AHP!$P$15/TOPSIS!$D$12</f>
        <v>1.3253307176144985E-2</v>
      </c>
      <c r="X370">
        <f>((Sustainable_Friendly_Table[[#This Row],[Weighted Energy]]-TOPSIS!$B$13)^2+(Sustainable_Friendly_Table[[#This Row],[Weighted Cost]]-TOPSIS!$C$13)^2+(Sustainable_Friendly_Table[[#This Row],[Weighted Co2]]-TOPSIS!$D$13)^2)^0.5</f>
        <v>4.0849269919791447E-3</v>
      </c>
      <c r="Y370">
        <f>((Sustainable_Friendly_Table[[#This Row],[Weighted Energy]]-TOPSIS!$B$14)^2+(Sustainable_Friendly_Table[[#This Row],[Weighted Cost]]-TOPSIS!$C$14)^2+(Sustainable_Friendly_Table[[#This Row],[Weighted Co2]]-TOPSIS!$D$14)^2)^0.5</f>
        <v>1.9407666101879304E-3</v>
      </c>
      <c r="Z370">
        <f>Sustainable_Friendly_Table[[#This Row],[S- Worst-Euclidean Distance]]/(Sustainable_Friendly_Table[[#This Row],[S+ Best-Euclidean Distance]]+Sustainable_Friendly_Table[[#This Row],[S- Worst-Euclidean Distance]])</f>
        <v>0.32208186116366</v>
      </c>
      <c r="AA370">
        <v>369</v>
      </c>
    </row>
    <row r="371" spans="1:27" x14ac:dyDescent="0.3">
      <c r="A371">
        <v>163</v>
      </c>
      <c r="B371" t="s">
        <v>140</v>
      </c>
      <c r="C371" t="s">
        <v>148</v>
      </c>
      <c r="D371" t="s">
        <v>280</v>
      </c>
      <c r="E371" t="s">
        <v>152</v>
      </c>
      <c r="F371" t="s">
        <v>154</v>
      </c>
      <c r="G371" t="s">
        <v>219</v>
      </c>
      <c r="H371">
        <v>378.24554313139316</v>
      </c>
      <c r="I371">
        <v>54</v>
      </c>
      <c r="J371">
        <v>1380827.5973854591</v>
      </c>
      <c r="K371">
        <v>43946.449763636367</v>
      </c>
      <c r="L371">
        <v>248548967.52938268</v>
      </c>
      <c r="M371">
        <v>5698007.0172727266</v>
      </c>
      <c r="N371">
        <v>2071241396.0781889</v>
      </c>
      <c r="O371">
        <v>100656000</v>
      </c>
      <c r="P371">
        <v>22.968374518181815</v>
      </c>
      <c r="Q371">
        <v>20643.372580912615</v>
      </c>
      <c r="R371">
        <v>248592913.9791463</v>
      </c>
      <c r="S371">
        <v>2177.5954030954617</v>
      </c>
      <c r="T371">
        <v>20666.340955430798</v>
      </c>
      <c r="U371">
        <f>Sustainable_Friendly_Table[[#This Row],[Total Energy(MJ)]]*AHP!$P$13/TOPSIS!$B$12</f>
        <v>2.4089833670193406E-2</v>
      </c>
      <c r="V371">
        <f>Sustainable_Friendly_Table[[#This Row],[Total Cost(LKR Million)]]*AHP!$P$14/TOPSIS!$C$12</f>
        <v>7.268967594216148E-3</v>
      </c>
      <c r="W371">
        <f>Sustainable_Friendly_Table[[#This Row],[Total Carbon (Metric T)]]*AHP!$P$15/TOPSIS!$D$12</f>
        <v>1.3257613169024473E-2</v>
      </c>
      <c r="X371">
        <f>((Sustainable_Friendly_Table[[#This Row],[Weighted Energy]]-TOPSIS!$B$13)^2+(Sustainable_Friendly_Table[[#This Row],[Weighted Cost]]-TOPSIS!$C$13)^2+(Sustainable_Friendly_Table[[#This Row],[Weighted Co2]]-TOPSIS!$D$13)^2)^0.5</f>
        <v>4.0901668424878955E-3</v>
      </c>
      <c r="Y371">
        <f>((Sustainable_Friendly_Table[[#This Row],[Weighted Energy]]-TOPSIS!$B$14)^2+(Sustainable_Friendly_Table[[#This Row],[Weighted Cost]]-TOPSIS!$C$14)^2+(Sustainable_Friendly_Table[[#This Row],[Weighted Co2]]-TOPSIS!$D$14)^2)^0.5</f>
        <v>1.9357924279018879E-3</v>
      </c>
      <c r="Z371">
        <f>Sustainable_Friendly_Table[[#This Row],[S- Worst-Euclidean Distance]]/(Sustainable_Friendly_Table[[#This Row],[S+ Best-Euclidean Distance]]+Sustainable_Friendly_Table[[#This Row],[S- Worst-Euclidean Distance]])</f>
        <v>0.32124220245130747</v>
      </c>
      <c r="AA371">
        <v>370</v>
      </c>
    </row>
    <row r="372" spans="1:27" x14ac:dyDescent="0.3">
      <c r="A372">
        <v>165</v>
      </c>
      <c r="B372" t="s">
        <v>140</v>
      </c>
      <c r="C372" t="s">
        <v>148</v>
      </c>
      <c r="D372" t="s">
        <v>280</v>
      </c>
      <c r="E372" t="s">
        <v>152</v>
      </c>
      <c r="F372" t="s">
        <v>154</v>
      </c>
      <c r="G372" t="s">
        <v>218</v>
      </c>
      <c r="H372">
        <v>378.24554313139316</v>
      </c>
      <c r="I372">
        <v>27</v>
      </c>
      <c r="J372">
        <v>1380827.5973854591</v>
      </c>
      <c r="K372">
        <v>43946.449763636367</v>
      </c>
      <c r="L372">
        <v>248548967.52938268</v>
      </c>
      <c r="M372">
        <v>5698007.0172727266</v>
      </c>
      <c r="N372">
        <v>2071241396.0781889</v>
      </c>
      <c r="O372">
        <v>101147400</v>
      </c>
      <c r="P372">
        <v>22.968374518181815</v>
      </c>
      <c r="Q372">
        <v>20643.372580912615</v>
      </c>
      <c r="R372">
        <v>248592913.9791463</v>
      </c>
      <c r="S372">
        <v>2178.0868030954616</v>
      </c>
      <c r="T372">
        <v>20666.340955430798</v>
      </c>
      <c r="U372">
        <f>Sustainable_Friendly_Table[[#This Row],[Total Energy(MJ)]]*AHP!$P$13/TOPSIS!$B$12</f>
        <v>2.4089833670193406E-2</v>
      </c>
      <c r="V372">
        <f>Sustainable_Friendly_Table[[#This Row],[Total Cost(LKR Million)]]*AHP!$P$14/TOPSIS!$C$12</f>
        <v>7.2706079221993526E-3</v>
      </c>
      <c r="W372">
        <f>Sustainable_Friendly_Table[[#This Row],[Total Carbon (Metric T)]]*AHP!$P$15/TOPSIS!$D$12</f>
        <v>1.3257613169024473E-2</v>
      </c>
      <c r="X372">
        <f>((Sustainable_Friendly_Table[[#This Row],[Weighted Energy]]-TOPSIS!$B$13)^2+(Sustainable_Friendly_Table[[#This Row],[Weighted Cost]]-TOPSIS!$C$13)^2+(Sustainable_Friendly_Table[[#This Row],[Weighted Co2]]-TOPSIS!$D$13)^2)^0.5</f>
        <v>4.0905862948100394E-3</v>
      </c>
      <c r="Y372">
        <f>((Sustainable_Friendly_Table[[#This Row],[Weighted Energy]]-TOPSIS!$B$14)^2+(Sustainable_Friendly_Table[[#This Row],[Weighted Cost]]-TOPSIS!$C$14)^2+(Sustainable_Friendly_Table[[#This Row],[Weighted Co2]]-TOPSIS!$D$14)^2)^0.5</f>
        <v>1.9353370688260081E-3</v>
      </c>
      <c r="Z372">
        <f>Sustainable_Friendly_Table[[#This Row],[S- Worst-Euclidean Distance]]/(Sustainable_Friendly_Table[[#This Row],[S+ Best-Euclidean Distance]]+Sustainable_Friendly_Table[[#This Row],[S- Worst-Euclidean Distance]])</f>
        <v>0.32116854995285304</v>
      </c>
      <c r="AA372">
        <v>371</v>
      </c>
    </row>
    <row r="373" spans="1:27" x14ac:dyDescent="0.3">
      <c r="A373">
        <v>164</v>
      </c>
      <c r="B373" t="s">
        <v>140</v>
      </c>
      <c r="C373" t="s">
        <v>148</v>
      </c>
      <c r="D373" t="s">
        <v>280</v>
      </c>
      <c r="E373" t="s">
        <v>152</v>
      </c>
      <c r="F373" t="s">
        <v>154</v>
      </c>
      <c r="G373" t="s">
        <v>220</v>
      </c>
      <c r="H373">
        <v>378.24554313139316</v>
      </c>
      <c r="I373">
        <v>27</v>
      </c>
      <c r="J373">
        <v>1380827.5973854591</v>
      </c>
      <c r="K373">
        <v>43946.449763636367</v>
      </c>
      <c r="L373">
        <v>248548967.52938268</v>
      </c>
      <c r="M373">
        <v>5698007.0172727266</v>
      </c>
      <c r="N373">
        <v>2071241396.0781889</v>
      </c>
      <c r="O373">
        <v>105300000</v>
      </c>
      <c r="P373">
        <v>22.968374518181815</v>
      </c>
      <c r="Q373">
        <v>20643.372580912615</v>
      </c>
      <c r="R373">
        <v>248592913.9791463</v>
      </c>
      <c r="S373">
        <v>2182.239403095462</v>
      </c>
      <c r="T373">
        <v>20666.340955430798</v>
      </c>
      <c r="U373">
        <f>Sustainable_Friendly_Table[[#This Row],[Total Energy(MJ)]]*AHP!$P$13/TOPSIS!$B$12</f>
        <v>2.4089833670193406E-2</v>
      </c>
      <c r="V373">
        <f>Sustainable_Friendly_Table[[#This Row],[Total Cost(LKR Million)]]*AHP!$P$14/TOPSIS!$C$12</f>
        <v>7.284469594936554E-3</v>
      </c>
      <c r="W373">
        <f>Sustainable_Friendly_Table[[#This Row],[Total Carbon (Metric T)]]*AHP!$P$15/TOPSIS!$D$12</f>
        <v>1.3257613169024473E-2</v>
      </c>
      <c r="X373">
        <f>((Sustainable_Friendly_Table[[#This Row],[Weighted Energy]]-TOPSIS!$B$13)^2+(Sustainable_Friendly_Table[[#This Row],[Weighted Cost]]-TOPSIS!$C$13)^2+(Sustainable_Friendly_Table[[#This Row],[Weighted Co2]]-TOPSIS!$D$13)^2)^0.5</f>
        <v>4.0941554242249455E-3</v>
      </c>
      <c r="Y373">
        <f>((Sustainable_Friendly_Table[[#This Row],[Weighted Energy]]-TOPSIS!$B$14)^2+(Sustainable_Friendly_Table[[#This Row],[Weighted Cost]]-TOPSIS!$C$14)^2+(Sustainable_Friendly_Table[[#This Row],[Weighted Co2]]-TOPSIS!$D$14)^2)^0.5</f>
        <v>1.9315403734344065E-3</v>
      </c>
      <c r="Z373">
        <f>Sustainable_Friendly_Table[[#This Row],[S- Worst-Euclidean Distance]]/(Sustainable_Friendly_Table[[#This Row],[S+ Best-Euclidean Distance]]+Sustainable_Friendly_Table[[#This Row],[S- Worst-Euclidean Distance]])</f>
        <v>0.32055059503413741</v>
      </c>
      <c r="AA373">
        <v>372</v>
      </c>
    </row>
    <row r="374" spans="1:27" x14ac:dyDescent="0.3">
      <c r="A374">
        <v>148</v>
      </c>
      <c r="B374" t="s">
        <v>140</v>
      </c>
      <c r="C374" t="s">
        <v>148</v>
      </c>
      <c r="D374" t="s">
        <v>151</v>
      </c>
      <c r="E374" t="s">
        <v>152</v>
      </c>
      <c r="F374" t="s">
        <v>155</v>
      </c>
      <c r="G374" t="s">
        <v>219</v>
      </c>
      <c r="H374">
        <v>377.74250894914496</v>
      </c>
      <c r="I374">
        <v>54</v>
      </c>
      <c r="J374">
        <v>1381419.1772655621</v>
      </c>
      <c r="K374">
        <v>44765.229536363637</v>
      </c>
      <c r="L374">
        <v>248655451.90780118</v>
      </c>
      <c r="M374">
        <v>5720694.6013636356</v>
      </c>
      <c r="N374">
        <v>2072128765.8983431</v>
      </c>
      <c r="O374">
        <v>100656000</v>
      </c>
      <c r="P374">
        <v>22.704658077272725</v>
      </c>
      <c r="Q374">
        <v>20652.216700120152</v>
      </c>
      <c r="R374">
        <v>248700217.13733754</v>
      </c>
      <c r="S374">
        <v>2178.5054604997067</v>
      </c>
      <c r="T374">
        <v>20674.921358197425</v>
      </c>
      <c r="U374">
        <f>Sustainable_Friendly_Table[[#This Row],[Total Energy(MJ)]]*AHP!$P$13/TOPSIS!$B$12</f>
        <v>2.4100231855691684E-2</v>
      </c>
      <c r="V374">
        <f>Sustainable_Friendly_Table[[#This Row],[Total Cost(LKR Million)]]*AHP!$P$14/TOPSIS!$C$12</f>
        <v>7.272005430248924E-3</v>
      </c>
      <c r="W374">
        <f>Sustainable_Friendly_Table[[#This Row],[Total Carbon (Metric T)]]*AHP!$P$15/TOPSIS!$D$12</f>
        <v>1.326311756193852E-2</v>
      </c>
      <c r="X374">
        <f>((Sustainable_Friendly_Table[[#This Row],[Weighted Energy]]-TOPSIS!$B$13)^2+(Sustainable_Friendly_Table[[#This Row],[Weighted Cost]]-TOPSIS!$C$13)^2+(Sustainable_Friendly_Table[[#This Row],[Weighted Co2]]-TOPSIS!$D$13)^2)^0.5</f>
        <v>4.1023163205906798E-3</v>
      </c>
      <c r="Y374">
        <f>((Sustainable_Friendly_Table[[#This Row],[Weighted Energy]]-TOPSIS!$B$14)^2+(Sustainable_Friendly_Table[[#This Row],[Weighted Cost]]-TOPSIS!$C$14)^2+(Sustainable_Friendly_Table[[#This Row],[Weighted Co2]]-TOPSIS!$D$14)^2)^0.5</f>
        <v>1.9236482082690685E-3</v>
      </c>
      <c r="Z374">
        <f>Sustainable_Friendly_Table[[#This Row],[S- Worst-Euclidean Distance]]/(Sustainable_Friendly_Table[[#This Row],[S+ Best-Euclidean Distance]]+Sustainable_Friendly_Table[[#This Row],[S- Worst-Euclidean Distance]])</f>
        <v>0.31922660663803593</v>
      </c>
      <c r="AA374">
        <v>373</v>
      </c>
    </row>
    <row r="375" spans="1:27" x14ac:dyDescent="0.3">
      <c r="A375">
        <v>150</v>
      </c>
      <c r="B375" t="s">
        <v>140</v>
      </c>
      <c r="C375" t="s">
        <v>148</v>
      </c>
      <c r="D375" t="s">
        <v>151</v>
      </c>
      <c r="E375" t="s">
        <v>152</v>
      </c>
      <c r="F375" t="s">
        <v>155</v>
      </c>
      <c r="G375" t="s">
        <v>218</v>
      </c>
      <c r="H375">
        <v>377.74250894914496</v>
      </c>
      <c r="I375">
        <v>27</v>
      </c>
      <c r="J375">
        <v>1381419.1772655621</v>
      </c>
      <c r="K375">
        <v>44765.229536363637</v>
      </c>
      <c r="L375">
        <v>248655451.90780118</v>
      </c>
      <c r="M375">
        <v>5720694.6013636356</v>
      </c>
      <c r="N375">
        <v>2072128765.8983431</v>
      </c>
      <c r="O375">
        <v>101147400</v>
      </c>
      <c r="P375">
        <v>22.704658077272725</v>
      </c>
      <c r="Q375">
        <v>20652.216700120152</v>
      </c>
      <c r="R375">
        <v>248700217.13733754</v>
      </c>
      <c r="S375">
        <v>2178.9968604997066</v>
      </c>
      <c r="T375">
        <v>20674.921358197425</v>
      </c>
      <c r="U375">
        <f>Sustainable_Friendly_Table[[#This Row],[Total Energy(MJ)]]*AHP!$P$13/TOPSIS!$B$12</f>
        <v>2.4100231855691684E-2</v>
      </c>
      <c r="V375">
        <f>Sustainable_Friendly_Table[[#This Row],[Total Cost(LKR Million)]]*AHP!$P$14/TOPSIS!$C$12</f>
        <v>7.2736457582321295E-3</v>
      </c>
      <c r="W375">
        <f>Sustainable_Friendly_Table[[#This Row],[Total Carbon (Metric T)]]*AHP!$P$15/TOPSIS!$D$12</f>
        <v>1.326311756193852E-2</v>
      </c>
      <c r="X375">
        <f>((Sustainable_Friendly_Table[[#This Row],[Weighted Energy]]-TOPSIS!$B$13)^2+(Sustainable_Friendly_Table[[#This Row],[Weighted Cost]]-TOPSIS!$C$13)^2+(Sustainable_Friendly_Table[[#This Row],[Weighted Co2]]-TOPSIS!$D$13)^2)^0.5</f>
        <v>4.1027357453508849E-3</v>
      </c>
      <c r="Y375">
        <f>((Sustainable_Friendly_Table[[#This Row],[Weighted Energy]]-TOPSIS!$B$14)^2+(Sustainable_Friendly_Table[[#This Row],[Weighted Cost]]-TOPSIS!$C$14)^2+(Sustainable_Friendly_Table[[#This Row],[Weighted Co2]]-TOPSIS!$D$14)^2)^0.5</f>
        <v>1.9231925648050588E-3</v>
      </c>
      <c r="Z375">
        <f>Sustainable_Friendly_Table[[#This Row],[S- Worst-Euclidean Distance]]/(Sustainable_Friendly_Table[[#This Row],[S+ Best-Euclidean Distance]]+Sustainable_Friendly_Table[[#This Row],[S- Worst-Euclidean Distance]])</f>
        <v>0.31915291152132685</v>
      </c>
      <c r="AA375">
        <v>374</v>
      </c>
    </row>
    <row r="376" spans="1:27" x14ac:dyDescent="0.3">
      <c r="A376">
        <v>149</v>
      </c>
      <c r="B376" t="s">
        <v>140</v>
      </c>
      <c r="C376" t="s">
        <v>148</v>
      </c>
      <c r="D376" t="s">
        <v>151</v>
      </c>
      <c r="E376" t="s">
        <v>152</v>
      </c>
      <c r="F376" t="s">
        <v>155</v>
      </c>
      <c r="G376" t="s">
        <v>220</v>
      </c>
      <c r="H376">
        <v>377.74250894914496</v>
      </c>
      <c r="I376">
        <v>27</v>
      </c>
      <c r="J376">
        <v>1381419.1772655621</v>
      </c>
      <c r="K376">
        <v>44765.229536363637</v>
      </c>
      <c r="L376">
        <v>248655451.90780118</v>
      </c>
      <c r="M376">
        <v>5720694.6013636356</v>
      </c>
      <c r="N376">
        <v>2072128765.8983431</v>
      </c>
      <c r="O376">
        <v>105300000</v>
      </c>
      <c r="P376">
        <v>22.704658077272725</v>
      </c>
      <c r="Q376">
        <v>20652.216700120152</v>
      </c>
      <c r="R376">
        <v>248700217.13733754</v>
      </c>
      <c r="S376">
        <v>2183.1494604997069</v>
      </c>
      <c r="T376">
        <v>20674.921358197425</v>
      </c>
      <c r="U376">
        <f>Sustainable_Friendly_Table[[#This Row],[Total Energy(MJ)]]*AHP!$P$13/TOPSIS!$B$12</f>
        <v>2.4100231855691684E-2</v>
      </c>
      <c r="V376">
        <f>Sustainable_Friendly_Table[[#This Row],[Total Cost(LKR Million)]]*AHP!$P$14/TOPSIS!$C$12</f>
        <v>7.2875074309693318E-3</v>
      </c>
      <c r="W376">
        <f>Sustainable_Friendly_Table[[#This Row],[Total Carbon (Metric T)]]*AHP!$P$15/TOPSIS!$D$12</f>
        <v>1.326311756193852E-2</v>
      </c>
      <c r="X376">
        <f>((Sustainable_Friendly_Table[[#This Row],[Weighted Energy]]-TOPSIS!$B$13)^2+(Sustainable_Friendly_Table[[#This Row],[Weighted Cost]]-TOPSIS!$C$13)^2+(Sustainable_Friendly_Table[[#This Row],[Weighted Co2]]-TOPSIS!$D$13)^2)^0.5</f>
        <v>4.1063045695102227E-3</v>
      </c>
      <c r="Y376">
        <f>((Sustainable_Friendly_Table[[#This Row],[Weighted Energy]]-TOPSIS!$B$14)^2+(Sustainable_Friendly_Table[[#This Row],[Weighted Cost]]-TOPSIS!$C$14)^2+(Sustainable_Friendly_Table[[#This Row],[Weighted Co2]]-TOPSIS!$D$14)^2)^0.5</f>
        <v>1.9193937856871301E-3</v>
      </c>
      <c r="Z376">
        <f>Sustainable_Friendly_Table[[#This Row],[S- Worst-Euclidean Distance]]/(Sustainable_Friendly_Table[[#This Row],[S+ Best-Euclidean Distance]]+Sustainable_Friendly_Table[[#This Row],[S- Worst-Euclidean Distance]])</f>
        <v>0.31853466146900516</v>
      </c>
      <c r="AA376">
        <v>375</v>
      </c>
    </row>
    <row r="377" spans="1:27" x14ac:dyDescent="0.3">
      <c r="A377">
        <v>166</v>
      </c>
      <c r="B377" t="s">
        <v>140</v>
      </c>
      <c r="C377" t="s">
        <v>148</v>
      </c>
      <c r="D377" t="s">
        <v>280</v>
      </c>
      <c r="E377" t="s">
        <v>152</v>
      </c>
      <c r="F377" t="s">
        <v>155</v>
      </c>
      <c r="G377" t="s">
        <v>219</v>
      </c>
      <c r="H377">
        <v>378.20697128755495</v>
      </c>
      <c r="I377">
        <v>54</v>
      </c>
      <c r="J377">
        <v>1381868.7768091431</v>
      </c>
      <c r="K377">
        <v>44765.229536363637</v>
      </c>
      <c r="L377">
        <v>248736379.82564577</v>
      </c>
      <c r="M377">
        <v>5725299.6763636358</v>
      </c>
      <c r="N377">
        <v>2072803165.2137146</v>
      </c>
      <c r="O377">
        <v>100656000</v>
      </c>
      <c r="P377">
        <v>22.695447927272724</v>
      </c>
      <c r="Q377">
        <v>20658.938213296689</v>
      </c>
      <c r="R377">
        <v>248781145.05518213</v>
      </c>
      <c r="S377">
        <v>2179.1844648900787</v>
      </c>
      <c r="T377">
        <v>20681.633661223961</v>
      </c>
      <c r="U377">
        <f>Sustainable_Friendly_Table[[#This Row],[Total Energy(MJ)]]*AHP!$P$13/TOPSIS!$B$12</f>
        <v>2.4108074155172174E-2</v>
      </c>
      <c r="V377">
        <f>Sustainable_Friendly_Table[[#This Row],[Total Cost(LKR Million)]]*AHP!$P$14/TOPSIS!$C$12</f>
        <v>7.2742719949665611E-3</v>
      </c>
      <c r="W377">
        <f>Sustainable_Friendly_Table[[#This Row],[Total Carbon (Metric T)]]*AHP!$P$15/TOPSIS!$D$12</f>
        <v>1.3267423554818004E-2</v>
      </c>
      <c r="X377">
        <f>((Sustainable_Friendly_Table[[#This Row],[Weighted Energy]]-TOPSIS!$B$13)^2+(Sustainable_Friendly_Table[[#This Row],[Weighted Cost]]-TOPSIS!$C$13)^2+(Sustainable_Friendly_Table[[#This Row],[Weighted Co2]]-TOPSIS!$D$13)^2)^0.5</f>
        <v>4.1115451665583464E-3</v>
      </c>
      <c r="Y377">
        <f>((Sustainable_Friendly_Table[[#This Row],[Weighted Energy]]-TOPSIS!$B$14)^2+(Sustainable_Friendly_Table[[#This Row],[Weighted Cost]]-TOPSIS!$C$14)^2+(Sustainable_Friendly_Table[[#This Row],[Weighted Co2]]-TOPSIS!$D$14)^2)^0.5</f>
        <v>1.9144241856802466E-3</v>
      </c>
      <c r="Z377">
        <f>Sustainable_Friendly_Table[[#This Row],[S- Worst-Euclidean Distance]]/(Sustainable_Friendly_Table[[#This Row],[S+ Best-Euclidean Distance]]+Sustainable_Friendly_Table[[#This Row],[S- Worst-Euclidean Distance]])</f>
        <v>0.3176956392864918</v>
      </c>
      <c r="AA377">
        <v>376</v>
      </c>
    </row>
    <row r="378" spans="1:27" x14ac:dyDescent="0.3">
      <c r="A378">
        <v>168</v>
      </c>
      <c r="B378" t="s">
        <v>140</v>
      </c>
      <c r="C378" t="s">
        <v>148</v>
      </c>
      <c r="D378" t="s">
        <v>280</v>
      </c>
      <c r="E378" t="s">
        <v>152</v>
      </c>
      <c r="F378" t="s">
        <v>155</v>
      </c>
      <c r="G378" t="s">
        <v>218</v>
      </c>
      <c r="H378">
        <v>378.20697128755495</v>
      </c>
      <c r="I378">
        <v>27</v>
      </c>
      <c r="J378">
        <v>1381868.7768091431</v>
      </c>
      <c r="K378">
        <v>44765.229536363637</v>
      </c>
      <c r="L378">
        <v>248736379.82564577</v>
      </c>
      <c r="M378">
        <v>5725299.6763636358</v>
      </c>
      <c r="N378">
        <v>2072803165.2137146</v>
      </c>
      <c r="O378">
        <v>101147400</v>
      </c>
      <c r="P378">
        <v>22.695447927272724</v>
      </c>
      <c r="Q378">
        <v>20658.938213296689</v>
      </c>
      <c r="R378">
        <v>248781145.05518213</v>
      </c>
      <c r="S378">
        <v>2179.6758648900786</v>
      </c>
      <c r="T378">
        <v>20681.633661223961</v>
      </c>
      <c r="U378">
        <f>Sustainable_Friendly_Table[[#This Row],[Total Energy(MJ)]]*AHP!$P$13/TOPSIS!$B$12</f>
        <v>2.4108074155172174E-2</v>
      </c>
      <c r="V378">
        <f>Sustainable_Friendly_Table[[#This Row],[Total Cost(LKR Million)]]*AHP!$P$14/TOPSIS!$C$12</f>
        <v>7.2759123229497666E-3</v>
      </c>
      <c r="W378">
        <f>Sustainable_Friendly_Table[[#This Row],[Total Carbon (Metric T)]]*AHP!$P$15/TOPSIS!$D$12</f>
        <v>1.3267423554818004E-2</v>
      </c>
      <c r="X378">
        <f>((Sustainable_Friendly_Table[[#This Row],[Weighted Energy]]-TOPSIS!$B$13)^2+(Sustainable_Friendly_Table[[#This Row],[Weighted Cost]]-TOPSIS!$C$13)^2+(Sustainable_Friendly_Table[[#This Row],[Weighted Co2]]-TOPSIS!$D$13)^2)^0.5</f>
        <v>4.1119645541351137E-3</v>
      </c>
      <c r="Y378">
        <f>((Sustainable_Friendly_Table[[#This Row],[Weighted Energy]]-TOPSIS!$B$14)^2+(Sustainable_Friendly_Table[[#This Row],[Weighted Cost]]-TOPSIS!$C$14)^2+(Sustainable_Friendly_Table[[#This Row],[Weighted Co2]]-TOPSIS!$D$14)^2)^0.5</f>
        <v>1.9139682888389773E-3</v>
      </c>
      <c r="Z378">
        <f>Sustainable_Friendly_Table[[#This Row],[S- Worst-Euclidean Distance]]/(Sustainable_Friendly_Table[[#This Row],[S+ Best-Euclidean Distance]]+Sustainable_Friendly_Table[[#This Row],[S- Worst-Euclidean Distance]])</f>
        <v>0.3176219082943415</v>
      </c>
      <c r="AA378">
        <v>377</v>
      </c>
    </row>
    <row r="379" spans="1:27" x14ac:dyDescent="0.3">
      <c r="A379">
        <v>167</v>
      </c>
      <c r="B379" t="s">
        <v>140</v>
      </c>
      <c r="C379" t="s">
        <v>148</v>
      </c>
      <c r="D379" t="s">
        <v>280</v>
      </c>
      <c r="E379" t="s">
        <v>152</v>
      </c>
      <c r="F379" t="s">
        <v>155</v>
      </c>
      <c r="G379" t="s">
        <v>220</v>
      </c>
      <c r="H379">
        <v>378.20697128755495</v>
      </c>
      <c r="I379">
        <v>27</v>
      </c>
      <c r="J379">
        <v>1381868.7768091431</v>
      </c>
      <c r="K379">
        <v>44765.229536363637</v>
      </c>
      <c r="L379">
        <v>248736379.82564577</v>
      </c>
      <c r="M379">
        <v>5725299.6763636358</v>
      </c>
      <c r="N379">
        <v>2072803165.2137146</v>
      </c>
      <c r="O379">
        <v>105300000</v>
      </c>
      <c r="P379">
        <v>22.695447927272724</v>
      </c>
      <c r="Q379">
        <v>20658.938213296689</v>
      </c>
      <c r="R379">
        <v>248781145.05518213</v>
      </c>
      <c r="S379">
        <v>2183.8284648900785</v>
      </c>
      <c r="T379">
        <v>20681.633661223961</v>
      </c>
      <c r="U379">
        <f>Sustainable_Friendly_Table[[#This Row],[Total Energy(MJ)]]*AHP!$P$13/TOPSIS!$B$12</f>
        <v>2.4108074155172174E-2</v>
      </c>
      <c r="V379">
        <f>Sustainable_Friendly_Table[[#This Row],[Total Cost(LKR Million)]]*AHP!$P$14/TOPSIS!$C$12</f>
        <v>7.2897739956869672E-3</v>
      </c>
      <c r="W379">
        <f>Sustainable_Friendly_Table[[#This Row],[Total Carbon (Metric T)]]*AHP!$P$15/TOPSIS!$D$12</f>
        <v>1.3267423554818004E-2</v>
      </c>
      <c r="X379">
        <f>((Sustainable_Friendly_Table[[#This Row],[Weighted Energy]]-TOPSIS!$B$13)^2+(Sustainable_Friendly_Table[[#This Row],[Weighted Cost]]-TOPSIS!$C$13)^2+(Sustainable_Friendly_Table[[#This Row],[Weighted Co2]]-TOPSIS!$D$13)^2)^0.5</f>
        <v>4.1155330095409212E-3</v>
      </c>
      <c r="Y379">
        <f>((Sustainable_Friendly_Table[[#This Row],[Weighted Energy]]-TOPSIS!$B$14)^2+(Sustainable_Friendly_Table[[#This Row],[Weighted Cost]]-TOPSIS!$C$14)^2+(Sustainable_Friendly_Table[[#This Row],[Weighted Co2]]-TOPSIS!$D$14)^2)^0.5</f>
        <v>1.9101676132347192E-3</v>
      </c>
      <c r="Z379">
        <f>Sustainable_Friendly_Table[[#This Row],[S- Worst-Euclidean Distance]]/(Sustainable_Friendly_Table[[#This Row],[S+ Best-Euclidean Distance]]+Sustainable_Friendly_Table[[#This Row],[S- Worst-Euclidean Distance]])</f>
        <v>0.31700340471857558</v>
      </c>
      <c r="AA379">
        <v>378</v>
      </c>
    </row>
    <row r="380" spans="1:27" x14ac:dyDescent="0.3">
      <c r="A380">
        <v>52</v>
      </c>
      <c r="B380" t="s">
        <v>139</v>
      </c>
      <c r="C380" t="s">
        <v>148</v>
      </c>
      <c r="D380" t="s">
        <v>151</v>
      </c>
      <c r="E380" t="s">
        <v>280</v>
      </c>
      <c r="F380" t="s">
        <v>280</v>
      </c>
      <c r="G380" t="s">
        <v>219</v>
      </c>
      <c r="H380">
        <v>393.66410252778479</v>
      </c>
      <c r="I380">
        <v>56</v>
      </c>
      <c r="J380">
        <v>1382029.1715876376</v>
      </c>
      <c r="K380">
        <v>60677.346127272715</v>
      </c>
      <c r="L380">
        <v>248765250.88577479</v>
      </c>
      <c r="M380">
        <v>6476651.6240909081</v>
      </c>
      <c r="N380">
        <v>2073043757.3814564</v>
      </c>
      <c r="O380">
        <v>104384000</v>
      </c>
      <c r="P380">
        <v>29.164780849999996</v>
      </c>
      <c r="Q380">
        <v>20661.336115235183</v>
      </c>
      <c r="R380">
        <v>248825928.23190206</v>
      </c>
      <c r="S380">
        <v>2183.9044090055477</v>
      </c>
      <c r="T380">
        <v>20690.500896085181</v>
      </c>
      <c r="U380">
        <f>Sustainable_Friendly_Table[[#This Row],[Total Energy(MJ)]]*AHP!$P$13/TOPSIS!$B$12</f>
        <v>2.4112413857624419E-2</v>
      </c>
      <c r="V380">
        <f>Sustainable_Friendly_Table[[#This Row],[Total Cost(LKR Million)]]*AHP!$P$14/TOPSIS!$C$12</f>
        <v>7.290027502520024E-3</v>
      </c>
      <c r="W380">
        <f>Sustainable_Friendly_Table[[#This Row],[Total Carbon (Metric T)]]*AHP!$P$15/TOPSIS!$D$12</f>
        <v>1.3273111952678201E-2</v>
      </c>
      <c r="X380">
        <f>((Sustainable_Friendly_Table[[#This Row],[Weighted Energy]]-TOPSIS!$B$13)^2+(Sustainable_Friendly_Table[[#This Row],[Weighted Cost]]-TOPSIS!$C$13)^2+(Sustainable_Friendly_Table[[#This Row],[Weighted Co2]]-TOPSIS!$D$13)^2)^0.5</f>
        <v>4.1219198780446751E-3</v>
      </c>
      <c r="Y380">
        <f>((Sustainable_Friendly_Table[[#This Row],[Weighted Energy]]-TOPSIS!$B$14)^2+(Sustainable_Friendly_Table[[#This Row],[Weighted Cost]]-TOPSIS!$C$14)^2+(Sustainable_Friendly_Table[[#This Row],[Weighted Co2]]-TOPSIS!$D$14)^2)^0.5</f>
        <v>1.9037981334286047E-3</v>
      </c>
      <c r="Z380">
        <f>Sustainable_Friendly_Table[[#This Row],[S- Worst-Euclidean Distance]]/(Sustainable_Friendly_Table[[#This Row],[S+ Best-Euclidean Distance]]+Sustainable_Friendly_Table[[#This Row],[S- Worst-Euclidean Distance]])</f>
        <v>0.31594544082608483</v>
      </c>
      <c r="AA380">
        <v>379</v>
      </c>
    </row>
    <row r="381" spans="1:27" x14ac:dyDescent="0.3">
      <c r="A381">
        <v>54</v>
      </c>
      <c r="B381" t="s">
        <v>139</v>
      </c>
      <c r="C381" t="s">
        <v>148</v>
      </c>
      <c r="D381" t="s">
        <v>151</v>
      </c>
      <c r="E381" t="s">
        <v>280</v>
      </c>
      <c r="F381" t="s">
        <v>280</v>
      </c>
      <c r="G381" t="s">
        <v>218</v>
      </c>
      <c r="H381">
        <v>393.66410252778479</v>
      </c>
      <c r="I381">
        <v>28</v>
      </c>
      <c r="J381">
        <v>1382029.1715876376</v>
      </c>
      <c r="K381">
        <v>60677.346127272715</v>
      </c>
      <c r="L381">
        <v>248765250.88577479</v>
      </c>
      <c r="M381">
        <v>6476651.6240909081</v>
      </c>
      <c r="N381">
        <v>2073043757.3814564</v>
      </c>
      <c r="O381">
        <v>104893600</v>
      </c>
      <c r="P381">
        <v>29.164780849999996</v>
      </c>
      <c r="Q381">
        <v>20661.336115235183</v>
      </c>
      <c r="R381">
        <v>248825928.23190206</v>
      </c>
      <c r="S381">
        <v>2184.4140090055475</v>
      </c>
      <c r="T381">
        <v>20690.500896085181</v>
      </c>
      <c r="U381">
        <f>Sustainable_Friendly_Table[[#This Row],[Total Energy(MJ)]]*AHP!$P$13/TOPSIS!$B$12</f>
        <v>2.4112413857624419E-2</v>
      </c>
      <c r="V381">
        <f>Sustainable_Friendly_Table[[#This Row],[Total Cost(LKR Million)]]*AHP!$P$14/TOPSIS!$C$12</f>
        <v>7.2917285833914956E-3</v>
      </c>
      <c r="W381">
        <f>Sustainable_Friendly_Table[[#This Row],[Total Carbon (Metric T)]]*AHP!$P$15/TOPSIS!$D$12</f>
        <v>1.3273111952678201E-2</v>
      </c>
      <c r="X381">
        <f>((Sustainable_Friendly_Table[[#This Row],[Weighted Energy]]-TOPSIS!$B$13)^2+(Sustainable_Friendly_Table[[#This Row],[Weighted Cost]]-TOPSIS!$C$13)^2+(Sustainable_Friendly_Table[[#This Row],[Weighted Co2]]-TOPSIS!$D$13)^2)^0.5</f>
        <v>4.1223602171205995E-3</v>
      </c>
      <c r="Y381">
        <f>((Sustainable_Friendly_Table[[#This Row],[Weighted Energy]]-TOPSIS!$B$14)^2+(Sustainable_Friendly_Table[[#This Row],[Weighted Cost]]-TOPSIS!$C$14)^2+(Sustainable_Friendly_Table[[#This Row],[Weighted Co2]]-TOPSIS!$D$14)^2)^0.5</f>
        <v>1.9033368183988279E-3</v>
      </c>
      <c r="Z381">
        <f>Sustainable_Friendly_Table[[#This Row],[S- Worst-Euclidean Distance]]/(Sustainable_Friendly_Table[[#This Row],[S+ Best-Euclidean Distance]]+Sustainable_Friendly_Table[[#This Row],[S- Worst-Euclidean Distance]])</f>
        <v>0.31586998270562011</v>
      </c>
      <c r="AA381">
        <v>380</v>
      </c>
    </row>
    <row r="382" spans="1:27" x14ac:dyDescent="0.3">
      <c r="A382">
        <v>53</v>
      </c>
      <c r="B382" t="s">
        <v>139</v>
      </c>
      <c r="C382" t="s">
        <v>148</v>
      </c>
      <c r="D382" t="s">
        <v>151</v>
      </c>
      <c r="E382" t="s">
        <v>280</v>
      </c>
      <c r="F382" t="s">
        <v>280</v>
      </c>
      <c r="G382" t="s">
        <v>220</v>
      </c>
      <c r="H382">
        <v>393.66410252778479</v>
      </c>
      <c r="I382">
        <v>28</v>
      </c>
      <c r="J382">
        <v>1382029.1715876376</v>
      </c>
      <c r="K382">
        <v>60677.346127272715</v>
      </c>
      <c r="L382">
        <v>248765250.88577479</v>
      </c>
      <c r="M382">
        <v>6476651.6240909081</v>
      </c>
      <c r="N382">
        <v>2073043757.3814564</v>
      </c>
      <c r="O382">
        <v>109200000</v>
      </c>
      <c r="P382">
        <v>29.164780849999996</v>
      </c>
      <c r="Q382">
        <v>20661.336115235183</v>
      </c>
      <c r="R382">
        <v>248825928.23190206</v>
      </c>
      <c r="S382">
        <v>2188.7204090055475</v>
      </c>
      <c r="T382">
        <v>20690.500896085181</v>
      </c>
      <c r="U382">
        <f>Sustainable_Friendly_Table[[#This Row],[Total Energy(MJ)]]*AHP!$P$13/TOPSIS!$B$12</f>
        <v>2.4112413857624419E-2</v>
      </c>
      <c r="V382">
        <f>Sustainable_Friendly_Table[[#This Row],[Total Cost(LKR Million)]]*AHP!$P$14/TOPSIS!$C$12</f>
        <v>7.306103651415259E-3</v>
      </c>
      <c r="W382">
        <f>Sustainable_Friendly_Table[[#This Row],[Total Carbon (Metric T)]]*AHP!$P$15/TOPSIS!$D$12</f>
        <v>1.3273111952678201E-2</v>
      </c>
      <c r="X382">
        <f>((Sustainable_Friendly_Table[[#This Row],[Weighted Energy]]-TOPSIS!$B$13)^2+(Sustainable_Friendly_Table[[#This Row],[Weighted Cost]]-TOPSIS!$C$13)^2+(Sustainable_Friendly_Table[[#This Row],[Weighted Co2]]-TOPSIS!$D$13)^2)^0.5</f>
        <v>4.1261074519366005E-3</v>
      </c>
      <c r="Y382">
        <f>((Sustainable_Friendly_Table[[#This Row],[Weighted Energy]]-TOPSIS!$B$14)^2+(Sustainable_Friendly_Table[[#This Row],[Weighted Cost]]-TOPSIS!$C$14)^2+(Sustainable_Friendly_Table[[#This Row],[Weighted Co2]]-TOPSIS!$D$14)^2)^0.5</f>
        <v>1.8994948108813805E-3</v>
      </c>
      <c r="Z382">
        <f>Sustainable_Friendly_Table[[#This Row],[S- Worst-Euclidean Distance]]/(Sustainable_Friendly_Table[[#This Row],[S+ Best-Euclidean Distance]]+Sustainable_Friendly_Table[[#This Row],[S- Worst-Euclidean Distance]])</f>
        <v>0.31523733695510264</v>
      </c>
      <c r="AA382">
        <v>381</v>
      </c>
    </row>
    <row r="383" spans="1:27" x14ac:dyDescent="0.3">
      <c r="A383">
        <v>70</v>
      </c>
      <c r="B383" t="s">
        <v>139</v>
      </c>
      <c r="C383" t="s">
        <v>148</v>
      </c>
      <c r="D383" t="s">
        <v>280</v>
      </c>
      <c r="E383" t="s">
        <v>280</v>
      </c>
      <c r="F383" t="s">
        <v>280</v>
      </c>
      <c r="G383" t="s">
        <v>219</v>
      </c>
      <c r="H383">
        <v>394.12856486619484</v>
      </c>
      <c r="I383">
        <v>57</v>
      </c>
      <c r="J383">
        <v>1382478.7711312184</v>
      </c>
      <c r="K383">
        <v>60677.346127272715</v>
      </c>
      <c r="L383">
        <v>248846178.80361933</v>
      </c>
      <c r="M383">
        <v>6481256.6990909083</v>
      </c>
      <c r="N383">
        <v>2073718156.6968277</v>
      </c>
      <c r="O383">
        <v>106248000</v>
      </c>
      <c r="P383">
        <v>29.155570699999995</v>
      </c>
      <c r="Q383">
        <v>20668.057628411712</v>
      </c>
      <c r="R383">
        <v>248906856.1497466</v>
      </c>
      <c r="S383">
        <v>2186.4474133959188</v>
      </c>
      <c r="T383">
        <v>20697.213199111713</v>
      </c>
      <c r="U383">
        <f>Sustainable_Friendly_Table[[#This Row],[Total Energy(MJ)]]*AHP!$P$13/TOPSIS!$B$12</f>
        <v>2.4120256157104898E-2</v>
      </c>
      <c r="V383">
        <f>Sustainable_Friendly_Table[[#This Row],[Total Cost(LKR Million)]]*AHP!$P$14/TOPSIS!$C$12</f>
        <v>7.298516231178837E-3</v>
      </c>
      <c r="W383">
        <f>Sustainable_Friendly_Table[[#This Row],[Total Carbon (Metric T)]]*AHP!$P$15/TOPSIS!$D$12</f>
        <v>1.3277417945557684E-2</v>
      </c>
      <c r="X383">
        <f>((Sustainable_Friendly_Table[[#This Row],[Weighted Energy]]-TOPSIS!$B$13)^2+(Sustainable_Friendly_Table[[#This Row],[Weighted Cost]]-TOPSIS!$C$13)^2+(Sustainable_Friendly_Table[[#This Row],[Weighted Co2]]-TOPSIS!$D$13)^2)^0.5</f>
        <v>4.1327620117035738E-3</v>
      </c>
      <c r="Y383">
        <f>((Sustainable_Friendly_Table[[#This Row],[Weighted Energy]]-TOPSIS!$B$14)^2+(Sustainable_Friendly_Table[[#This Row],[Weighted Cost]]-TOPSIS!$C$14)^2+(Sustainable_Friendly_Table[[#This Row],[Weighted Co2]]-TOPSIS!$D$14)^2)^0.5</f>
        <v>1.8928908948672024E-3</v>
      </c>
      <c r="Z383">
        <f>Sustainable_Friendly_Table[[#This Row],[S- Worst-Euclidean Distance]]/(Sustainable_Friendly_Table[[#This Row],[S+ Best-Euclidean Distance]]+Sustainable_Friendly_Table[[#This Row],[S- Worst-Euclidean Distance]])</f>
        <v>0.31413872060288556</v>
      </c>
      <c r="AA383">
        <v>382</v>
      </c>
    </row>
    <row r="384" spans="1:27" x14ac:dyDescent="0.3">
      <c r="A384">
        <v>72</v>
      </c>
      <c r="B384" t="s">
        <v>139</v>
      </c>
      <c r="C384" t="s">
        <v>148</v>
      </c>
      <c r="D384" t="s">
        <v>280</v>
      </c>
      <c r="E384" t="s">
        <v>280</v>
      </c>
      <c r="F384" t="s">
        <v>280</v>
      </c>
      <c r="G384" t="s">
        <v>218</v>
      </c>
      <c r="H384">
        <v>394.12856486619484</v>
      </c>
      <c r="I384">
        <v>29</v>
      </c>
      <c r="J384">
        <v>1382478.7711312184</v>
      </c>
      <c r="K384">
        <v>60677.346127272715</v>
      </c>
      <c r="L384">
        <v>248846178.80361933</v>
      </c>
      <c r="M384">
        <v>6481256.6990909083</v>
      </c>
      <c r="N384">
        <v>2073718156.6968277</v>
      </c>
      <c r="O384">
        <v>108639800</v>
      </c>
      <c r="P384">
        <v>29.155570699999995</v>
      </c>
      <c r="Q384">
        <v>20668.057628411712</v>
      </c>
      <c r="R384">
        <v>248906856.1497466</v>
      </c>
      <c r="S384">
        <v>2188.8392133959187</v>
      </c>
      <c r="T384">
        <v>20697.213199111713</v>
      </c>
      <c r="U384">
        <f>Sustainable_Friendly_Table[[#This Row],[Total Energy(MJ)]]*AHP!$P$13/TOPSIS!$B$12</f>
        <v>2.4120256157104898E-2</v>
      </c>
      <c r="V384">
        <f>Sustainable_Friendly_Table[[#This Row],[Total Cost(LKR Million)]]*AHP!$P$14/TOPSIS!$C$12</f>
        <v>7.3065002288797559E-3</v>
      </c>
      <c r="W384">
        <f>Sustainable_Friendly_Table[[#This Row],[Total Carbon (Metric T)]]*AHP!$P$15/TOPSIS!$D$12</f>
        <v>1.3277417945557684E-2</v>
      </c>
      <c r="X384">
        <f>((Sustainable_Friendly_Table[[#This Row],[Weighted Energy]]-TOPSIS!$B$13)^2+(Sustainable_Friendly_Table[[#This Row],[Weighted Cost]]-TOPSIS!$C$13)^2+(Sustainable_Friendly_Table[[#This Row],[Weighted Co2]]-TOPSIS!$D$13)^2)^0.5</f>
        <v>4.1348453677244037E-3</v>
      </c>
      <c r="Y384">
        <f>((Sustainable_Friendly_Table[[#This Row],[Weighted Energy]]-TOPSIS!$B$14)^2+(Sustainable_Friendly_Table[[#This Row],[Weighted Cost]]-TOPSIS!$C$14)^2+(Sustainable_Friendly_Table[[#This Row],[Weighted Co2]]-TOPSIS!$D$14)^2)^0.5</f>
        <v>1.8907613642173489E-3</v>
      </c>
      <c r="Z384">
        <f>Sustainable_Friendly_Table[[#This Row],[S- Worst-Euclidean Distance]]/(Sustainable_Friendly_Table[[#This Row],[S+ Best-Euclidean Distance]]+Sustainable_Friendly_Table[[#This Row],[S- Worst-Euclidean Distance]])</f>
        <v>0.31378771438806641</v>
      </c>
      <c r="AA384">
        <v>383</v>
      </c>
    </row>
    <row r="385" spans="1:27" x14ac:dyDescent="0.3">
      <c r="A385">
        <v>71</v>
      </c>
      <c r="B385" t="s">
        <v>139</v>
      </c>
      <c r="C385" t="s">
        <v>148</v>
      </c>
      <c r="D385" t="s">
        <v>280</v>
      </c>
      <c r="E385" t="s">
        <v>280</v>
      </c>
      <c r="F385" t="s">
        <v>280</v>
      </c>
      <c r="G385" t="s">
        <v>220</v>
      </c>
      <c r="H385">
        <v>394.12856486619484</v>
      </c>
      <c r="I385">
        <v>29</v>
      </c>
      <c r="J385">
        <v>1382478.7711312184</v>
      </c>
      <c r="K385">
        <v>60677.346127272715</v>
      </c>
      <c r="L385">
        <v>248846178.80361933</v>
      </c>
      <c r="M385">
        <v>6481256.6990909083</v>
      </c>
      <c r="N385">
        <v>2073718156.6968277</v>
      </c>
      <c r="O385">
        <v>113100000</v>
      </c>
      <c r="P385">
        <v>29.155570699999995</v>
      </c>
      <c r="Q385">
        <v>20668.057628411712</v>
      </c>
      <c r="R385">
        <v>248906856.1497466</v>
      </c>
      <c r="S385">
        <v>2193.2994133959187</v>
      </c>
      <c r="T385">
        <v>20697.213199111713</v>
      </c>
      <c r="U385">
        <f>Sustainable_Friendly_Table[[#This Row],[Total Energy(MJ)]]*AHP!$P$13/TOPSIS!$B$12</f>
        <v>2.4120256157104898E-2</v>
      </c>
      <c r="V385">
        <f>Sustainable_Friendly_Table[[#This Row],[Total Cost(LKR Million)]]*AHP!$P$14/TOPSIS!$C$12</f>
        <v>7.3213886921900829E-3</v>
      </c>
      <c r="W385">
        <f>Sustainable_Friendly_Table[[#This Row],[Total Carbon (Metric T)]]*AHP!$P$15/TOPSIS!$D$12</f>
        <v>1.3277417945557684E-2</v>
      </c>
      <c r="X385">
        <f>((Sustainable_Friendly_Table[[#This Row],[Weighted Energy]]-TOPSIS!$B$13)^2+(Sustainable_Friendly_Table[[#This Row],[Weighted Cost]]-TOPSIS!$C$13)^2+(Sustainable_Friendly_Table[[#This Row],[Weighted Co2]]-TOPSIS!$D$13)^2)^0.5</f>
        <v>4.1387687237863114E-3</v>
      </c>
      <c r="Y385">
        <f>((Sustainable_Friendly_Table[[#This Row],[Weighted Energy]]-TOPSIS!$B$14)^2+(Sustainable_Friendly_Table[[#This Row],[Weighted Cost]]-TOPSIS!$C$14)^2+(Sustainable_Friendly_Table[[#This Row],[Weighted Co2]]-TOPSIS!$D$14)^2)^0.5</f>
        <v>1.8868740611746558E-3</v>
      </c>
      <c r="Z385">
        <f>Sustainable_Friendly_Table[[#This Row],[S- Worst-Euclidean Distance]]/(Sustainable_Friendly_Table[[#This Row],[S+ Best-Euclidean Distance]]+Sustainable_Friendly_Table[[#This Row],[S- Worst-Euclidean Distance]])</f>
        <v>0.31314071021335504</v>
      </c>
      <c r="AA385">
        <v>384</v>
      </c>
    </row>
    <row r="386" spans="1:27" x14ac:dyDescent="0.3">
      <c r="A386">
        <v>46</v>
      </c>
      <c r="B386" t="s">
        <v>139</v>
      </c>
      <c r="C386" t="s">
        <v>148</v>
      </c>
      <c r="D386" t="s">
        <v>151</v>
      </c>
      <c r="E386" t="s">
        <v>280</v>
      </c>
      <c r="F386" t="s">
        <v>154</v>
      </c>
      <c r="G386" t="s">
        <v>219</v>
      </c>
      <c r="H386">
        <v>393.6007344986221</v>
      </c>
      <c r="I386">
        <v>56</v>
      </c>
      <c r="J386">
        <v>1383739.6806408325</v>
      </c>
      <c r="K386">
        <v>58493.933399999994</v>
      </c>
      <c r="L386">
        <v>249073142.51534986</v>
      </c>
      <c r="M386">
        <v>6487568.6877272716</v>
      </c>
      <c r="N386">
        <v>2075609520.9612486</v>
      </c>
      <c r="O386">
        <v>104384000</v>
      </c>
      <c r="P386">
        <v>29.164780849999996</v>
      </c>
      <c r="Q386">
        <v>20686.908225580446</v>
      </c>
      <c r="R386">
        <v>249131636.44874987</v>
      </c>
      <c r="S386">
        <v>2186.4810896489757</v>
      </c>
      <c r="T386">
        <v>20716.073006430444</v>
      </c>
      <c r="U386">
        <f>Sustainable_Friendly_Table[[#This Row],[Total Energy(MJ)]]*AHP!$P$13/TOPSIS!$B$12</f>
        <v>2.4142038435322932E-2</v>
      </c>
      <c r="V386">
        <f>Sustainable_Friendly_Table[[#This Row],[Total Cost(LKR Million)]]*AHP!$P$14/TOPSIS!$C$12</f>
        <v>7.2986286448952775E-3</v>
      </c>
      <c r="W386">
        <f>Sustainable_Friendly_Table[[#This Row],[Total Carbon (Metric T)]]*AHP!$P$15/TOPSIS!$D$12</f>
        <v>1.3289516653810552E-2</v>
      </c>
      <c r="X386">
        <f>((Sustainable_Friendly_Table[[#This Row],[Weighted Energy]]-TOPSIS!$B$13)^2+(Sustainable_Friendly_Table[[#This Row],[Weighted Cost]]-TOPSIS!$C$13)^2+(Sustainable_Friendly_Table[[#This Row],[Weighted Co2]]-TOPSIS!$D$13)^2)^0.5</f>
        <v>4.1568555547550432E-3</v>
      </c>
      <c r="Y386">
        <f>((Sustainable_Friendly_Table[[#This Row],[Weighted Energy]]-TOPSIS!$B$14)^2+(Sustainable_Friendly_Table[[#This Row],[Weighted Cost]]-TOPSIS!$C$14)^2+(Sustainable_Friendly_Table[[#This Row],[Weighted Co2]]-TOPSIS!$D$14)^2)^0.5</f>
        <v>1.8688719498669523E-3</v>
      </c>
      <c r="Z386">
        <f>Sustainable_Friendly_Table[[#This Row],[S- Worst-Euclidean Distance]]/(Sustainable_Friendly_Table[[#This Row],[S+ Best-Euclidean Distance]]+Sustainable_Friendly_Table[[#This Row],[S- Worst-Euclidean Distance]])</f>
        <v>0.31014876600932356</v>
      </c>
      <c r="AA386">
        <v>385</v>
      </c>
    </row>
    <row r="387" spans="1:27" x14ac:dyDescent="0.3">
      <c r="A387">
        <v>48</v>
      </c>
      <c r="B387" t="s">
        <v>139</v>
      </c>
      <c r="C387" t="s">
        <v>148</v>
      </c>
      <c r="D387" t="s">
        <v>151</v>
      </c>
      <c r="E387" t="s">
        <v>280</v>
      </c>
      <c r="F387" t="s">
        <v>154</v>
      </c>
      <c r="G387" t="s">
        <v>218</v>
      </c>
      <c r="H387">
        <v>393.6007344986221</v>
      </c>
      <c r="I387">
        <v>28</v>
      </c>
      <c r="J387">
        <v>1383739.6806408325</v>
      </c>
      <c r="K387">
        <v>58493.933399999994</v>
      </c>
      <c r="L387">
        <v>249073142.51534986</v>
      </c>
      <c r="M387">
        <v>6487568.6877272716</v>
      </c>
      <c r="N387">
        <v>2075609520.9612486</v>
      </c>
      <c r="O387">
        <v>104893600</v>
      </c>
      <c r="P387">
        <v>29.164780849999996</v>
      </c>
      <c r="Q387">
        <v>20686.908225580446</v>
      </c>
      <c r="R387">
        <v>249131636.44874987</v>
      </c>
      <c r="S387">
        <v>2186.9906896489761</v>
      </c>
      <c r="T387">
        <v>20716.073006430444</v>
      </c>
      <c r="U387">
        <f>Sustainable_Friendly_Table[[#This Row],[Total Energy(MJ)]]*AHP!$P$13/TOPSIS!$B$12</f>
        <v>2.4142038435322932E-2</v>
      </c>
      <c r="V387">
        <f>Sustainable_Friendly_Table[[#This Row],[Total Cost(LKR Million)]]*AHP!$P$14/TOPSIS!$C$12</f>
        <v>7.3003297257667509E-3</v>
      </c>
      <c r="W387">
        <f>Sustainable_Friendly_Table[[#This Row],[Total Carbon (Metric T)]]*AHP!$P$15/TOPSIS!$D$12</f>
        <v>1.3289516653810552E-2</v>
      </c>
      <c r="X387">
        <f>((Sustainable_Friendly_Table[[#This Row],[Weighted Energy]]-TOPSIS!$B$13)^2+(Sustainable_Friendly_Table[[#This Row],[Weighted Cost]]-TOPSIS!$C$13)^2+(Sustainable_Friendly_Table[[#This Row],[Weighted Co2]]-TOPSIS!$D$13)^2)^0.5</f>
        <v>4.1572957128708276E-3</v>
      </c>
      <c r="Y387">
        <f>((Sustainable_Friendly_Table[[#This Row],[Weighted Energy]]-TOPSIS!$B$14)^2+(Sustainable_Friendly_Table[[#This Row],[Weighted Cost]]-TOPSIS!$C$14)^2+(Sustainable_Friendly_Table[[#This Row],[Weighted Co2]]-TOPSIS!$D$14)^2)^0.5</f>
        <v>1.8684098423267233E-3</v>
      </c>
      <c r="Z387">
        <f>Sustainable_Friendly_Table[[#This Row],[S- Worst-Euclidean Distance]]/(Sustainable_Friendly_Table[[#This Row],[S+ Best-Euclidean Distance]]+Sustainable_Friendly_Table[[#This Row],[S- Worst-Euclidean Distance]])</f>
        <v>0.310073206400718</v>
      </c>
      <c r="AA387">
        <v>386</v>
      </c>
    </row>
    <row r="388" spans="1:27" x14ac:dyDescent="0.3">
      <c r="A388">
        <v>47</v>
      </c>
      <c r="B388" t="s">
        <v>139</v>
      </c>
      <c r="C388" t="s">
        <v>148</v>
      </c>
      <c r="D388" t="s">
        <v>151</v>
      </c>
      <c r="E388" t="s">
        <v>280</v>
      </c>
      <c r="F388" t="s">
        <v>154</v>
      </c>
      <c r="G388" t="s">
        <v>220</v>
      </c>
      <c r="H388">
        <v>393.6007344986221</v>
      </c>
      <c r="I388">
        <v>28</v>
      </c>
      <c r="J388">
        <v>1383739.6806408325</v>
      </c>
      <c r="K388">
        <v>58493.933399999994</v>
      </c>
      <c r="L388">
        <v>249073142.51534986</v>
      </c>
      <c r="M388">
        <v>6487568.6877272716</v>
      </c>
      <c r="N388">
        <v>2075609520.9612486</v>
      </c>
      <c r="O388">
        <v>109200000</v>
      </c>
      <c r="P388">
        <v>29.164780849999996</v>
      </c>
      <c r="Q388">
        <v>20686.908225580446</v>
      </c>
      <c r="R388">
        <v>249131636.44874987</v>
      </c>
      <c r="S388">
        <v>2191.297089648976</v>
      </c>
      <c r="T388">
        <v>20716.073006430444</v>
      </c>
      <c r="U388">
        <f>Sustainable_Friendly_Table[[#This Row],[Total Energy(MJ)]]*AHP!$P$13/TOPSIS!$B$12</f>
        <v>2.4142038435322932E-2</v>
      </c>
      <c r="V388">
        <f>Sustainable_Friendly_Table[[#This Row],[Total Cost(LKR Million)]]*AHP!$P$14/TOPSIS!$C$12</f>
        <v>7.3147047937905151E-3</v>
      </c>
      <c r="W388">
        <f>Sustainable_Friendly_Table[[#This Row],[Total Carbon (Metric T)]]*AHP!$P$15/TOPSIS!$D$12</f>
        <v>1.3289516653810552E-2</v>
      </c>
      <c r="X388">
        <f>((Sustainable_Friendly_Table[[#This Row],[Weighted Energy]]-TOPSIS!$B$13)^2+(Sustainable_Friendly_Table[[#This Row],[Weighted Cost]]-TOPSIS!$C$13)^2+(Sustainable_Friendly_Table[[#This Row],[Weighted Co2]]-TOPSIS!$D$13)^2)^0.5</f>
        <v>4.1610412006486755E-3</v>
      </c>
      <c r="Y388">
        <f>((Sustainable_Friendly_Table[[#This Row],[Weighted Energy]]-TOPSIS!$B$14)^2+(Sustainable_Friendly_Table[[#This Row],[Weighted Cost]]-TOPSIS!$C$14)^2+(Sustainable_Friendly_Table[[#This Row],[Weighted Co2]]-TOPSIS!$D$14)^2)^0.5</f>
        <v>1.8645621778877587E-3</v>
      </c>
      <c r="Z388">
        <f>Sustainable_Friendly_Table[[#This Row],[S- Worst-Euclidean Distance]]/(Sustainable_Friendly_Table[[#This Row],[S+ Best-Euclidean Distance]]+Sustainable_Friendly_Table[[#This Row],[S- Worst-Euclidean Distance]])</f>
        <v>0.30943991178202046</v>
      </c>
      <c r="AA388">
        <v>387</v>
      </c>
    </row>
    <row r="389" spans="1:27" x14ac:dyDescent="0.3">
      <c r="A389">
        <v>64</v>
      </c>
      <c r="B389" t="s">
        <v>139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394.06519683703209</v>
      </c>
      <c r="I389">
        <v>57</v>
      </c>
      <c r="J389">
        <v>1384189.2801844135</v>
      </c>
      <c r="K389">
        <v>58493.933399999994</v>
      </c>
      <c r="L389">
        <v>249154070.43319443</v>
      </c>
      <c r="M389">
        <v>6492173.7627272718</v>
      </c>
      <c r="N389">
        <v>2076283920.2766201</v>
      </c>
      <c r="O389">
        <v>106248000</v>
      </c>
      <c r="P389">
        <v>29.155570699999995</v>
      </c>
      <c r="Q389">
        <v>20693.629738756979</v>
      </c>
      <c r="R389">
        <v>249212564.36659443</v>
      </c>
      <c r="S389">
        <v>2189.0240940393478</v>
      </c>
      <c r="T389">
        <v>20722.78530945698</v>
      </c>
      <c r="U389">
        <f>Sustainable_Friendly_Table[[#This Row],[Total Energy(MJ)]]*AHP!$P$13/TOPSIS!$B$12</f>
        <v>2.4149880734803415E-2</v>
      </c>
      <c r="V389">
        <f>Sustainable_Friendly_Table[[#This Row],[Total Cost(LKR Million)]]*AHP!$P$14/TOPSIS!$C$12</f>
        <v>7.307117373554094E-3</v>
      </c>
      <c r="W389">
        <f>Sustainable_Friendly_Table[[#This Row],[Total Carbon (Metric T)]]*AHP!$P$15/TOPSIS!$D$12</f>
        <v>1.3293822646690037E-2</v>
      </c>
      <c r="X389">
        <f>((Sustainable_Friendly_Table[[#This Row],[Weighted Energy]]-TOPSIS!$B$13)^2+(Sustainable_Friendly_Table[[#This Row],[Weighted Cost]]-TOPSIS!$C$13)^2+(Sustainable_Friendly_Table[[#This Row],[Weighted Co2]]-TOPSIS!$D$13)^2)^0.5</f>
        <v>4.1676970162979592E-3</v>
      </c>
      <c r="Y389">
        <f>((Sustainable_Friendly_Table[[#This Row],[Weighted Energy]]-TOPSIS!$B$14)^2+(Sustainable_Friendly_Table[[#This Row],[Weighted Cost]]-TOPSIS!$C$14)^2+(Sustainable_Friendly_Table[[#This Row],[Weighted Co2]]-TOPSIS!$D$14)^2)^0.5</f>
        <v>1.8579620351947682E-3</v>
      </c>
      <c r="Z389">
        <f>Sustainable_Friendly_Table[[#This Row],[S- Worst-Euclidean Distance]]/(Sustainable_Friendly_Table[[#This Row],[S+ Best-Euclidean Distance]]+Sustainable_Friendly_Table[[#This Row],[S- Worst-Euclidean Distance]])</f>
        <v>0.30834171321633241</v>
      </c>
      <c r="AA389">
        <v>388</v>
      </c>
    </row>
    <row r="390" spans="1:27" x14ac:dyDescent="0.3">
      <c r="A390">
        <v>66</v>
      </c>
      <c r="B390" t="s">
        <v>139</v>
      </c>
      <c r="C390" t="s">
        <v>148</v>
      </c>
      <c r="D390" t="s">
        <v>280</v>
      </c>
      <c r="E390" t="s">
        <v>280</v>
      </c>
      <c r="F390" t="s">
        <v>154</v>
      </c>
      <c r="G390" t="s">
        <v>218</v>
      </c>
      <c r="H390">
        <v>394.06519683703209</v>
      </c>
      <c r="I390">
        <v>29</v>
      </c>
      <c r="J390">
        <v>1384189.2801844135</v>
      </c>
      <c r="K390">
        <v>58493.933399999994</v>
      </c>
      <c r="L390">
        <v>249154070.43319443</v>
      </c>
      <c r="M390">
        <v>6492173.7627272718</v>
      </c>
      <c r="N390">
        <v>2076283920.2766201</v>
      </c>
      <c r="O390">
        <v>108639800</v>
      </c>
      <c r="P390">
        <v>29.155570699999995</v>
      </c>
      <c r="Q390">
        <v>20693.629738756979</v>
      </c>
      <c r="R390">
        <v>249212564.36659443</v>
      </c>
      <c r="S390">
        <v>2191.4158940393477</v>
      </c>
      <c r="T390">
        <v>20722.78530945698</v>
      </c>
      <c r="U390">
        <f>Sustainable_Friendly_Table[[#This Row],[Total Energy(MJ)]]*AHP!$P$13/TOPSIS!$B$12</f>
        <v>2.4149880734803415E-2</v>
      </c>
      <c r="V390">
        <f>Sustainable_Friendly_Table[[#This Row],[Total Cost(LKR Million)]]*AHP!$P$14/TOPSIS!$C$12</f>
        <v>7.3151013712550129E-3</v>
      </c>
      <c r="W390">
        <f>Sustainable_Friendly_Table[[#This Row],[Total Carbon (Metric T)]]*AHP!$P$15/TOPSIS!$D$12</f>
        <v>1.3293822646690037E-2</v>
      </c>
      <c r="X390">
        <f>((Sustainable_Friendly_Table[[#This Row],[Weighted Energy]]-TOPSIS!$B$13)^2+(Sustainable_Friendly_Table[[#This Row],[Weighted Cost]]-TOPSIS!$C$13)^2+(Sustainable_Friendly_Table[[#This Row],[Weighted Co2]]-TOPSIS!$D$13)^2)^0.5</f>
        <v>4.1697793865230568E-3</v>
      </c>
      <c r="Y390">
        <f>((Sustainable_Friendly_Table[[#This Row],[Weighted Energy]]-TOPSIS!$B$14)^2+(Sustainable_Friendly_Table[[#This Row],[Weighted Cost]]-TOPSIS!$C$14)^2+(Sustainable_Friendly_Table[[#This Row],[Weighted Co2]]-TOPSIS!$D$14)^2)^0.5</f>
        <v>1.8558294274455495E-3</v>
      </c>
      <c r="Z390">
        <f>Sustainable_Friendly_Table[[#This Row],[S- Worst-Euclidean Distance]]/(Sustainable_Friendly_Table[[#This Row],[S+ Best-Euclidean Distance]]+Sustainable_Friendly_Table[[#This Row],[S- Worst-Euclidean Distance]])</f>
        <v>0.30799035993563895</v>
      </c>
      <c r="AA390">
        <v>389</v>
      </c>
    </row>
    <row r="391" spans="1:27" x14ac:dyDescent="0.3">
      <c r="A391">
        <v>65</v>
      </c>
      <c r="B391" t="s">
        <v>139</v>
      </c>
      <c r="C391" t="s">
        <v>148</v>
      </c>
      <c r="D391" t="s">
        <v>280</v>
      </c>
      <c r="E391" t="s">
        <v>280</v>
      </c>
      <c r="F391" t="s">
        <v>154</v>
      </c>
      <c r="G391" t="s">
        <v>220</v>
      </c>
      <c r="H391">
        <v>394.06519683703209</v>
      </c>
      <c r="I391">
        <v>29</v>
      </c>
      <c r="J391">
        <v>1384189.2801844135</v>
      </c>
      <c r="K391">
        <v>58493.933399999994</v>
      </c>
      <c r="L391">
        <v>249154070.43319443</v>
      </c>
      <c r="M391">
        <v>6492173.7627272718</v>
      </c>
      <c r="N391">
        <v>2076283920.2766201</v>
      </c>
      <c r="O391">
        <v>113100000</v>
      </c>
      <c r="P391">
        <v>29.155570699999995</v>
      </c>
      <c r="Q391">
        <v>20693.629738756979</v>
      </c>
      <c r="R391">
        <v>249212564.36659443</v>
      </c>
      <c r="S391">
        <v>2195.8760940393477</v>
      </c>
      <c r="T391">
        <v>20722.78530945698</v>
      </c>
      <c r="U391">
        <f>Sustainable_Friendly_Table[[#This Row],[Total Energy(MJ)]]*AHP!$P$13/TOPSIS!$B$12</f>
        <v>2.4149880734803415E-2</v>
      </c>
      <c r="V391">
        <f>Sustainable_Friendly_Table[[#This Row],[Total Cost(LKR Million)]]*AHP!$P$14/TOPSIS!$C$12</f>
        <v>7.3299898345653399E-3</v>
      </c>
      <c r="W391">
        <f>Sustainable_Friendly_Table[[#This Row],[Total Carbon (Metric T)]]*AHP!$P$15/TOPSIS!$D$12</f>
        <v>1.3293822646690037E-2</v>
      </c>
      <c r="X391">
        <f>((Sustainable_Friendly_Table[[#This Row],[Weighted Energy]]-TOPSIS!$B$13)^2+(Sustainable_Friendly_Table[[#This Row],[Weighted Cost]]-TOPSIS!$C$13)^2+(Sustainable_Friendly_Table[[#This Row],[Weighted Co2]]-TOPSIS!$D$13)^2)^0.5</f>
        <v>4.1737005860336676E-3</v>
      </c>
      <c r="Y391">
        <f>((Sustainable_Friendly_Table[[#This Row],[Weighted Energy]]-TOPSIS!$B$14)^2+(Sustainable_Friendly_Table[[#This Row],[Weighted Cost]]-TOPSIS!$C$14)^2+(Sustainable_Friendly_Table[[#This Row],[Weighted Co2]]-TOPSIS!$D$14)^2)^0.5</f>
        <v>1.8519379486567379E-3</v>
      </c>
      <c r="Z391">
        <f>Sustainable_Friendly_Table[[#This Row],[S- Worst-Euclidean Distance]]/(Sustainable_Friendly_Table[[#This Row],[S+ Best-Euclidean Distance]]+Sustainable_Friendly_Table[[#This Row],[S- Worst-Euclidean Distance]])</f>
        <v>0.30734302065994895</v>
      </c>
      <c r="AA391">
        <v>390</v>
      </c>
    </row>
    <row r="392" spans="1:27" x14ac:dyDescent="0.3">
      <c r="A392">
        <v>49</v>
      </c>
      <c r="B392" t="s">
        <v>139</v>
      </c>
      <c r="C392" t="s">
        <v>148</v>
      </c>
      <c r="D392" t="s">
        <v>151</v>
      </c>
      <c r="E392" t="s">
        <v>280</v>
      </c>
      <c r="F392" t="s">
        <v>155</v>
      </c>
      <c r="G392" t="s">
        <v>219</v>
      </c>
      <c r="H392">
        <v>393.56216265478406</v>
      </c>
      <c r="I392">
        <v>56</v>
      </c>
      <c r="J392">
        <v>1384780.8600645165</v>
      </c>
      <c r="K392">
        <v>59312.713172727264</v>
      </c>
      <c r="L392">
        <v>249260554.81161299</v>
      </c>
      <c r="M392">
        <v>6514861.3468181808</v>
      </c>
      <c r="N392">
        <v>2077171290.0967751</v>
      </c>
      <c r="O392">
        <v>104384000</v>
      </c>
      <c r="P392">
        <v>28.891854259090906</v>
      </c>
      <c r="Q392">
        <v>20702.473857964524</v>
      </c>
      <c r="R392">
        <v>249319867.52478573</v>
      </c>
      <c r="S392">
        <v>2188.0701514435932</v>
      </c>
      <c r="T392">
        <v>20731.365712223615</v>
      </c>
      <c r="U392">
        <f>Sustainable_Friendly_Table[[#This Row],[Total Energy(MJ)]]*AHP!$P$13/TOPSIS!$B$12</f>
        <v>2.4160278920301703E-2</v>
      </c>
      <c r="V392">
        <f>Sustainable_Friendly_Table[[#This Row],[Total Cost(LKR Million)]]*AHP!$P$14/TOPSIS!$C$12</f>
        <v>7.3039330456456924E-3</v>
      </c>
      <c r="W392">
        <f>Sustainable_Friendly_Table[[#This Row],[Total Carbon (Metric T)]]*AHP!$P$15/TOPSIS!$D$12</f>
        <v>1.3299327039604089E-2</v>
      </c>
      <c r="X392">
        <f>((Sustainable_Friendly_Table[[#This Row],[Weighted Energy]]-TOPSIS!$B$13)^2+(Sustainable_Friendly_Table[[#This Row],[Weighted Cost]]-TOPSIS!$C$13)^2+(Sustainable_Friendly_Table[[#This Row],[Weighted Co2]]-TOPSIS!$D$13)^2)^0.5</f>
        <v>4.1782331289690992E-3</v>
      </c>
      <c r="Y392">
        <f>((Sustainable_Friendly_Table[[#This Row],[Weighted Energy]]-TOPSIS!$B$14)^2+(Sustainable_Friendly_Table[[#This Row],[Weighted Cost]]-TOPSIS!$C$14)^2+(Sustainable_Friendly_Table[[#This Row],[Weighted Co2]]-TOPSIS!$D$14)^2)^0.5</f>
        <v>1.8474996951149364E-3</v>
      </c>
      <c r="Z392">
        <f>Sustainable_Friendly_Table[[#This Row],[S- Worst-Euclidean Distance]]/(Sustainable_Friendly_Table[[#This Row],[S+ Best-Euclidean Distance]]+Sustainable_Friendly_Table[[#This Row],[S- Worst-Euclidean Distance]])</f>
        <v>0.30660166141630624</v>
      </c>
      <c r="AA392">
        <v>391</v>
      </c>
    </row>
    <row r="393" spans="1:27" x14ac:dyDescent="0.3">
      <c r="A393">
        <v>51</v>
      </c>
      <c r="B393" t="s">
        <v>139</v>
      </c>
      <c r="C393" t="s">
        <v>148</v>
      </c>
      <c r="D393" t="s">
        <v>151</v>
      </c>
      <c r="E393" t="s">
        <v>280</v>
      </c>
      <c r="F393" t="s">
        <v>155</v>
      </c>
      <c r="G393" t="s">
        <v>218</v>
      </c>
      <c r="H393">
        <v>393.56216265478406</v>
      </c>
      <c r="I393">
        <v>28</v>
      </c>
      <c r="J393">
        <v>1384780.8600645165</v>
      </c>
      <c r="K393">
        <v>59312.713172727264</v>
      </c>
      <c r="L393">
        <v>249260554.81161299</v>
      </c>
      <c r="M393">
        <v>6514861.3468181808</v>
      </c>
      <c r="N393">
        <v>2077171290.0967751</v>
      </c>
      <c r="O393">
        <v>104893600</v>
      </c>
      <c r="P393">
        <v>28.891854259090906</v>
      </c>
      <c r="Q393">
        <v>20702.473857964524</v>
      </c>
      <c r="R393">
        <v>249319867.52478573</v>
      </c>
      <c r="S393">
        <v>2188.5797514435931</v>
      </c>
      <c r="T393">
        <v>20731.365712223615</v>
      </c>
      <c r="U393">
        <f>Sustainable_Friendly_Table[[#This Row],[Total Energy(MJ)]]*AHP!$P$13/TOPSIS!$B$12</f>
        <v>2.4160278920301703E-2</v>
      </c>
      <c r="V393">
        <f>Sustainable_Friendly_Table[[#This Row],[Total Cost(LKR Million)]]*AHP!$P$14/TOPSIS!$C$12</f>
        <v>7.3056341265171649E-3</v>
      </c>
      <c r="W393">
        <f>Sustainable_Friendly_Table[[#This Row],[Total Carbon (Metric T)]]*AHP!$P$15/TOPSIS!$D$12</f>
        <v>1.3299327039604089E-2</v>
      </c>
      <c r="X393">
        <f>((Sustainable_Friendly_Table[[#This Row],[Weighted Energy]]-TOPSIS!$B$13)^2+(Sustainable_Friendly_Table[[#This Row],[Weighted Cost]]-TOPSIS!$C$13)^2+(Sustainable_Friendly_Table[[#This Row],[Weighted Co2]]-TOPSIS!$D$13)^2)^0.5</f>
        <v>4.1786731946397192E-3</v>
      </c>
      <c r="Y393">
        <f>((Sustainable_Friendly_Table[[#This Row],[Weighted Energy]]-TOPSIS!$B$14)^2+(Sustainable_Friendly_Table[[#This Row],[Weighted Cost]]-TOPSIS!$C$14)^2+(Sustainable_Friendly_Table[[#This Row],[Weighted Co2]]-TOPSIS!$D$14)^2)^0.5</f>
        <v>1.8470371257186338E-3</v>
      </c>
      <c r="Z393">
        <f>Sustainable_Friendly_Table[[#This Row],[S- Worst-Euclidean Distance]]/(Sustainable_Friendly_Table[[#This Row],[S+ Best-Euclidean Distance]]+Sustainable_Friendly_Table[[#This Row],[S- Worst-Euclidean Distance]])</f>
        <v>0.30652604050318655</v>
      </c>
      <c r="AA393">
        <v>392</v>
      </c>
    </row>
    <row r="394" spans="1:27" x14ac:dyDescent="0.3">
      <c r="A394">
        <v>50</v>
      </c>
      <c r="B394" t="s">
        <v>139</v>
      </c>
      <c r="C394" t="s">
        <v>148</v>
      </c>
      <c r="D394" t="s">
        <v>151</v>
      </c>
      <c r="E394" t="s">
        <v>280</v>
      </c>
      <c r="F394" t="s">
        <v>155</v>
      </c>
      <c r="G394" t="s">
        <v>220</v>
      </c>
      <c r="H394">
        <v>393.56216265478406</v>
      </c>
      <c r="I394">
        <v>28</v>
      </c>
      <c r="J394">
        <v>1384780.8600645165</v>
      </c>
      <c r="K394">
        <v>59312.713172727264</v>
      </c>
      <c r="L394">
        <v>249260554.81161299</v>
      </c>
      <c r="M394">
        <v>6514861.3468181808</v>
      </c>
      <c r="N394">
        <v>2077171290.0967751</v>
      </c>
      <c r="O394">
        <v>109200000</v>
      </c>
      <c r="P394">
        <v>28.891854259090906</v>
      </c>
      <c r="Q394">
        <v>20702.473857964524</v>
      </c>
      <c r="R394">
        <v>249319867.52478573</v>
      </c>
      <c r="S394">
        <v>2192.886151443593</v>
      </c>
      <c r="T394">
        <v>20731.365712223615</v>
      </c>
      <c r="U394">
        <f>Sustainable_Friendly_Table[[#This Row],[Total Energy(MJ)]]*AHP!$P$13/TOPSIS!$B$12</f>
        <v>2.4160278920301703E-2</v>
      </c>
      <c r="V394">
        <f>Sustainable_Friendly_Table[[#This Row],[Total Cost(LKR Million)]]*AHP!$P$14/TOPSIS!$C$12</f>
        <v>7.3200091945409291E-3</v>
      </c>
      <c r="W394">
        <f>Sustainable_Friendly_Table[[#This Row],[Total Carbon (Metric T)]]*AHP!$P$15/TOPSIS!$D$12</f>
        <v>1.3299327039604089E-2</v>
      </c>
      <c r="X394">
        <f>((Sustainable_Friendly_Table[[#This Row],[Weighted Energy]]-TOPSIS!$B$13)^2+(Sustainable_Friendly_Table[[#This Row],[Weighted Cost]]-TOPSIS!$C$13)^2+(Sustainable_Friendly_Table[[#This Row],[Weighted Co2]]-TOPSIS!$D$13)^2)^0.5</f>
        <v>4.1824177695545129E-3</v>
      </c>
      <c r="Y394">
        <f>((Sustainable_Friendly_Table[[#This Row],[Weighted Energy]]-TOPSIS!$B$14)^2+(Sustainable_Friendly_Table[[#This Row],[Weighted Cost]]-TOPSIS!$C$14)^2+(Sustainable_Friendly_Table[[#This Row],[Weighted Co2]]-TOPSIS!$D$14)^2)^0.5</f>
        <v>1.8431862147738488E-3</v>
      </c>
      <c r="Z394">
        <f>Sustainable_Friendly_Table[[#This Row],[S- Worst-Euclidean Distance]]/(Sustainable_Friendly_Table[[#This Row],[S+ Best-Euclidean Distance]]+Sustainable_Friendly_Table[[#This Row],[S- Worst-Euclidean Distance]])</f>
        <v>0.30589235860300196</v>
      </c>
      <c r="AA394">
        <v>393</v>
      </c>
    </row>
    <row r="395" spans="1:27" x14ac:dyDescent="0.3">
      <c r="A395">
        <v>67</v>
      </c>
      <c r="B395" t="s">
        <v>139</v>
      </c>
      <c r="C395" t="s">
        <v>148</v>
      </c>
      <c r="D395" t="s">
        <v>280</v>
      </c>
      <c r="E395" t="s">
        <v>280</v>
      </c>
      <c r="F395" t="s">
        <v>155</v>
      </c>
      <c r="G395" t="s">
        <v>219</v>
      </c>
      <c r="H395">
        <v>394.02662499319399</v>
      </c>
      <c r="I395">
        <v>57</v>
      </c>
      <c r="J395">
        <v>1385230.4596080973</v>
      </c>
      <c r="K395">
        <v>59312.713172727264</v>
      </c>
      <c r="L395">
        <v>249341482.72945753</v>
      </c>
      <c r="M395">
        <v>6519466.4218181809</v>
      </c>
      <c r="N395">
        <v>2077845689.4121461</v>
      </c>
      <c r="O395">
        <v>106248000</v>
      </c>
      <c r="P395">
        <v>28.882644109090908</v>
      </c>
      <c r="Q395">
        <v>20709.195371141053</v>
      </c>
      <c r="R395">
        <v>249400795.44263026</v>
      </c>
      <c r="S395">
        <v>2190.6131558339644</v>
      </c>
      <c r="T395">
        <v>20738.078015250143</v>
      </c>
      <c r="U395">
        <f>Sustainable_Friendly_Table[[#This Row],[Total Energy(MJ)]]*AHP!$P$13/TOPSIS!$B$12</f>
        <v>2.4168121219782183E-2</v>
      </c>
      <c r="V395">
        <f>Sustainable_Friendly_Table[[#This Row],[Total Cost(LKR Million)]]*AHP!$P$14/TOPSIS!$C$12</f>
        <v>7.3124217743045072E-3</v>
      </c>
      <c r="W395">
        <f>Sustainable_Friendly_Table[[#This Row],[Total Carbon (Metric T)]]*AHP!$P$15/TOPSIS!$D$12</f>
        <v>1.3303633032483568E-2</v>
      </c>
      <c r="X395">
        <f>((Sustainable_Friendly_Table[[#This Row],[Weighted Energy]]-TOPSIS!$B$13)^2+(Sustainable_Friendly_Table[[#This Row],[Weighted Cost]]-TOPSIS!$C$13)^2+(Sustainable_Friendly_Table[[#This Row],[Weighted Co2]]-TOPSIS!$D$13)^2)^0.5</f>
        <v>4.1890742453921425E-3</v>
      </c>
      <c r="Y395">
        <f>((Sustainable_Friendly_Table[[#This Row],[Weighted Energy]]-TOPSIS!$B$14)^2+(Sustainable_Friendly_Table[[#This Row],[Weighted Cost]]-TOPSIS!$C$14)^2+(Sustainable_Friendly_Table[[#This Row],[Weighted Co2]]-TOPSIS!$D$14)^2)^0.5</f>
        <v>1.8365882280759643E-3</v>
      </c>
      <c r="Z395">
        <f>Sustainable_Friendly_Table[[#This Row],[S- Worst-Euclidean Distance]]/(Sustainable_Friendly_Table[[#This Row],[S+ Best-Euclidean Distance]]+Sustainable_Friendly_Table[[#This Row],[S- Worst-Euclidean Distance]])</f>
        <v>0.30479440827672261</v>
      </c>
      <c r="AA395">
        <v>394</v>
      </c>
    </row>
    <row r="396" spans="1:27" x14ac:dyDescent="0.3">
      <c r="A396">
        <v>69</v>
      </c>
      <c r="B396" t="s">
        <v>139</v>
      </c>
      <c r="C396" t="s">
        <v>148</v>
      </c>
      <c r="D396" t="s">
        <v>280</v>
      </c>
      <c r="E396" t="s">
        <v>280</v>
      </c>
      <c r="F396" t="s">
        <v>155</v>
      </c>
      <c r="G396" t="s">
        <v>218</v>
      </c>
      <c r="H396">
        <v>394.02662499319399</v>
      </c>
      <c r="I396">
        <v>29</v>
      </c>
      <c r="J396">
        <v>1385230.4596080973</v>
      </c>
      <c r="K396">
        <v>59312.713172727264</v>
      </c>
      <c r="L396">
        <v>249341482.72945753</v>
      </c>
      <c r="M396">
        <v>6519466.4218181809</v>
      </c>
      <c r="N396">
        <v>2077845689.4121461</v>
      </c>
      <c r="O396">
        <v>108639800</v>
      </c>
      <c r="P396">
        <v>28.882644109090908</v>
      </c>
      <c r="Q396">
        <v>20709.195371141053</v>
      </c>
      <c r="R396">
        <v>249400795.44263026</v>
      </c>
      <c r="S396">
        <v>2193.0049558339642</v>
      </c>
      <c r="T396">
        <v>20738.078015250143</v>
      </c>
      <c r="U396">
        <f>Sustainable_Friendly_Table[[#This Row],[Total Energy(MJ)]]*AHP!$P$13/TOPSIS!$B$12</f>
        <v>2.4168121219782183E-2</v>
      </c>
      <c r="V396">
        <f>Sustainable_Friendly_Table[[#This Row],[Total Cost(LKR Million)]]*AHP!$P$14/TOPSIS!$C$12</f>
        <v>7.3204057720054252E-3</v>
      </c>
      <c r="W396">
        <f>Sustainable_Friendly_Table[[#This Row],[Total Carbon (Metric T)]]*AHP!$P$15/TOPSIS!$D$12</f>
        <v>1.3303633032483568E-2</v>
      </c>
      <c r="X396">
        <f>((Sustainable_Friendly_Table[[#This Row],[Weighted Energy]]-TOPSIS!$B$13)^2+(Sustainable_Friendly_Table[[#This Row],[Weighted Cost]]-TOPSIS!$C$13)^2+(Sustainable_Friendly_Table[[#This Row],[Weighted Co2]]-TOPSIS!$D$13)^2)^0.5</f>
        <v>4.1911560990576593E-3</v>
      </c>
      <c r="Y396">
        <f>((Sustainable_Friendly_Table[[#This Row],[Weighted Energy]]-TOPSIS!$B$14)^2+(Sustainable_Friendly_Table[[#This Row],[Weighted Cost]]-TOPSIS!$C$14)^2+(Sustainable_Friendly_Table[[#This Row],[Weighted Co2]]-TOPSIS!$D$14)^2)^0.5</f>
        <v>1.8344538587006746E-3</v>
      </c>
      <c r="Z396">
        <f>Sustainable_Friendly_Table[[#This Row],[S- Worst-Euclidean Distance]]/(Sustainable_Friendly_Table[[#This Row],[S+ Best-Euclidean Distance]]+Sustainable_Friendly_Table[[#This Row],[S- Worst-Euclidean Distance]])</f>
        <v>0.30444284836901953</v>
      </c>
      <c r="AA396">
        <v>395</v>
      </c>
    </row>
    <row r="397" spans="1:27" x14ac:dyDescent="0.3">
      <c r="A397">
        <v>68</v>
      </c>
      <c r="B397" t="s">
        <v>139</v>
      </c>
      <c r="C397" t="s">
        <v>148</v>
      </c>
      <c r="D397" t="s">
        <v>280</v>
      </c>
      <c r="E397" t="s">
        <v>280</v>
      </c>
      <c r="F397" t="s">
        <v>155</v>
      </c>
      <c r="G397" t="s">
        <v>220</v>
      </c>
      <c r="H397">
        <v>394.02662499319399</v>
      </c>
      <c r="I397">
        <v>29</v>
      </c>
      <c r="J397">
        <v>1385230.4596080973</v>
      </c>
      <c r="K397">
        <v>59312.713172727264</v>
      </c>
      <c r="L397">
        <v>249341482.72945753</v>
      </c>
      <c r="M397">
        <v>6519466.4218181809</v>
      </c>
      <c r="N397">
        <v>2077845689.4121461</v>
      </c>
      <c r="O397">
        <v>113100000</v>
      </c>
      <c r="P397">
        <v>28.882644109090908</v>
      </c>
      <c r="Q397">
        <v>20709.195371141053</v>
      </c>
      <c r="R397">
        <v>249400795.44263026</v>
      </c>
      <c r="S397">
        <v>2197.4651558339642</v>
      </c>
      <c r="T397">
        <v>20738.078015250143</v>
      </c>
      <c r="U397">
        <f>Sustainable_Friendly_Table[[#This Row],[Total Energy(MJ)]]*AHP!$P$13/TOPSIS!$B$12</f>
        <v>2.4168121219782183E-2</v>
      </c>
      <c r="V397">
        <f>Sustainable_Friendly_Table[[#This Row],[Total Cost(LKR Million)]]*AHP!$P$14/TOPSIS!$C$12</f>
        <v>7.3352942353157521E-3</v>
      </c>
      <c r="W397">
        <f>Sustainable_Friendly_Table[[#This Row],[Total Carbon (Metric T)]]*AHP!$P$15/TOPSIS!$D$12</f>
        <v>1.3303633032483568E-2</v>
      </c>
      <c r="X397">
        <f>((Sustainable_Friendly_Table[[#This Row],[Weighted Energy]]-TOPSIS!$B$13)^2+(Sustainable_Friendly_Table[[#This Row],[Weighted Cost]]-TOPSIS!$C$13)^2+(Sustainable_Friendly_Table[[#This Row],[Weighted Co2]]-TOPSIS!$D$13)^2)^0.5</f>
        <v>4.195076142932963E-3</v>
      </c>
      <c r="Y397">
        <f>((Sustainable_Friendly_Table[[#This Row],[Weighted Energy]]-TOPSIS!$B$14)^2+(Sustainable_Friendly_Table[[#This Row],[Weighted Cost]]-TOPSIS!$C$14)^2+(Sustainable_Friendly_Table[[#This Row],[Weighted Co2]]-TOPSIS!$D$14)^2)^0.5</f>
        <v>1.8305600810560017E-3</v>
      </c>
      <c r="Z397">
        <f>Sustainable_Friendly_Table[[#This Row],[S- Worst-Euclidean Distance]]/(Sustainable_Friendly_Table[[#This Row],[S+ Best-Euclidean Distance]]+Sustainable_Friendly_Table[[#This Row],[S- Worst-Euclidean Distance]])</f>
        <v>0.30379531936698512</v>
      </c>
      <c r="AA397">
        <v>396</v>
      </c>
    </row>
    <row r="398" spans="1:27" x14ac:dyDescent="0.3">
      <c r="A398">
        <v>412</v>
      </c>
      <c r="B398" t="s">
        <v>142</v>
      </c>
      <c r="C398" t="s">
        <v>280</v>
      </c>
      <c r="D398" t="s">
        <v>151</v>
      </c>
      <c r="E398" t="s">
        <v>280</v>
      </c>
      <c r="F398" t="s">
        <v>280</v>
      </c>
      <c r="G398" t="s">
        <v>219</v>
      </c>
      <c r="H398">
        <v>421.55844735744375</v>
      </c>
      <c r="I398">
        <v>60</v>
      </c>
      <c r="J398">
        <v>1385561.1761527178</v>
      </c>
      <c r="K398">
        <v>49174.845727272725</v>
      </c>
      <c r="L398">
        <v>249401011.70748919</v>
      </c>
      <c r="M398">
        <v>6291428.3840909088</v>
      </c>
      <c r="N398">
        <v>2078341764.2290766</v>
      </c>
      <c r="O398">
        <v>111840000</v>
      </c>
      <c r="P398">
        <v>26.35677725</v>
      </c>
      <c r="Q398">
        <v>20714.139583483131</v>
      </c>
      <c r="R398">
        <v>249450186.55321646</v>
      </c>
      <c r="S398">
        <v>2196.4731926131676</v>
      </c>
      <c r="T398">
        <v>20740.49636073313</v>
      </c>
      <c r="U398">
        <f>Sustainable_Friendly_Table[[#This Row],[Total Energy(MJ)]]*AHP!$P$13/TOPSIS!$B$12</f>
        <v>2.4172907452904284E-2</v>
      </c>
      <c r="V398">
        <f>Sustainable_Friendly_Table[[#This Row],[Total Cost(LKR Million)]]*AHP!$P$14/TOPSIS!$C$12</f>
        <v>7.3319829918697121E-3</v>
      </c>
      <c r="W398">
        <f>Sustainable_Friendly_Table[[#This Row],[Total Carbon (Metric T)]]*AHP!$P$15/TOPSIS!$D$12</f>
        <v>1.3305184419300984E-2</v>
      </c>
      <c r="X398">
        <f>((Sustainable_Friendly_Table[[#This Row],[Weighted Energy]]-TOPSIS!$B$13)^2+(Sustainable_Friendly_Table[[#This Row],[Weighted Cost]]-TOPSIS!$C$13)^2+(Sustainable_Friendly_Table[[#This Row],[Weighted Co2]]-TOPSIS!$D$13)^2)^0.5</f>
        <v>4.1989657597580844E-3</v>
      </c>
      <c r="Y398">
        <f>((Sustainable_Friendly_Table[[#This Row],[Weighted Energy]]-TOPSIS!$B$14)^2+(Sustainable_Friendly_Table[[#This Row],[Weighted Cost]]-TOPSIS!$C$14)^2+(Sustainable_Friendly_Table[[#This Row],[Weighted Co2]]-TOPSIS!$D$14)^2)^0.5</f>
        <v>1.8266448180118001E-3</v>
      </c>
      <c r="Z398">
        <f>Sustainable_Friendly_Table[[#This Row],[S- Worst-Euclidean Distance]]/(Sustainable_Friendly_Table[[#This Row],[S+ Best-Euclidean Distance]]+Sustainable_Friendly_Table[[#This Row],[S- Worst-Euclidean Distance]])</f>
        <v>0.30314684203967468</v>
      </c>
      <c r="AA398">
        <v>397</v>
      </c>
    </row>
    <row r="399" spans="1:27" x14ac:dyDescent="0.3">
      <c r="A399">
        <v>414</v>
      </c>
      <c r="B399" t="s">
        <v>142</v>
      </c>
      <c r="C399" t="s">
        <v>280</v>
      </c>
      <c r="D399" t="s">
        <v>151</v>
      </c>
      <c r="E399" t="s">
        <v>280</v>
      </c>
      <c r="F399" t="s">
        <v>280</v>
      </c>
      <c r="G399" t="s">
        <v>218</v>
      </c>
      <c r="H399">
        <v>421.55844735744375</v>
      </c>
      <c r="I399">
        <v>30</v>
      </c>
      <c r="J399">
        <v>1385561.1761527178</v>
      </c>
      <c r="K399">
        <v>49174.845727272725</v>
      </c>
      <c r="L399">
        <v>249401011.70748919</v>
      </c>
      <c r="M399">
        <v>6291428.3840909088</v>
      </c>
      <c r="N399">
        <v>2078341764.2290766</v>
      </c>
      <c r="O399">
        <v>112386000</v>
      </c>
      <c r="P399">
        <v>26.35677725</v>
      </c>
      <c r="Q399">
        <v>20714.139583483131</v>
      </c>
      <c r="R399">
        <v>249450186.55321646</v>
      </c>
      <c r="S399">
        <v>2197.0191926131679</v>
      </c>
      <c r="T399">
        <v>20740.49636073313</v>
      </c>
      <c r="U399">
        <f>Sustainable_Friendly_Table[[#This Row],[Total Energy(MJ)]]*AHP!$P$13/TOPSIS!$B$12</f>
        <v>2.4172907452904284E-2</v>
      </c>
      <c r="V399">
        <f>Sustainable_Friendly_Table[[#This Row],[Total Cost(LKR Million)]]*AHP!$P$14/TOPSIS!$C$12</f>
        <v>7.3338055785177204E-3</v>
      </c>
      <c r="W399">
        <f>Sustainable_Friendly_Table[[#This Row],[Total Carbon (Metric T)]]*AHP!$P$15/TOPSIS!$D$12</f>
        <v>1.3305184419300984E-2</v>
      </c>
      <c r="X399">
        <f>((Sustainable_Friendly_Table[[#This Row],[Weighted Energy]]-TOPSIS!$B$13)^2+(Sustainable_Friendly_Table[[#This Row],[Weighted Cost]]-TOPSIS!$C$13)^2+(Sustainable_Friendly_Table[[#This Row],[Weighted Co2]]-TOPSIS!$D$13)^2)^0.5</f>
        <v>4.1994471293735416E-3</v>
      </c>
      <c r="Y399">
        <f>((Sustainable_Friendly_Table[[#This Row],[Weighted Energy]]-TOPSIS!$B$14)^2+(Sustainable_Friendly_Table[[#This Row],[Weighted Cost]]-TOPSIS!$C$14)^2+(Sustainable_Friendly_Table[[#This Row],[Weighted Co2]]-TOPSIS!$D$14)^2)^0.5</f>
        <v>1.826171599246923E-3</v>
      </c>
      <c r="Z399">
        <f>Sustainable_Friendly_Table[[#This Row],[S- Worst-Euclidean Distance]]/(Sustainable_Friendly_Table[[#This Row],[S+ Best-Euclidean Distance]]+Sustainable_Friendly_Table[[#This Row],[S- Worst-Euclidean Distance]])</f>
        <v>0.30306789750452995</v>
      </c>
      <c r="AA399">
        <v>398</v>
      </c>
    </row>
    <row r="400" spans="1:27" x14ac:dyDescent="0.3">
      <c r="A400">
        <v>413</v>
      </c>
      <c r="B400" t="s">
        <v>142</v>
      </c>
      <c r="C400" t="s">
        <v>280</v>
      </c>
      <c r="D400" t="s">
        <v>151</v>
      </c>
      <c r="E400" t="s">
        <v>280</v>
      </c>
      <c r="F400" t="s">
        <v>280</v>
      </c>
      <c r="G400" t="s">
        <v>220</v>
      </c>
      <c r="H400">
        <v>421.55844735744375</v>
      </c>
      <c r="I400">
        <v>30</v>
      </c>
      <c r="J400">
        <v>1385561.1761527178</v>
      </c>
      <c r="K400">
        <v>49174.845727272725</v>
      </c>
      <c r="L400">
        <v>249401011.70748919</v>
      </c>
      <c r="M400">
        <v>6291428.3840909088</v>
      </c>
      <c r="N400">
        <v>2078341764.2290766</v>
      </c>
      <c r="O400">
        <v>117000000</v>
      </c>
      <c r="P400">
        <v>26.35677725</v>
      </c>
      <c r="Q400">
        <v>20714.139583483131</v>
      </c>
      <c r="R400">
        <v>249450186.55321646</v>
      </c>
      <c r="S400">
        <v>2201.6331926131679</v>
      </c>
      <c r="T400">
        <v>20740.49636073313</v>
      </c>
      <c r="U400">
        <f>Sustainable_Friendly_Table[[#This Row],[Total Energy(MJ)]]*AHP!$P$13/TOPSIS!$B$12</f>
        <v>2.4172907452904284E-2</v>
      </c>
      <c r="V400">
        <f>Sustainable_Friendly_Table[[#This Row],[Total Cost(LKR Million)]]*AHP!$P$14/TOPSIS!$C$12</f>
        <v>7.3492074371146092E-3</v>
      </c>
      <c r="W400">
        <f>Sustainable_Friendly_Table[[#This Row],[Total Carbon (Metric T)]]*AHP!$P$15/TOPSIS!$D$12</f>
        <v>1.3305184419300984E-2</v>
      </c>
      <c r="X400">
        <f>((Sustainable_Friendly_Table[[#This Row],[Weighted Energy]]-TOPSIS!$B$13)^2+(Sustainable_Friendly_Table[[#This Row],[Weighted Cost]]-TOPSIS!$C$13)^2+(Sustainable_Friendly_Table[[#This Row],[Weighted Co2]]-TOPSIS!$D$13)^2)^0.5</f>
        <v>4.2035443213763414E-3</v>
      </c>
      <c r="Y400">
        <f>((Sustainable_Friendly_Table[[#This Row],[Weighted Energy]]-TOPSIS!$B$14)^2+(Sustainable_Friendly_Table[[#This Row],[Weighted Cost]]-TOPSIS!$C$14)^2+(Sustainable_Friendly_Table[[#This Row],[Weighted Co2]]-TOPSIS!$D$14)^2)^0.5</f>
        <v>1.822240526614655E-3</v>
      </c>
      <c r="Z400">
        <f>Sustainable_Friendly_Table[[#This Row],[S- Worst-Euclidean Distance]]/(Sustainable_Friendly_Table[[#This Row],[S+ Best-Euclidean Distance]]+Sustainable_Friendly_Table[[#This Row],[S- Worst-Euclidean Distance]])</f>
        <v>0.30240716729575767</v>
      </c>
      <c r="AA400">
        <v>399</v>
      </c>
    </row>
    <row r="401" spans="1:27" x14ac:dyDescent="0.3">
      <c r="A401">
        <v>430</v>
      </c>
      <c r="B401" t="s">
        <v>142</v>
      </c>
      <c r="C401" t="s">
        <v>280</v>
      </c>
      <c r="D401" t="s">
        <v>280</v>
      </c>
      <c r="E401" t="s">
        <v>280</v>
      </c>
      <c r="F401" t="s">
        <v>280</v>
      </c>
      <c r="G401" t="s">
        <v>219</v>
      </c>
      <c r="H401">
        <v>422.02290969585368</v>
      </c>
      <c r="I401">
        <v>60</v>
      </c>
      <c r="J401">
        <v>1386010.775696299</v>
      </c>
      <c r="K401">
        <v>49174.845727272725</v>
      </c>
      <c r="L401">
        <v>249481939.62533385</v>
      </c>
      <c r="M401">
        <v>6296033.459090909</v>
      </c>
      <c r="N401">
        <v>2079016163.5444486</v>
      </c>
      <c r="O401">
        <v>111840000</v>
      </c>
      <c r="P401">
        <v>26.347567099999999</v>
      </c>
      <c r="Q401">
        <v>20720.861096659672</v>
      </c>
      <c r="R401">
        <v>249531114.47106111</v>
      </c>
      <c r="S401">
        <v>2197.1521970035396</v>
      </c>
      <c r="T401">
        <v>20747.208663759673</v>
      </c>
      <c r="U401">
        <f>Sustainable_Friendly_Table[[#This Row],[Total Energy(MJ)]]*AHP!$P$13/TOPSIS!$B$12</f>
        <v>2.4180749752384781E-2</v>
      </c>
      <c r="V401">
        <f>Sustainable_Friendly_Table[[#This Row],[Total Cost(LKR Million)]]*AHP!$P$14/TOPSIS!$C$12</f>
        <v>7.3342495565873501E-3</v>
      </c>
      <c r="W401">
        <f>Sustainable_Friendly_Table[[#This Row],[Total Carbon (Metric T)]]*AHP!$P$15/TOPSIS!$D$12</f>
        <v>1.3309490412180474E-2</v>
      </c>
      <c r="X401">
        <f>((Sustainable_Friendly_Table[[#This Row],[Weighted Energy]]-TOPSIS!$B$13)^2+(Sustainable_Friendly_Table[[#This Row],[Weighted Cost]]-TOPSIS!$C$13)^2+(Sustainable_Friendly_Table[[#This Row],[Weighted Co2]]-TOPSIS!$D$13)^2)^0.5</f>
        <v>4.2081934326868341E-3</v>
      </c>
      <c r="Y401">
        <f>((Sustainable_Friendly_Table[[#This Row],[Weighted Energy]]-TOPSIS!$B$14)^2+(Sustainable_Friendly_Table[[#This Row],[Weighted Cost]]-TOPSIS!$C$14)^2+(Sustainable_Friendly_Table[[#This Row],[Weighted Co2]]-TOPSIS!$D$14)^2)^0.5</f>
        <v>1.8174165393583025E-3</v>
      </c>
      <c r="Z401">
        <f>Sustainable_Friendly_Table[[#This Row],[S- Worst-Euclidean Distance]]/(Sustainable_Friendly_Table[[#This Row],[S+ Best-Euclidean Distance]]+Sustainable_Friendly_Table[[#This Row],[S- Worst-Euclidean Distance]])</f>
        <v>0.30161536305700481</v>
      </c>
      <c r="AA401">
        <v>400</v>
      </c>
    </row>
    <row r="402" spans="1:27" x14ac:dyDescent="0.3">
      <c r="A402">
        <v>432</v>
      </c>
      <c r="B402" t="s">
        <v>142</v>
      </c>
      <c r="C402" t="s">
        <v>280</v>
      </c>
      <c r="D402" t="s">
        <v>280</v>
      </c>
      <c r="E402" t="s">
        <v>280</v>
      </c>
      <c r="F402" t="s">
        <v>280</v>
      </c>
      <c r="G402" t="s">
        <v>218</v>
      </c>
      <c r="H402">
        <v>422.02290969585368</v>
      </c>
      <c r="I402">
        <v>31</v>
      </c>
      <c r="J402">
        <v>1386010.775696299</v>
      </c>
      <c r="K402">
        <v>49174.845727272725</v>
      </c>
      <c r="L402">
        <v>249481939.62533385</v>
      </c>
      <c r="M402">
        <v>6296033.459090909</v>
      </c>
      <c r="N402">
        <v>2079016163.5444486</v>
      </c>
      <c r="O402">
        <v>116132200</v>
      </c>
      <c r="P402">
        <v>26.347567099999999</v>
      </c>
      <c r="Q402">
        <v>20720.861096659672</v>
      </c>
      <c r="R402">
        <v>249531114.47106111</v>
      </c>
      <c r="S402">
        <v>2201.4443970035395</v>
      </c>
      <c r="T402">
        <v>20747.208663759673</v>
      </c>
      <c r="U402">
        <f>Sustainable_Friendly_Table[[#This Row],[Total Energy(MJ)]]*AHP!$P$13/TOPSIS!$B$12</f>
        <v>2.4180749752384781E-2</v>
      </c>
      <c r="V402">
        <f>Sustainable_Friendly_Table[[#This Row],[Total Cost(LKR Million)]]*AHP!$P$14/TOPSIS!$C$12</f>
        <v>7.3485772240059824E-3</v>
      </c>
      <c r="W402">
        <f>Sustainable_Friendly_Table[[#This Row],[Total Carbon (Metric T)]]*AHP!$P$15/TOPSIS!$D$12</f>
        <v>1.3309490412180474E-2</v>
      </c>
      <c r="X402">
        <f>((Sustainable_Friendly_Table[[#This Row],[Weighted Energy]]-TOPSIS!$B$13)^2+(Sustainable_Friendly_Table[[#This Row],[Weighted Cost]]-TOPSIS!$C$13)^2+(Sustainable_Friendly_Table[[#This Row],[Weighted Co2]]-TOPSIS!$D$13)^2)^0.5</f>
        <v>4.2119967670945693E-3</v>
      </c>
      <c r="Y402">
        <f>((Sustainable_Friendly_Table[[#This Row],[Weighted Energy]]-TOPSIS!$B$14)^2+(Sustainable_Friendly_Table[[#This Row],[Weighted Cost]]-TOPSIS!$C$14)^2+(Sustainable_Friendly_Table[[#This Row],[Weighted Co2]]-TOPSIS!$D$14)^2)^0.5</f>
        <v>1.8137415252340641E-3</v>
      </c>
      <c r="Z402">
        <f>Sustainable_Friendly_Table[[#This Row],[S- Worst-Euclidean Distance]]/(Sustainable_Friendly_Table[[#This Row],[S+ Best-Euclidean Distance]]+Sustainable_Friendly_Table[[#This Row],[S- Worst-Euclidean Distance]])</f>
        <v>0.3009990539322191</v>
      </c>
      <c r="AA402">
        <v>401</v>
      </c>
    </row>
    <row r="403" spans="1:27" x14ac:dyDescent="0.3">
      <c r="A403">
        <v>431</v>
      </c>
      <c r="B403" t="s">
        <v>142</v>
      </c>
      <c r="C403" t="s">
        <v>280</v>
      </c>
      <c r="D403" t="s">
        <v>280</v>
      </c>
      <c r="E403" t="s">
        <v>280</v>
      </c>
      <c r="F403" t="s">
        <v>280</v>
      </c>
      <c r="G403" t="s">
        <v>220</v>
      </c>
      <c r="H403">
        <v>422.02290969585368</v>
      </c>
      <c r="I403">
        <v>31</v>
      </c>
      <c r="J403">
        <v>1386010.775696299</v>
      </c>
      <c r="K403">
        <v>49174.845727272725</v>
      </c>
      <c r="L403">
        <v>249481939.62533385</v>
      </c>
      <c r="M403">
        <v>6296033.459090909</v>
      </c>
      <c r="N403">
        <v>2079016163.5444486</v>
      </c>
      <c r="O403">
        <v>120900000</v>
      </c>
      <c r="P403">
        <v>26.347567099999999</v>
      </c>
      <c r="Q403">
        <v>20720.861096659672</v>
      </c>
      <c r="R403">
        <v>249531114.47106111</v>
      </c>
      <c r="S403">
        <v>2206.2121970035396</v>
      </c>
      <c r="T403">
        <v>20747.208663759673</v>
      </c>
      <c r="U403">
        <f>Sustainable_Friendly_Table[[#This Row],[Total Energy(MJ)]]*AHP!$P$13/TOPSIS!$B$12</f>
        <v>2.4180749752384781E-2</v>
      </c>
      <c r="V403">
        <f>Sustainable_Friendly_Table[[#This Row],[Total Cost(LKR Million)]]*AHP!$P$14/TOPSIS!$C$12</f>
        <v>7.3644924778894349E-3</v>
      </c>
      <c r="W403">
        <f>Sustainable_Friendly_Table[[#This Row],[Total Carbon (Metric T)]]*AHP!$P$15/TOPSIS!$D$12</f>
        <v>1.3309490412180474E-2</v>
      </c>
      <c r="X403">
        <f>((Sustainable_Friendly_Table[[#This Row],[Weighted Energy]]-TOPSIS!$B$13)^2+(Sustainable_Friendly_Table[[#This Row],[Weighted Cost]]-TOPSIS!$C$13)^2+(Sustainable_Friendly_Table[[#This Row],[Weighted Co2]]-TOPSIS!$D$13)^2)^0.5</f>
        <v>4.2162745899065766E-3</v>
      </c>
      <c r="Y403">
        <f>((Sustainable_Friendly_Table[[#This Row],[Weighted Energy]]-TOPSIS!$B$14)^2+(Sustainable_Friendly_Table[[#This Row],[Weighted Cost]]-TOPSIS!$C$14)^2+(Sustainable_Friendly_Table[[#This Row],[Weighted Co2]]-TOPSIS!$D$14)^2)^0.5</f>
        <v>1.8097835325410175E-3</v>
      </c>
      <c r="Z403">
        <f>Sustainable_Friendly_Table[[#This Row],[S- Worst-Euclidean Distance]]/(Sustainable_Friendly_Table[[#This Row],[S+ Best-Euclidean Distance]]+Sustainable_Friendly_Table[[#This Row],[S- Worst-Euclidean Distance]])</f>
        <v>0.30032626565605386</v>
      </c>
      <c r="AA403">
        <v>402</v>
      </c>
    </row>
    <row r="404" spans="1:27" x14ac:dyDescent="0.3">
      <c r="A404">
        <v>406</v>
      </c>
      <c r="B404" t="s">
        <v>142</v>
      </c>
      <c r="C404" t="s">
        <v>280</v>
      </c>
      <c r="D404" t="s">
        <v>151</v>
      </c>
      <c r="E404" t="s">
        <v>280</v>
      </c>
      <c r="F404" t="s">
        <v>154</v>
      </c>
      <c r="G404" t="s">
        <v>219</v>
      </c>
      <c r="H404">
        <v>421.49507932828112</v>
      </c>
      <c r="I404">
        <v>60</v>
      </c>
      <c r="J404">
        <v>1387271.6852059129</v>
      </c>
      <c r="K404">
        <v>46991.433000000005</v>
      </c>
      <c r="L404">
        <v>249708903.33706433</v>
      </c>
      <c r="M404">
        <v>6302345.4477272723</v>
      </c>
      <c r="N404">
        <v>2080907527.8088694</v>
      </c>
      <c r="O404">
        <v>111840000</v>
      </c>
      <c r="P404">
        <v>26.35677725</v>
      </c>
      <c r="Q404">
        <v>20739.711693828398</v>
      </c>
      <c r="R404">
        <v>249755894.77006432</v>
      </c>
      <c r="S404">
        <v>2199.0498732565966</v>
      </c>
      <c r="T404">
        <v>20766.068471078397</v>
      </c>
      <c r="U404">
        <f>Sustainable_Friendly_Table[[#This Row],[Total Energy(MJ)]]*AHP!$P$13/TOPSIS!$B$12</f>
        <v>2.4202532030602807E-2</v>
      </c>
      <c r="V404">
        <f>Sustainable_Friendly_Table[[#This Row],[Total Cost(LKR Million)]]*AHP!$P$14/TOPSIS!$C$12</f>
        <v>7.3405841342449691E-3</v>
      </c>
      <c r="W404">
        <f>Sustainable_Friendly_Table[[#This Row],[Total Carbon (Metric T)]]*AHP!$P$15/TOPSIS!$D$12</f>
        <v>1.3321589120433339E-2</v>
      </c>
      <c r="X404">
        <f>((Sustainable_Friendly_Table[[#This Row],[Weighted Energy]]-TOPSIS!$B$13)^2+(Sustainable_Friendly_Table[[#This Row],[Weighted Cost]]-TOPSIS!$C$13)^2+(Sustainable_Friendly_Table[[#This Row],[Weighted Co2]]-TOPSIS!$D$13)^2)^0.5</f>
        <v>4.2338984726679333E-3</v>
      </c>
      <c r="Y404">
        <f>((Sustainable_Friendly_Table[[#This Row],[Weighted Energy]]-TOPSIS!$B$14)^2+(Sustainable_Friendly_Table[[#This Row],[Weighted Cost]]-TOPSIS!$C$14)^2+(Sustainable_Friendly_Table[[#This Row],[Weighted Co2]]-TOPSIS!$D$14)^2)^0.5</f>
        <v>1.7917099448525526E-3</v>
      </c>
      <c r="Z404">
        <f>Sustainable_Friendly_Table[[#This Row],[S- Worst-Euclidean Distance]]/(Sustainable_Friendly_Table[[#This Row],[S+ Best-Euclidean Distance]]+Sustainable_Friendly_Table[[#This Row],[S- Worst-Euclidean Distance]])</f>
        <v>0.29734921699240358</v>
      </c>
      <c r="AA404">
        <v>403</v>
      </c>
    </row>
    <row r="405" spans="1:27" x14ac:dyDescent="0.3">
      <c r="A405">
        <v>408</v>
      </c>
      <c r="B405" t="s">
        <v>142</v>
      </c>
      <c r="C405" t="s">
        <v>280</v>
      </c>
      <c r="D405" t="s">
        <v>151</v>
      </c>
      <c r="E405" t="s">
        <v>280</v>
      </c>
      <c r="F405" t="s">
        <v>154</v>
      </c>
      <c r="G405" t="s">
        <v>218</v>
      </c>
      <c r="H405">
        <v>421.49507932828112</v>
      </c>
      <c r="I405">
        <v>30</v>
      </c>
      <c r="J405">
        <v>1387271.6852059129</v>
      </c>
      <c r="K405">
        <v>46991.433000000005</v>
      </c>
      <c r="L405">
        <v>249708903.33706433</v>
      </c>
      <c r="M405">
        <v>6302345.4477272723</v>
      </c>
      <c r="N405">
        <v>2080907527.8088694</v>
      </c>
      <c r="O405">
        <v>112386000</v>
      </c>
      <c r="P405">
        <v>26.35677725</v>
      </c>
      <c r="Q405">
        <v>20739.711693828398</v>
      </c>
      <c r="R405">
        <v>249755894.77006432</v>
      </c>
      <c r="S405">
        <v>2199.5958732565964</v>
      </c>
      <c r="T405">
        <v>20766.068471078397</v>
      </c>
      <c r="U405">
        <f>Sustainable_Friendly_Table[[#This Row],[Total Energy(MJ)]]*AHP!$P$13/TOPSIS!$B$12</f>
        <v>2.4202532030602807E-2</v>
      </c>
      <c r="V405">
        <f>Sustainable_Friendly_Table[[#This Row],[Total Cost(LKR Million)]]*AHP!$P$14/TOPSIS!$C$12</f>
        <v>7.3424067208929756E-3</v>
      </c>
      <c r="W405">
        <f>Sustainable_Friendly_Table[[#This Row],[Total Carbon (Metric T)]]*AHP!$P$15/TOPSIS!$D$12</f>
        <v>1.3321589120433339E-2</v>
      </c>
      <c r="X405">
        <f>((Sustainable_Friendly_Table[[#This Row],[Weighted Energy]]-TOPSIS!$B$13)^2+(Sustainable_Friendly_Table[[#This Row],[Weighted Cost]]-TOPSIS!$C$13)^2+(Sustainable_Friendly_Table[[#This Row],[Weighted Co2]]-TOPSIS!$D$13)^2)^0.5</f>
        <v>4.2343795732429617E-3</v>
      </c>
      <c r="Y405">
        <f>((Sustainable_Friendly_Table[[#This Row],[Weighted Energy]]-TOPSIS!$B$14)^2+(Sustainable_Friendly_Table[[#This Row],[Weighted Cost]]-TOPSIS!$C$14)^2+(Sustainable_Friendly_Table[[#This Row],[Weighted Co2]]-TOPSIS!$D$14)^2)^0.5</f>
        <v>1.791236248478894E-3</v>
      </c>
      <c r="Z405">
        <f>Sustainable_Friendly_Table[[#This Row],[S- Worst-Euclidean Distance]]/(Sustainable_Friendly_Table[[#This Row],[S+ Best-Euclidean Distance]]+Sustainable_Friendly_Table[[#This Row],[S- Worst-Euclidean Distance]])</f>
        <v>0.29727023784384543</v>
      </c>
      <c r="AA405">
        <v>404</v>
      </c>
    </row>
    <row r="406" spans="1:27" x14ac:dyDescent="0.3">
      <c r="A406">
        <v>407</v>
      </c>
      <c r="B406" t="s">
        <v>142</v>
      </c>
      <c r="C406" t="s">
        <v>280</v>
      </c>
      <c r="D406" t="s">
        <v>151</v>
      </c>
      <c r="E406" t="s">
        <v>280</v>
      </c>
      <c r="F406" t="s">
        <v>154</v>
      </c>
      <c r="G406" t="s">
        <v>220</v>
      </c>
      <c r="H406">
        <v>421.49507932828112</v>
      </c>
      <c r="I406">
        <v>30</v>
      </c>
      <c r="J406">
        <v>1387271.6852059129</v>
      </c>
      <c r="K406">
        <v>46991.433000000005</v>
      </c>
      <c r="L406">
        <v>249708903.33706433</v>
      </c>
      <c r="M406">
        <v>6302345.4477272723</v>
      </c>
      <c r="N406">
        <v>2080907527.8088694</v>
      </c>
      <c r="O406">
        <v>117000000</v>
      </c>
      <c r="P406">
        <v>26.35677725</v>
      </c>
      <c r="Q406">
        <v>20739.711693828398</v>
      </c>
      <c r="R406">
        <v>249755894.77006432</v>
      </c>
      <c r="S406">
        <v>2204.2098732565964</v>
      </c>
      <c r="T406">
        <v>20766.068471078397</v>
      </c>
      <c r="U406">
        <f>Sustainable_Friendly_Table[[#This Row],[Total Energy(MJ)]]*AHP!$P$13/TOPSIS!$B$12</f>
        <v>2.4202532030602807E-2</v>
      </c>
      <c r="V406">
        <f>Sustainable_Friendly_Table[[#This Row],[Total Cost(LKR Million)]]*AHP!$P$14/TOPSIS!$C$12</f>
        <v>7.3578085794898654E-3</v>
      </c>
      <c r="W406">
        <f>Sustainable_Friendly_Table[[#This Row],[Total Carbon (Metric T)]]*AHP!$P$15/TOPSIS!$D$12</f>
        <v>1.3321589120433339E-2</v>
      </c>
      <c r="X406">
        <f>((Sustainable_Friendly_Table[[#This Row],[Weighted Energy]]-TOPSIS!$B$13)^2+(Sustainable_Friendly_Table[[#This Row],[Weighted Cost]]-TOPSIS!$C$13)^2+(Sustainable_Friendly_Table[[#This Row],[Weighted Co2]]-TOPSIS!$D$13)^2)^0.5</f>
        <v>4.238474252231117E-3</v>
      </c>
      <c r="Y406">
        <f>((Sustainable_Friendly_Table[[#This Row],[Weighted Energy]]-TOPSIS!$B$14)^2+(Sustainable_Friendly_Table[[#This Row],[Weighted Cost]]-TOPSIS!$C$14)^2+(Sustainable_Friendly_Table[[#This Row],[Weighted Co2]]-TOPSIS!$D$14)^2)^0.5</f>
        <v>1.7873024567662864E-3</v>
      </c>
      <c r="Z406">
        <f>Sustainable_Friendly_Table[[#This Row],[S- Worst-Euclidean Distance]]/(Sustainable_Friendly_Table[[#This Row],[S+ Best-Euclidean Distance]]+Sustainable_Friendly_Table[[#This Row],[S- Worst-Euclidean Distance]])</f>
        <v>0.29660947344722738</v>
      </c>
      <c r="AA406">
        <v>405</v>
      </c>
    </row>
    <row r="407" spans="1:27" x14ac:dyDescent="0.3">
      <c r="A407">
        <v>424</v>
      </c>
      <c r="B407" t="s">
        <v>142</v>
      </c>
      <c r="C407" t="s">
        <v>280</v>
      </c>
      <c r="D407" t="s">
        <v>280</v>
      </c>
      <c r="E407" t="s">
        <v>280</v>
      </c>
      <c r="F407" t="s">
        <v>154</v>
      </c>
      <c r="G407" t="s">
        <v>219</v>
      </c>
      <c r="H407">
        <v>421.95954166669105</v>
      </c>
      <c r="I407">
        <v>60</v>
      </c>
      <c r="J407">
        <v>1387721.2847494935</v>
      </c>
      <c r="K407">
        <v>46991.433000000005</v>
      </c>
      <c r="L407">
        <v>249789831.25490886</v>
      </c>
      <c r="M407">
        <v>6306950.5227272725</v>
      </c>
      <c r="N407">
        <v>2081581927.1242404</v>
      </c>
      <c r="O407">
        <v>111840000</v>
      </c>
      <c r="P407">
        <v>26.347567099999999</v>
      </c>
      <c r="Q407">
        <v>20746.433207004928</v>
      </c>
      <c r="R407">
        <v>249836822.68790886</v>
      </c>
      <c r="S407">
        <v>2199.7288776469677</v>
      </c>
      <c r="T407">
        <v>20772.780774104929</v>
      </c>
      <c r="U407">
        <f>Sustainable_Friendly_Table[[#This Row],[Total Energy(MJ)]]*AHP!$P$13/TOPSIS!$B$12</f>
        <v>2.4210374330083287E-2</v>
      </c>
      <c r="V407">
        <f>Sustainable_Friendly_Table[[#This Row],[Total Cost(LKR Million)]]*AHP!$P$14/TOPSIS!$C$12</f>
        <v>7.3428506989626037E-3</v>
      </c>
      <c r="W407">
        <f>Sustainable_Friendly_Table[[#This Row],[Total Carbon (Metric T)]]*AHP!$P$15/TOPSIS!$D$12</f>
        <v>1.3325895113312822E-2</v>
      </c>
      <c r="X407">
        <f>((Sustainable_Friendly_Table[[#This Row],[Weighted Energy]]-TOPSIS!$B$13)^2+(Sustainable_Friendly_Table[[#This Row],[Weighted Cost]]-TOPSIS!$C$13)^2+(Sustainable_Friendly_Table[[#This Row],[Weighted Co2]]-TOPSIS!$D$13)^2)^0.5</f>
        <v>4.2431261716937329E-3</v>
      </c>
      <c r="Y407">
        <f>((Sustainable_Friendly_Table[[#This Row],[Weighted Energy]]-TOPSIS!$B$14)^2+(Sustainable_Friendly_Table[[#This Row],[Weighted Cost]]-TOPSIS!$C$14)^2+(Sustainable_Friendly_Table[[#This Row],[Weighted Co2]]-TOPSIS!$D$14)^2)^0.5</f>
        <v>1.7824817052671678E-3</v>
      </c>
      <c r="Z407">
        <f>Sustainable_Friendly_Table[[#This Row],[S- Worst-Euclidean Distance]]/(Sustainable_Friendly_Table[[#This Row],[S+ Best-Euclidean Distance]]+Sustainable_Friendly_Table[[#This Row],[S- Worst-Euclidean Distance]])</f>
        <v>0.29581774016237306</v>
      </c>
      <c r="AA407">
        <v>406</v>
      </c>
    </row>
    <row r="408" spans="1:27" x14ac:dyDescent="0.3">
      <c r="A408">
        <v>426</v>
      </c>
      <c r="B408" t="s">
        <v>142</v>
      </c>
      <c r="C408" t="s">
        <v>280</v>
      </c>
      <c r="D408" t="s">
        <v>280</v>
      </c>
      <c r="E408" t="s">
        <v>280</v>
      </c>
      <c r="F408" t="s">
        <v>154</v>
      </c>
      <c r="G408" t="s">
        <v>218</v>
      </c>
      <c r="H408">
        <v>421.95954166669105</v>
      </c>
      <c r="I408">
        <v>30</v>
      </c>
      <c r="J408">
        <v>1387721.2847494935</v>
      </c>
      <c r="K408">
        <v>46991.433000000005</v>
      </c>
      <c r="L408">
        <v>249789831.25490886</v>
      </c>
      <c r="M408">
        <v>6306950.5227272725</v>
      </c>
      <c r="N408">
        <v>2081581927.1242404</v>
      </c>
      <c r="O408">
        <v>112386000</v>
      </c>
      <c r="P408">
        <v>26.347567099999999</v>
      </c>
      <c r="Q408">
        <v>20746.433207004928</v>
      </c>
      <c r="R408">
        <v>249836822.68790886</v>
      </c>
      <c r="S408">
        <v>2200.274877646968</v>
      </c>
      <c r="T408">
        <v>20772.780774104929</v>
      </c>
      <c r="U408">
        <f>Sustainable_Friendly_Table[[#This Row],[Total Energy(MJ)]]*AHP!$P$13/TOPSIS!$B$12</f>
        <v>2.4210374330083287E-2</v>
      </c>
      <c r="V408">
        <f>Sustainable_Friendly_Table[[#This Row],[Total Cost(LKR Million)]]*AHP!$P$14/TOPSIS!$C$12</f>
        <v>7.344673285610611E-3</v>
      </c>
      <c r="W408">
        <f>Sustainable_Friendly_Table[[#This Row],[Total Carbon (Metric T)]]*AHP!$P$15/TOPSIS!$D$12</f>
        <v>1.3325895113312822E-2</v>
      </c>
      <c r="X408">
        <f>((Sustainable_Friendly_Table[[#This Row],[Weighted Energy]]-TOPSIS!$B$13)^2+(Sustainable_Friendly_Table[[#This Row],[Weighted Cost]]-TOPSIS!$C$13)^2+(Sustainable_Friendly_Table[[#This Row],[Weighted Co2]]-TOPSIS!$D$13)^2)^0.5</f>
        <v>4.2436071995851461E-3</v>
      </c>
      <c r="Y408">
        <f>((Sustainable_Friendly_Table[[#This Row],[Weighted Energy]]-TOPSIS!$B$14)^2+(Sustainable_Friendly_Table[[#This Row],[Weighted Cost]]-TOPSIS!$C$14)^2+(Sustainable_Friendly_Table[[#This Row],[Weighted Co2]]-TOPSIS!$D$14)^2)^0.5</f>
        <v>1.7820078740046401E-3</v>
      </c>
      <c r="Z408">
        <f>Sustainable_Friendly_Table[[#This Row],[S- Worst-Euclidean Distance]]/(Sustainable_Friendly_Table[[#This Row],[S+ Best-Euclidean Distance]]+Sustainable_Friendly_Table[[#This Row],[S- Worst-Euclidean Distance]])</f>
        <v>0.2957387506903924</v>
      </c>
      <c r="AA408">
        <v>407</v>
      </c>
    </row>
    <row r="409" spans="1:27" x14ac:dyDescent="0.3">
      <c r="A409">
        <v>425</v>
      </c>
      <c r="B409" t="s">
        <v>142</v>
      </c>
      <c r="C409" t="s">
        <v>280</v>
      </c>
      <c r="D409" t="s">
        <v>280</v>
      </c>
      <c r="E409" t="s">
        <v>280</v>
      </c>
      <c r="F409" t="s">
        <v>154</v>
      </c>
      <c r="G409" t="s">
        <v>220</v>
      </c>
      <c r="H409">
        <v>421.95954166669105</v>
      </c>
      <c r="I409">
        <v>30</v>
      </c>
      <c r="J409">
        <v>1387721.2847494935</v>
      </c>
      <c r="K409">
        <v>46991.433000000005</v>
      </c>
      <c r="L409">
        <v>249789831.25490886</v>
      </c>
      <c r="M409">
        <v>6306950.5227272725</v>
      </c>
      <c r="N409">
        <v>2081581927.1242404</v>
      </c>
      <c r="O409">
        <v>117000000</v>
      </c>
      <c r="P409">
        <v>26.347567099999999</v>
      </c>
      <c r="Q409">
        <v>20746.433207004928</v>
      </c>
      <c r="R409">
        <v>249836822.68790886</v>
      </c>
      <c r="S409">
        <v>2204.888877646968</v>
      </c>
      <c r="T409">
        <v>20772.780774104929</v>
      </c>
      <c r="U409">
        <f>Sustainable_Friendly_Table[[#This Row],[Total Energy(MJ)]]*AHP!$P$13/TOPSIS!$B$12</f>
        <v>2.4210374330083287E-2</v>
      </c>
      <c r="V409">
        <f>Sustainable_Friendly_Table[[#This Row],[Total Cost(LKR Million)]]*AHP!$P$14/TOPSIS!$C$12</f>
        <v>7.3600751442075008E-3</v>
      </c>
      <c r="W409">
        <f>Sustainable_Friendly_Table[[#This Row],[Total Carbon (Metric T)]]*AHP!$P$15/TOPSIS!$D$12</f>
        <v>1.3325895113312822E-2</v>
      </c>
      <c r="X409">
        <f>((Sustainable_Friendly_Table[[#This Row],[Weighted Energy]]-TOPSIS!$B$13)^2+(Sustainable_Friendly_Table[[#This Row],[Weighted Cost]]-TOPSIS!$C$13)^2+(Sustainable_Friendly_Table[[#This Row],[Weighted Co2]]-TOPSIS!$D$13)^2)^0.5</f>
        <v>4.247701201770003E-3</v>
      </c>
      <c r="Y409">
        <f>((Sustainable_Friendly_Table[[#This Row],[Weighted Energy]]-TOPSIS!$B$14)^2+(Sustainable_Friendly_Table[[#This Row],[Weighted Cost]]-TOPSIS!$C$14)^2+(Sustainable_Friendly_Table[[#This Row],[Weighted Co2]]-TOPSIS!$D$14)^2)^0.5</f>
        <v>1.7780732987509715E-3</v>
      </c>
      <c r="Z409">
        <f>Sustainable_Friendly_Table[[#This Row],[S- Worst-Euclidean Distance]]/(Sustainable_Friendly_Table[[#This Row],[S+ Best-Euclidean Distance]]+Sustainable_Friendly_Table[[#This Row],[S- Worst-Euclidean Distance]])</f>
        <v>0.29507796858266822</v>
      </c>
      <c r="AA409">
        <v>408</v>
      </c>
    </row>
    <row r="410" spans="1:27" x14ac:dyDescent="0.3">
      <c r="A410">
        <v>409</v>
      </c>
      <c r="B410" t="s">
        <v>142</v>
      </c>
      <c r="C410" t="s">
        <v>280</v>
      </c>
      <c r="D410" t="s">
        <v>151</v>
      </c>
      <c r="E410" t="s">
        <v>280</v>
      </c>
      <c r="F410" t="s">
        <v>155</v>
      </c>
      <c r="G410" t="s">
        <v>219</v>
      </c>
      <c r="H410">
        <v>421.45650748444291</v>
      </c>
      <c r="I410">
        <v>60</v>
      </c>
      <c r="J410">
        <v>1388312.8646295965</v>
      </c>
      <c r="K410">
        <v>47810.212772727275</v>
      </c>
      <c r="L410">
        <v>249896315.63332736</v>
      </c>
      <c r="M410">
        <v>6329638.1068181815</v>
      </c>
      <c r="N410">
        <v>2082469296.9443946</v>
      </c>
      <c r="O410">
        <v>111840000</v>
      </c>
      <c r="P410">
        <v>26.08385065909091</v>
      </c>
      <c r="Q410">
        <v>20755.277326212465</v>
      </c>
      <c r="R410">
        <v>249944125.84610009</v>
      </c>
      <c r="S410">
        <v>2200.6389350512127</v>
      </c>
      <c r="T410">
        <v>20781.361176871556</v>
      </c>
      <c r="U410">
        <f>Sustainable_Friendly_Table[[#This Row],[Total Energy(MJ)]]*AHP!$P$13/TOPSIS!$B$12</f>
        <v>2.4220772515581565E-2</v>
      </c>
      <c r="V410">
        <f>Sustainable_Friendly_Table[[#This Row],[Total Cost(LKR Million)]]*AHP!$P$14/TOPSIS!$C$12</f>
        <v>7.3458885349953814E-3</v>
      </c>
      <c r="W410">
        <f>Sustainable_Friendly_Table[[#This Row],[Total Carbon (Metric T)]]*AHP!$P$15/TOPSIS!$D$12</f>
        <v>1.3331399506226868E-2</v>
      </c>
      <c r="X410">
        <f>((Sustainable_Friendly_Table[[#This Row],[Weighted Energy]]-TOPSIS!$B$13)^2+(Sustainable_Friendly_Table[[#This Row],[Weighted Cost]]-TOPSIS!$C$13)^2+(Sustainable_Friendly_Table[[#This Row],[Weighted Co2]]-TOPSIS!$D$13)^2)^0.5</f>
        <v>4.2552745508144391E-3</v>
      </c>
      <c r="Y410">
        <f>((Sustainable_Friendly_Table[[#This Row],[Weighted Energy]]-TOPSIS!$B$14)^2+(Sustainable_Friendly_Table[[#This Row],[Weighted Cost]]-TOPSIS!$C$14)^2+(Sustainable_Friendly_Table[[#This Row],[Weighted Co2]]-TOPSIS!$D$14)^2)^0.5</f>
        <v>1.7703328878959799E-3</v>
      </c>
      <c r="Z410">
        <f>Sustainable_Friendly_Table[[#This Row],[S- Worst-Euclidean Distance]]/(Sustainable_Friendly_Table[[#This Row],[S+ Best-Euclidean Distance]]+Sustainable_Friendly_Table[[#This Row],[S- Worst-Euclidean Distance]])</f>
        <v>0.29380156372663746</v>
      </c>
      <c r="AA410">
        <v>409</v>
      </c>
    </row>
    <row r="411" spans="1:27" x14ac:dyDescent="0.3">
      <c r="A411">
        <v>411</v>
      </c>
      <c r="B411" t="s">
        <v>142</v>
      </c>
      <c r="C411" t="s">
        <v>280</v>
      </c>
      <c r="D411" t="s">
        <v>151</v>
      </c>
      <c r="E411" t="s">
        <v>280</v>
      </c>
      <c r="F411" t="s">
        <v>155</v>
      </c>
      <c r="G411" t="s">
        <v>218</v>
      </c>
      <c r="H411">
        <v>421.45650748444291</v>
      </c>
      <c r="I411">
        <v>30</v>
      </c>
      <c r="J411">
        <v>1388312.8646295965</v>
      </c>
      <c r="K411">
        <v>47810.212772727275</v>
      </c>
      <c r="L411">
        <v>249896315.63332736</v>
      </c>
      <c r="M411">
        <v>6329638.1068181815</v>
      </c>
      <c r="N411">
        <v>2082469296.9443946</v>
      </c>
      <c r="O411">
        <v>112386000</v>
      </c>
      <c r="P411">
        <v>26.08385065909091</v>
      </c>
      <c r="Q411">
        <v>20755.277326212465</v>
      </c>
      <c r="R411">
        <v>249944125.84610009</v>
      </c>
      <c r="S411">
        <v>2201.184935051213</v>
      </c>
      <c r="T411">
        <v>20781.361176871556</v>
      </c>
      <c r="U411">
        <f>Sustainable_Friendly_Table[[#This Row],[Total Energy(MJ)]]*AHP!$P$13/TOPSIS!$B$12</f>
        <v>2.4220772515581565E-2</v>
      </c>
      <c r="V411">
        <f>Sustainable_Friendly_Table[[#This Row],[Total Cost(LKR Million)]]*AHP!$P$14/TOPSIS!$C$12</f>
        <v>7.3477111216433879E-3</v>
      </c>
      <c r="W411">
        <f>Sustainable_Friendly_Table[[#This Row],[Total Carbon (Metric T)]]*AHP!$P$15/TOPSIS!$D$12</f>
        <v>1.3331399506226868E-2</v>
      </c>
      <c r="X411">
        <f>((Sustainable_Friendly_Table[[#This Row],[Weighted Energy]]-TOPSIS!$B$13)^2+(Sustainable_Friendly_Table[[#This Row],[Weighted Cost]]-TOPSIS!$C$13)^2+(Sustainable_Friendly_Table[[#This Row],[Weighted Co2]]-TOPSIS!$D$13)^2)^0.5</f>
        <v>4.2557555065706465E-3</v>
      </c>
      <c r="Y411">
        <f>((Sustainable_Friendly_Table[[#This Row],[Weighted Energy]]-TOPSIS!$B$14)^2+(Sustainable_Friendly_Table[[#This Row],[Weighted Cost]]-TOPSIS!$C$14)^2+(Sustainable_Friendly_Table[[#This Row],[Weighted Co2]]-TOPSIS!$D$14)^2)^0.5</f>
        <v>1.7698589324596726E-3</v>
      </c>
      <c r="Z411">
        <f>Sustainable_Friendly_Table[[#This Row],[S- Worst-Euclidean Distance]]/(Sustainable_Friendly_Table[[#This Row],[S+ Best-Euclidean Distance]]+Sustainable_Friendly_Table[[#This Row],[S- Worst-Euclidean Distance]])</f>
        <v>0.29372256561846821</v>
      </c>
      <c r="AA411">
        <v>410</v>
      </c>
    </row>
    <row r="412" spans="1:27" x14ac:dyDescent="0.3">
      <c r="A412">
        <v>410</v>
      </c>
      <c r="B412" t="s">
        <v>142</v>
      </c>
      <c r="C412" t="s">
        <v>280</v>
      </c>
      <c r="D412" t="s">
        <v>151</v>
      </c>
      <c r="E412" t="s">
        <v>280</v>
      </c>
      <c r="F412" t="s">
        <v>155</v>
      </c>
      <c r="G412" t="s">
        <v>220</v>
      </c>
      <c r="H412">
        <v>421.45650748444291</v>
      </c>
      <c r="I412">
        <v>30</v>
      </c>
      <c r="J412">
        <v>1388312.8646295965</v>
      </c>
      <c r="K412">
        <v>47810.212772727275</v>
      </c>
      <c r="L412">
        <v>249896315.63332736</v>
      </c>
      <c r="M412">
        <v>6329638.1068181815</v>
      </c>
      <c r="N412">
        <v>2082469296.9443946</v>
      </c>
      <c r="O412">
        <v>117000000</v>
      </c>
      <c r="P412">
        <v>26.08385065909091</v>
      </c>
      <c r="Q412">
        <v>20755.277326212465</v>
      </c>
      <c r="R412">
        <v>249944125.84610009</v>
      </c>
      <c r="S412">
        <v>2205.798935051213</v>
      </c>
      <c r="T412">
        <v>20781.361176871556</v>
      </c>
      <c r="U412">
        <f>Sustainable_Friendly_Table[[#This Row],[Total Energy(MJ)]]*AHP!$P$13/TOPSIS!$B$12</f>
        <v>2.4220772515581565E-2</v>
      </c>
      <c r="V412">
        <f>Sustainable_Friendly_Table[[#This Row],[Total Cost(LKR Million)]]*AHP!$P$14/TOPSIS!$C$12</f>
        <v>7.3631129802402785E-3</v>
      </c>
      <c r="W412">
        <f>Sustainable_Friendly_Table[[#This Row],[Total Carbon (Metric T)]]*AHP!$P$15/TOPSIS!$D$12</f>
        <v>1.3331399506226868E-2</v>
      </c>
      <c r="X412">
        <f>((Sustainable_Friendly_Table[[#This Row],[Weighted Energy]]-TOPSIS!$B$13)^2+(Sustainable_Friendly_Table[[#This Row],[Weighted Cost]]-TOPSIS!$C$13)^2+(Sustainable_Friendly_Table[[#This Row],[Weighted Co2]]-TOPSIS!$D$13)^2)^0.5</f>
        <v>4.2598488169764736E-3</v>
      </c>
      <c r="Y412">
        <f>((Sustainable_Friendly_Table[[#This Row],[Weighted Energy]]-TOPSIS!$B$14)^2+(Sustainable_Friendly_Table[[#This Row],[Weighted Cost]]-TOPSIS!$C$14)^2+(Sustainable_Friendly_Table[[#This Row],[Weighted Co2]]-TOPSIS!$D$14)^2)^0.5</f>
        <v>1.7659237837930465E-3</v>
      </c>
      <c r="Z412">
        <f>Sustainable_Friendly_Table[[#This Row],[S- Worst-Euclidean Distance]]/(Sustainable_Friendly_Table[[#This Row],[S+ Best-Euclidean Distance]]+Sustainable_Friendly_Table[[#This Row],[S- Worst-Euclidean Distance]])</f>
        <v>0.2930618031565827</v>
      </c>
      <c r="AA412">
        <v>411</v>
      </c>
    </row>
    <row r="413" spans="1:27" x14ac:dyDescent="0.3">
      <c r="A413">
        <v>427</v>
      </c>
      <c r="B413" t="s">
        <v>142</v>
      </c>
      <c r="C413" t="s">
        <v>280</v>
      </c>
      <c r="D413" t="s">
        <v>280</v>
      </c>
      <c r="E413" t="s">
        <v>280</v>
      </c>
      <c r="F413" t="s">
        <v>155</v>
      </c>
      <c r="G413" t="s">
        <v>219</v>
      </c>
      <c r="H413">
        <v>421.9209698228529</v>
      </c>
      <c r="I413">
        <v>60</v>
      </c>
      <c r="J413">
        <v>1388762.4641731773</v>
      </c>
      <c r="K413">
        <v>47810.212772727275</v>
      </c>
      <c r="L413">
        <v>249977243.5511719</v>
      </c>
      <c r="M413">
        <v>6334243.1818181816</v>
      </c>
      <c r="N413">
        <v>2083143696.2597659</v>
      </c>
      <c r="O413">
        <v>111840000</v>
      </c>
      <c r="P413">
        <v>26.074640509090909</v>
      </c>
      <c r="Q413">
        <v>20761.998839388998</v>
      </c>
      <c r="R413">
        <v>250025053.76394463</v>
      </c>
      <c r="S413">
        <v>2201.3179394415843</v>
      </c>
      <c r="T413">
        <v>20788.073479898088</v>
      </c>
      <c r="U413">
        <f>Sustainable_Friendly_Table[[#This Row],[Total Energy(MJ)]]*AHP!$P$13/TOPSIS!$B$12</f>
        <v>2.4228614815062045E-2</v>
      </c>
      <c r="V413">
        <f>Sustainable_Friendly_Table[[#This Row],[Total Cost(LKR Million)]]*AHP!$P$14/TOPSIS!$C$12</f>
        <v>7.3481550997130168E-3</v>
      </c>
      <c r="W413">
        <f>Sustainable_Friendly_Table[[#This Row],[Total Carbon (Metric T)]]*AHP!$P$15/TOPSIS!$D$12</f>
        <v>1.333570549910635E-2</v>
      </c>
      <c r="X413">
        <f>((Sustainable_Friendly_Table[[#This Row],[Weighted Energy]]-TOPSIS!$B$13)^2+(Sustainable_Friendly_Table[[#This Row],[Weighted Cost]]-TOPSIS!$C$13)^2+(Sustainable_Friendly_Table[[#This Row],[Weighted Co2]]-TOPSIS!$D$13)^2)^0.5</f>
        <v>4.2645022642731874E-3</v>
      </c>
      <c r="Y413">
        <f>((Sustainable_Friendly_Table[[#This Row],[Weighted Energy]]-TOPSIS!$B$14)^2+(Sustainable_Friendly_Table[[#This Row],[Weighted Cost]]-TOPSIS!$C$14)^2+(Sustainable_Friendly_Table[[#This Row],[Weighted Co2]]-TOPSIS!$D$14)^2)^0.5</f>
        <v>1.7611046715696381E-3</v>
      </c>
      <c r="Z413">
        <f>Sustainable_Friendly_Table[[#This Row],[S- Worst-Euclidean Distance]]/(Sustainable_Friendly_Table[[#This Row],[S+ Best-Euclidean Distance]]+Sustainable_Friendly_Table[[#This Row],[S- Worst-Euclidean Distance]])</f>
        <v>0.29227008836136531</v>
      </c>
      <c r="AA413">
        <v>412</v>
      </c>
    </row>
    <row r="414" spans="1:27" x14ac:dyDescent="0.3">
      <c r="A414">
        <v>429</v>
      </c>
      <c r="B414" t="s">
        <v>142</v>
      </c>
      <c r="C414" t="s">
        <v>280</v>
      </c>
      <c r="D414" t="s">
        <v>280</v>
      </c>
      <c r="E414" t="s">
        <v>280</v>
      </c>
      <c r="F414" t="s">
        <v>155</v>
      </c>
      <c r="G414" t="s">
        <v>218</v>
      </c>
      <c r="H414">
        <v>421.9209698228529</v>
      </c>
      <c r="I414">
        <v>30</v>
      </c>
      <c r="J414">
        <v>1388762.4641731773</v>
      </c>
      <c r="K414">
        <v>47810.212772727275</v>
      </c>
      <c r="L414">
        <v>249977243.5511719</v>
      </c>
      <c r="M414">
        <v>6334243.1818181816</v>
      </c>
      <c r="N414">
        <v>2083143696.2597659</v>
      </c>
      <c r="O414">
        <v>112386000</v>
      </c>
      <c r="P414">
        <v>26.074640509090909</v>
      </c>
      <c r="Q414">
        <v>20761.998839388998</v>
      </c>
      <c r="R414">
        <v>250025053.76394463</v>
      </c>
      <c r="S414">
        <v>2201.8639394415841</v>
      </c>
      <c r="T414">
        <v>20788.073479898088</v>
      </c>
      <c r="U414">
        <f>Sustainable_Friendly_Table[[#This Row],[Total Energy(MJ)]]*AHP!$P$13/TOPSIS!$B$12</f>
        <v>2.4228614815062045E-2</v>
      </c>
      <c r="V414">
        <f>Sustainable_Friendly_Table[[#This Row],[Total Cost(LKR Million)]]*AHP!$P$14/TOPSIS!$C$12</f>
        <v>7.3499776863610224E-3</v>
      </c>
      <c r="W414">
        <f>Sustainable_Friendly_Table[[#This Row],[Total Carbon (Metric T)]]*AHP!$P$15/TOPSIS!$D$12</f>
        <v>1.333570549910635E-2</v>
      </c>
      <c r="X414">
        <f>((Sustainable_Friendly_Table[[#This Row],[Weighted Energy]]-TOPSIS!$B$13)^2+(Sustainable_Friendly_Table[[#This Row],[Weighted Cost]]-TOPSIS!$C$13)^2+(Sustainable_Friendly_Table[[#This Row],[Weighted Co2]]-TOPSIS!$D$13)^2)^0.5</f>
        <v>4.2649831480217693E-3</v>
      </c>
      <c r="Y414">
        <f>((Sustainable_Friendly_Table[[#This Row],[Weighted Energy]]-TOPSIS!$B$14)^2+(Sustainable_Friendly_Table[[#This Row],[Weighted Cost]]-TOPSIS!$C$14)^2+(Sustainable_Friendly_Table[[#This Row],[Weighted Co2]]-TOPSIS!$D$14)^2)^0.5</f>
        <v>1.7606305782550632E-3</v>
      </c>
      <c r="Z414">
        <f>Sustainable_Friendly_Table[[#This Row],[S- Worst-Euclidean Distance]]/(Sustainable_Friendly_Table[[#This Row],[S+ Best-Euclidean Distance]]+Sustainable_Friendly_Table[[#This Row],[S- Worst-Euclidean Distance]])</f>
        <v>0.29219107932146515</v>
      </c>
      <c r="AA414">
        <v>413</v>
      </c>
    </row>
    <row r="415" spans="1:27" x14ac:dyDescent="0.3">
      <c r="A415">
        <v>428</v>
      </c>
      <c r="B415" t="s">
        <v>142</v>
      </c>
      <c r="C415" t="s">
        <v>280</v>
      </c>
      <c r="D415" t="s">
        <v>280</v>
      </c>
      <c r="E415" t="s">
        <v>280</v>
      </c>
      <c r="F415" t="s">
        <v>155</v>
      </c>
      <c r="G415" t="s">
        <v>220</v>
      </c>
      <c r="H415">
        <v>421.9209698228529</v>
      </c>
      <c r="I415">
        <v>30</v>
      </c>
      <c r="J415">
        <v>1388762.4641731773</v>
      </c>
      <c r="K415">
        <v>47810.212772727275</v>
      </c>
      <c r="L415">
        <v>249977243.5511719</v>
      </c>
      <c r="M415">
        <v>6334243.1818181816</v>
      </c>
      <c r="N415">
        <v>2083143696.2597659</v>
      </c>
      <c r="O415">
        <v>117000000</v>
      </c>
      <c r="P415">
        <v>26.074640509090909</v>
      </c>
      <c r="Q415">
        <v>20761.998839388998</v>
      </c>
      <c r="R415">
        <v>250025053.76394463</v>
      </c>
      <c r="S415">
        <v>2206.4779394415841</v>
      </c>
      <c r="T415">
        <v>20788.073479898088</v>
      </c>
      <c r="U415">
        <f>Sustainable_Friendly_Table[[#This Row],[Total Energy(MJ)]]*AHP!$P$13/TOPSIS!$B$12</f>
        <v>2.4228614815062045E-2</v>
      </c>
      <c r="V415">
        <f>Sustainable_Friendly_Table[[#This Row],[Total Cost(LKR Million)]]*AHP!$P$14/TOPSIS!$C$12</f>
        <v>7.3653795449579122E-3</v>
      </c>
      <c r="W415">
        <f>Sustainable_Friendly_Table[[#This Row],[Total Carbon (Metric T)]]*AHP!$P$15/TOPSIS!$D$12</f>
        <v>1.333570549910635E-2</v>
      </c>
      <c r="X415">
        <f>((Sustainable_Friendly_Table[[#This Row],[Weighted Energy]]-TOPSIS!$B$13)^2+(Sustainable_Friendly_Table[[#This Row],[Weighted Cost]]-TOPSIS!$C$13)^2+(Sustainable_Friendly_Table[[#This Row],[Weighted Co2]]-TOPSIS!$D$13)^2)^0.5</f>
        <v>4.2690757879566537E-3</v>
      </c>
      <c r="Y415">
        <f>((Sustainable_Friendly_Table[[#This Row],[Weighted Energy]]-TOPSIS!$B$14)^2+(Sustainable_Friendly_Table[[#This Row],[Weighted Cost]]-TOPSIS!$C$14)^2+(Sustainable_Friendly_Table[[#This Row],[Weighted Co2]]-TOPSIS!$D$14)^2)^0.5</f>
        <v>1.7566946294287975E-3</v>
      </c>
      <c r="Z415">
        <f>Sustainable_Friendly_Table[[#This Row],[S- Worst-Euclidean Distance]]/(Sustainable_Friendly_Table[[#This Row],[S+ Best-Euclidean Distance]]+Sustainable_Friendly_Table[[#This Row],[S- Worst-Euclidean Distance]])</f>
        <v>0.29153029533956548</v>
      </c>
      <c r="AA415">
        <v>414</v>
      </c>
    </row>
    <row r="416" spans="1:27" x14ac:dyDescent="0.3">
      <c r="A416">
        <v>160</v>
      </c>
      <c r="B416" t="s">
        <v>140</v>
      </c>
      <c r="C416" t="s">
        <v>148</v>
      </c>
      <c r="D416" t="s">
        <v>151</v>
      </c>
      <c r="E416" t="s">
        <v>280</v>
      </c>
      <c r="F416" t="s">
        <v>280</v>
      </c>
      <c r="G416" t="s">
        <v>219</v>
      </c>
      <c r="H416">
        <v>399.68665472196392</v>
      </c>
      <c r="I416">
        <v>57</v>
      </c>
      <c r="J416">
        <v>1399810.7440997073</v>
      </c>
      <c r="K416">
        <v>57046.926127272716</v>
      </c>
      <c r="L416">
        <v>251965933.93794733</v>
      </c>
      <c r="M416">
        <v>6839693.6240909081</v>
      </c>
      <c r="N416">
        <v>2099716116.1495609</v>
      </c>
      <c r="O416">
        <v>106248000</v>
      </c>
      <c r="P416">
        <v>29.527822849999996</v>
      </c>
      <c r="Q416">
        <v>20927.170624290622</v>
      </c>
      <c r="R416">
        <v>252022980.86407462</v>
      </c>
      <c r="S416">
        <v>2212.8038097736521</v>
      </c>
      <c r="T416">
        <v>20956.698447140621</v>
      </c>
      <c r="U416">
        <f>Sustainable_Friendly_Table[[#This Row],[Total Energy(MJ)]]*AHP!$P$13/TOPSIS!$B$12</f>
        <v>2.4422223437113685E-2</v>
      </c>
      <c r="V416">
        <f>Sustainable_Friendly_Table[[#This Row],[Total Cost(LKR Million)]]*AHP!$P$14/TOPSIS!$C$12</f>
        <v>7.3864957478960947E-3</v>
      </c>
      <c r="W416">
        <f>Sustainable_Friendly_Table[[#This Row],[Total Carbon (Metric T)]]*AHP!$P$15/TOPSIS!$D$12</f>
        <v>1.3443879683939657E-2</v>
      </c>
      <c r="X416">
        <f>((Sustainable_Friendly_Table[[#This Row],[Weighted Energy]]-TOPSIS!$B$13)^2+(Sustainable_Friendly_Table[[#This Row],[Weighted Cost]]-TOPSIS!$C$13)^2+(Sustainable_Friendly_Table[[#This Row],[Weighted Co2]]-TOPSIS!$D$13)^2)^0.5</f>
        <v>4.4885901696840981E-3</v>
      </c>
      <c r="Y416">
        <f>((Sustainable_Friendly_Table[[#This Row],[Weighted Energy]]-TOPSIS!$B$14)^2+(Sustainable_Friendly_Table[[#This Row],[Weighted Cost]]-TOPSIS!$C$14)^2+(Sustainable_Friendly_Table[[#This Row],[Weighted Co2]]-TOPSIS!$D$14)^2)^0.5</f>
        <v>1.5371421889872603E-3</v>
      </c>
      <c r="Z416">
        <f>Sustainable_Friendly_Table[[#This Row],[S- Worst-Euclidean Distance]]/(Sustainable_Friendly_Table[[#This Row],[S+ Best-Euclidean Distance]]+Sustainable_Friendly_Table[[#This Row],[S- Worst-Euclidean Distance]])</f>
        <v>0.25509632646979891</v>
      </c>
      <c r="AA416">
        <v>415</v>
      </c>
    </row>
    <row r="417" spans="1:27" x14ac:dyDescent="0.3">
      <c r="A417">
        <v>162</v>
      </c>
      <c r="B417" t="s">
        <v>140</v>
      </c>
      <c r="C417" t="s">
        <v>148</v>
      </c>
      <c r="D417" t="s">
        <v>151</v>
      </c>
      <c r="E417" t="s">
        <v>280</v>
      </c>
      <c r="F417" t="s">
        <v>280</v>
      </c>
      <c r="G417" t="s">
        <v>218</v>
      </c>
      <c r="H417">
        <v>399.68665472196392</v>
      </c>
      <c r="I417">
        <v>29</v>
      </c>
      <c r="J417">
        <v>1399810.7440997073</v>
      </c>
      <c r="K417">
        <v>57046.926127272716</v>
      </c>
      <c r="L417">
        <v>251965933.93794733</v>
      </c>
      <c r="M417">
        <v>6839693.6240909081</v>
      </c>
      <c r="N417">
        <v>2099716116.1495609</v>
      </c>
      <c r="O417">
        <v>108639800</v>
      </c>
      <c r="P417">
        <v>29.527822849999996</v>
      </c>
      <c r="Q417">
        <v>20927.170624290622</v>
      </c>
      <c r="R417">
        <v>252022980.86407462</v>
      </c>
      <c r="S417">
        <v>2215.195609773652</v>
      </c>
      <c r="T417">
        <v>20956.698447140621</v>
      </c>
      <c r="U417">
        <f>Sustainable_Friendly_Table[[#This Row],[Total Energy(MJ)]]*AHP!$P$13/TOPSIS!$B$12</f>
        <v>2.4422223437113685E-2</v>
      </c>
      <c r="V417">
        <f>Sustainable_Friendly_Table[[#This Row],[Total Cost(LKR Million)]]*AHP!$P$14/TOPSIS!$C$12</f>
        <v>7.3944797455970128E-3</v>
      </c>
      <c r="W417">
        <f>Sustainable_Friendly_Table[[#This Row],[Total Carbon (Metric T)]]*AHP!$P$15/TOPSIS!$D$12</f>
        <v>1.3443879683939657E-2</v>
      </c>
      <c r="X417">
        <f>((Sustainable_Friendly_Table[[#This Row],[Weighted Energy]]-TOPSIS!$B$13)^2+(Sustainable_Friendly_Table[[#This Row],[Weighted Cost]]-TOPSIS!$C$13)^2+(Sustainable_Friendly_Table[[#This Row],[Weighted Co2]]-TOPSIS!$D$13)^2)^0.5</f>
        <v>4.4906648658650655E-3</v>
      </c>
      <c r="Y417">
        <f>((Sustainable_Friendly_Table[[#This Row],[Weighted Energy]]-TOPSIS!$B$14)^2+(Sustainable_Friendly_Table[[#This Row],[Weighted Cost]]-TOPSIS!$C$14)^2+(Sustainable_Friendly_Table[[#This Row],[Weighted Co2]]-TOPSIS!$D$14)^2)^0.5</f>
        <v>1.5349767301913201E-3</v>
      </c>
      <c r="Z417">
        <f>Sustainable_Friendly_Table[[#This Row],[S- Worst-Euclidean Distance]]/(Sustainable_Friendly_Table[[#This Row],[S+ Best-Euclidean Distance]]+Sustainable_Friendly_Table[[#This Row],[S- Worst-Euclidean Distance]])</f>
        <v>0.25474079493807256</v>
      </c>
      <c r="AA417">
        <v>416</v>
      </c>
    </row>
    <row r="418" spans="1:27" x14ac:dyDescent="0.3">
      <c r="A418">
        <v>161</v>
      </c>
      <c r="B418" t="s">
        <v>140</v>
      </c>
      <c r="C418" t="s">
        <v>148</v>
      </c>
      <c r="D418" t="s">
        <v>151</v>
      </c>
      <c r="E418" t="s">
        <v>280</v>
      </c>
      <c r="F418" t="s">
        <v>280</v>
      </c>
      <c r="G418" t="s">
        <v>220</v>
      </c>
      <c r="H418">
        <v>399.68665472196392</v>
      </c>
      <c r="I418">
        <v>29</v>
      </c>
      <c r="J418">
        <v>1399810.7440997073</v>
      </c>
      <c r="K418">
        <v>57046.926127272716</v>
      </c>
      <c r="L418">
        <v>251965933.93794733</v>
      </c>
      <c r="M418">
        <v>6839693.6240909081</v>
      </c>
      <c r="N418">
        <v>2099716116.1495609</v>
      </c>
      <c r="O418">
        <v>113100000</v>
      </c>
      <c r="P418">
        <v>29.527822849999996</v>
      </c>
      <c r="Q418">
        <v>20927.170624290622</v>
      </c>
      <c r="R418">
        <v>252022980.86407462</v>
      </c>
      <c r="S418">
        <v>2219.655809773652</v>
      </c>
      <c r="T418">
        <v>20956.698447140621</v>
      </c>
      <c r="U418">
        <f>Sustainable_Friendly_Table[[#This Row],[Total Energy(MJ)]]*AHP!$P$13/TOPSIS!$B$12</f>
        <v>2.4422223437113685E-2</v>
      </c>
      <c r="V418">
        <f>Sustainable_Friendly_Table[[#This Row],[Total Cost(LKR Million)]]*AHP!$P$14/TOPSIS!$C$12</f>
        <v>7.4093682089073397E-3</v>
      </c>
      <c r="W418">
        <f>Sustainable_Friendly_Table[[#This Row],[Total Carbon (Metric T)]]*AHP!$P$15/TOPSIS!$D$12</f>
        <v>1.3443879683939657E-2</v>
      </c>
      <c r="X418">
        <f>((Sustainable_Friendly_Table[[#This Row],[Weighted Energy]]-TOPSIS!$B$13)^2+(Sustainable_Friendly_Table[[#This Row],[Weighted Cost]]-TOPSIS!$C$13)^2+(Sustainable_Friendly_Table[[#This Row],[Weighted Co2]]-TOPSIS!$D$13)^2)^0.5</f>
        <v>4.4945690595571157E-3</v>
      </c>
      <c r="Y418">
        <f>((Sustainable_Friendly_Table[[#This Row],[Weighted Energy]]-TOPSIS!$B$14)^2+(Sustainable_Friendly_Table[[#This Row],[Weighted Cost]]-TOPSIS!$C$14)^2+(Sustainable_Friendly_Table[[#This Row],[Weighted Co2]]-TOPSIS!$D$14)^2)^0.5</f>
        <v>1.5310416415496133E-3</v>
      </c>
      <c r="Z418">
        <f>Sustainable_Friendly_Table[[#This Row],[S- Worst-Euclidean Distance]]/(Sustainable_Friendly_Table[[#This Row],[S+ Best-Euclidean Distance]]+Sustainable_Friendly_Table[[#This Row],[S- Worst-Euclidean Distance]])</f>
        <v>0.2540890405130895</v>
      </c>
      <c r="AA418">
        <v>417</v>
      </c>
    </row>
    <row r="419" spans="1:27" x14ac:dyDescent="0.3">
      <c r="A419">
        <v>178</v>
      </c>
      <c r="B419" t="s">
        <v>140</v>
      </c>
      <c r="C419" t="s">
        <v>148</v>
      </c>
      <c r="D419" t="s">
        <v>280</v>
      </c>
      <c r="E419" t="s">
        <v>280</v>
      </c>
      <c r="F419" t="s">
        <v>280</v>
      </c>
      <c r="G419" t="s">
        <v>219</v>
      </c>
      <c r="H419">
        <v>400.15111706037391</v>
      </c>
      <c r="I419">
        <v>57</v>
      </c>
      <c r="J419">
        <v>1400260.3436432881</v>
      </c>
      <c r="K419">
        <v>57046.926127272716</v>
      </c>
      <c r="L419">
        <v>252046861.85579184</v>
      </c>
      <c r="M419">
        <v>6844298.6990909083</v>
      </c>
      <c r="N419">
        <v>2100390515.464932</v>
      </c>
      <c r="O419">
        <v>106248000</v>
      </c>
      <c r="P419">
        <v>29.518612699999998</v>
      </c>
      <c r="Q419">
        <v>20933.892137467152</v>
      </c>
      <c r="R419">
        <v>252103908.78191912</v>
      </c>
      <c r="S419">
        <v>2213.4828141640228</v>
      </c>
      <c r="T419">
        <v>20963.410750167153</v>
      </c>
      <c r="U419">
        <f>Sustainable_Friendly_Table[[#This Row],[Total Energy(MJ)]]*AHP!$P$13/TOPSIS!$B$12</f>
        <v>2.4430065736594161E-2</v>
      </c>
      <c r="V419">
        <f>Sustainable_Friendly_Table[[#This Row],[Total Cost(LKR Million)]]*AHP!$P$14/TOPSIS!$C$12</f>
        <v>7.3887623126137267E-3</v>
      </c>
      <c r="W419">
        <f>Sustainable_Friendly_Table[[#This Row],[Total Carbon (Metric T)]]*AHP!$P$15/TOPSIS!$D$12</f>
        <v>1.344818567681914E-2</v>
      </c>
      <c r="X419">
        <f>((Sustainable_Friendly_Table[[#This Row],[Weighted Energy]]-TOPSIS!$B$13)^2+(Sustainable_Friendly_Table[[#This Row],[Weighted Cost]]-TOPSIS!$C$13)^2+(Sustainable_Friendly_Table[[#This Row],[Weighted Co2]]-TOPSIS!$D$13)^2)^0.5</f>
        <v>4.4978186049375174E-3</v>
      </c>
      <c r="Y419">
        <f>((Sustainable_Friendly_Table[[#This Row],[Weighted Energy]]-TOPSIS!$B$14)^2+(Sustainable_Friendly_Table[[#This Row],[Weighted Cost]]-TOPSIS!$C$14)^2+(Sustainable_Friendly_Table[[#This Row],[Weighted Co2]]-TOPSIS!$D$14)^2)^0.5</f>
        <v>1.5279167751478149E-3</v>
      </c>
      <c r="Z419">
        <f>Sustainable_Friendly_Table[[#This Row],[S- Worst-Euclidean Distance]]/(Sustainable_Friendly_Table[[#This Row],[S+ Best-Euclidean Distance]]+Sustainable_Friendly_Table[[#This Row],[S- Worst-Euclidean Distance]])</f>
        <v>0.25356519640697822</v>
      </c>
      <c r="AA419">
        <v>418</v>
      </c>
    </row>
    <row r="420" spans="1:27" x14ac:dyDescent="0.3">
      <c r="A420">
        <v>180</v>
      </c>
      <c r="B420" t="s">
        <v>140</v>
      </c>
      <c r="C420" t="s">
        <v>148</v>
      </c>
      <c r="D420" t="s">
        <v>280</v>
      </c>
      <c r="E420" t="s">
        <v>280</v>
      </c>
      <c r="F420" t="s">
        <v>280</v>
      </c>
      <c r="G420" t="s">
        <v>218</v>
      </c>
      <c r="H420">
        <v>400.15111706037391</v>
      </c>
      <c r="I420">
        <v>29</v>
      </c>
      <c r="J420">
        <v>1400260.3436432881</v>
      </c>
      <c r="K420">
        <v>57046.926127272716</v>
      </c>
      <c r="L420">
        <v>252046861.85579184</v>
      </c>
      <c r="M420">
        <v>6844298.6990909083</v>
      </c>
      <c r="N420">
        <v>2100390515.464932</v>
      </c>
      <c r="O420">
        <v>108639800</v>
      </c>
      <c r="P420">
        <v>29.518612699999998</v>
      </c>
      <c r="Q420">
        <v>20933.892137467152</v>
      </c>
      <c r="R420">
        <v>252103908.78191912</v>
      </c>
      <c r="S420">
        <v>2215.8746141640231</v>
      </c>
      <c r="T420">
        <v>20963.410750167153</v>
      </c>
      <c r="U420">
        <f>Sustainable_Friendly_Table[[#This Row],[Total Energy(MJ)]]*AHP!$P$13/TOPSIS!$B$12</f>
        <v>2.4430065736594161E-2</v>
      </c>
      <c r="V420">
        <f>Sustainable_Friendly_Table[[#This Row],[Total Cost(LKR Million)]]*AHP!$P$14/TOPSIS!$C$12</f>
        <v>7.3967463103146464E-3</v>
      </c>
      <c r="W420">
        <f>Sustainable_Friendly_Table[[#This Row],[Total Carbon (Metric T)]]*AHP!$P$15/TOPSIS!$D$12</f>
        <v>1.344818567681914E-2</v>
      </c>
      <c r="X420">
        <f>((Sustainable_Friendly_Table[[#This Row],[Weighted Energy]]-TOPSIS!$B$13)^2+(Sustainable_Friendly_Table[[#This Row],[Weighted Cost]]-TOPSIS!$C$13)^2+(Sustainable_Friendly_Table[[#This Row],[Weighted Co2]]-TOPSIS!$D$13)^2)^0.5</f>
        <v>4.499893067790306E-3</v>
      </c>
      <c r="Y420">
        <f>((Sustainable_Friendly_Table[[#This Row],[Weighted Energy]]-TOPSIS!$B$14)^2+(Sustainable_Friendly_Table[[#This Row],[Weighted Cost]]-TOPSIS!$C$14)^2+(Sustainable_Friendly_Table[[#This Row],[Weighted Co2]]-TOPSIS!$D$14)^2)^0.5</f>
        <v>1.5257500835121644E-3</v>
      </c>
      <c r="Z420">
        <f>Sustainable_Friendly_Table[[#This Row],[S- Worst-Euclidean Distance]]/(Sustainable_Friendly_Table[[#This Row],[S+ Best-Euclidean Distance]]+Sustainable_Friendly_Table[[#This Row],[S- Worst-Euclidean Distance]])</f>
        <v>0.25320949900300127</v>
      </c>
      <c r="AA420">
        <v>419</v>
      </c>
    </row>
    <row r="421" spans="1:27" x14ac:dyDescent="0.3">
      <c r="A421">
        <v>179</v>
      </c>
      <c r="B421" t="s">
        <v>140</v>
      </c>
      <c r="C421" t="s">
        <v>148</v>
      </c>
      <c r="D421" t="s">
        <v>280</v>
      </c>
      <c r="E421" t="s">
        <v>280</v>
      </c>
      <c r="F421" t="s">
        <v>280</v>
      </c>
      <c r="G421" t="s">
        <v>220</v>
      </c>
      <c r="H421">
        <v>400.15111706037391</v>
      </c>
      <c r="I421">
        <v>29</v>
      </c>
      <c r="J421">
        <v>1400260.3436432881</v>
      </c>
      <c r="K421">
        <v>57046.926127272716</v>
      </c>
      <c r="L421">
        <v>252046861.85579184</v>
      </c>
      <c r="M421">
        <v>6844298.6990909083</v>
      </c>
      <c r="N421">
        <v>2100390515.464932</v>
      </c>
      <c r="O421">
        <v>113100000</v>
      </c>
      <c r="P421">
        <v>29.518612699999998</v>
      </c>
      <c r="Q421">
        <v>20933.892137467152</v>
      </c>
      <c r="R421">
        <v>252103908.78191912</v>
      </c>
      <c r="S421">
        <v>2220.3348141640231</v>
      </c>
      <c r="T421">
        <v>20963.410750167153</v>
      </c>
      <c r="U421">
        <f>Sustainable_Friendly_Table[[#This Row],[Total Energy(MJ)]]*AHP!$P$13/TOPSIS!$B$12</f>
        <v>2.4430065736594161E-2</v>
      </c>
      <c r="V421">
        <f>Sustainable_Friendly_Table[[#This Row],[Total Cost(LKR Million)]]*AHP!$P$14/TOPSIS!$C$12</f>
        <v>7.4116347736249734E-3</v>
      </c>
      <c r="W421">
        <f>Sustainable_Friendly_Table[[#This Row],[Total Carbon (Metric T)]]*AHP!$P$15/TOPSIS!$D$12</f>
        <v>1.344818567681914E-2</v>
      </c>
      <c r="X421">
        <f>((Sustainable_Friendly_Table[[#This Row],[Weighted Energy]]-TOPSIS!$B$13)^2+(Sustainable_Friendly_Table[[#This Row],[Weighted Cost]]-TOPSIS!$C$13)^2+(Sustainable_Friendly_Table[[#This Row],[Weighted Co2]]-TOPSIS!$D$13)^2)^0.5</f>
        <v>4.5037967545718304E-3</v>
      </c>
      <c r="Y421">
        <f>((Sustainable_Friendly_Table[[#This Row],[Weighted Energy]]-TOPSIS!$B$14)^2+(Sustainable_Friendly_Table[[#This Row],[Weighted Cost]]-TOPSIS!$C$14)^2+(Sustainable_Friendly_Table[[#This Row],[Weighted Co2]]-TOPSIS!$D$14)^2)^0.5</f>
        <v>1.5218133113489159E-3</v>
      </c>
      <c r="Z421">
        <f>Sustainable_Friendly_Table[[#This Row],[S- Worst-Euclidean Distance]]/(Sustainable_Friendly_Table[[#This Row],[S+ Best-Euclidean Distance]]+Sustainable_Friendly_Table[[#This Row],[S- Worst-Euclidean Distance]])</f>
        <v>0.25255754931038249</v>
      </c>
      <c r="AA421">
        <v>420</v>
      </c>
    </row>
    <row r="422" spans="1:27" x14ac:dyDescent="0.3">
      <c r="A422">
        <v>154</v>
      </c>
      <c r="B422" t="s">
        <v>140</v>
      </c>
      <c r="C422" t="s">
        <v>148</v>
      </c>
      <c r="D422" t="s">
        <v>151</v>
      </c>
      <c r="E422" t="s">
        <v>280</v>
      </c>
      <c r="F422" t="s">
        <v>154</v>
      </c>
      <c r="G422" t="s">
        <v>219</v>
      </c>
      <c r="H422">
        <v>399.62328669280129</v>
      </c>
      <c r="I422">
        <v>57</v>
      </c>
      <c r="J422">
        <v>1401521.2531529022</v>
      </c>
      <c r="K422">
        <v>54863.513399999996</v>
      </c>
      <c r="L422">
        <v>252273825.56752238</v>
      </c>
      <c r="M422">
        <v>6850610.6877272716</v>
      </c>
      <c r="N422">
        <v>2102281879.7293532</v>
      </c>
      <c r="O422">
        <v>106248000</v>
      </c>
      <c r="P422">
        <v>29.527822849999996</v>
      </c>
      <c r="Q422">
        <v>20952.742734635885</v>
      </c>
      <c r="R422">
        <v>252328689.08092237</v>
      </c>
      <c r="S422">
        <v>2215.3804904170802</v>
      </c>
      <c r="T422">
        <v>20982.270557485885</v>
      </c>
      <c r="U422">
        <f>Sustainable_Friendly_Table[[#This Row],[Total Energy(MJ)]]*AHP!$P$13/TOPSIS!$B$12</f>
        <v>2.4451848014812191E-2</v>
      </c>
      <c r="V422">
        <f>Sustainable_Friendly_Table[[#This Row],[Total Cost(LKR Million)]]*AHP!$P$14/TOPSIS!$C$12</f>
        <v>7.3950968902713483E-3</v>
      </c>
      <c r="W422">
        <f>Sustainable_Friendly_Table[[#This Row],[Total Carbon (Metric T)]]*AHP!$P$15/TOPSIS!$D$12</f>
        <v>1.346028438507201E-2</v>
      </c>
      <c r="X422">
        <f>((Sustainable_Friendly_Table[[#This Row],[Weighted Energy]]-TOPSIS!$B$13)^2+(Sustainable_Friendly_Table[[#This Row],[Weighted Cost]]-TOPSIS!$C$13)^2+(Sustainable_Friendly_Table[[#This Row],[Weighted Co2]]-TOPSIS!$D$13)^2)^0.5</f>
        <v>4.5235256770351688E-3</v>
      </c>
      <c r="Y422">
        <f>((Sustainable_Friendly_Table[[#This Row],[Weighted Energy]]-TOPSIS!$B$14)^2+(Sustainable_Friendly_Table[[#This Row],[Weighted Cost]]-TOPSIS!$C$14)^2+(Sustainable_Friendly_Table[[#This Row],[Weighted Co2]]-TOPSIS!$D$14)^2)^0.5</f>
        <v>1.5022181461597389E-3</v>
      </c>
      <c r="Z422">
        <f>Sustainable_Friendly_Table[[#This Row],[S- Worst-Euclidean Distance]]/(Sustainable_Friendly_Table[[#This Row],[S+ Best-Euclidean Distance]]+Sustainable_Friendly_Table[[#This Row],[S- Worst-Euclidean Distance]])</f>
        <v>0.24930003502260542</v>
      </c>
      <c r="AA422">
        <v>421</v>
      </c>
    </row>
    <row r="423" spans="1:27" x14ac:dyDescent="0.3">
      <c r="A423">
        <v>156</v>
      </c>
      <c r="B423" t="s">
        <v>140</v>
      </c>
      <c r="C423" t="s">
        <v>148</v>
      </c>
      <c r="D423" t="s">
        <v>151</v>
      </c>
      <c r="E423" t="s">
        <v>280</v>
      </c>
      <c r="F423" t="s">
        <v>154</v>
      </c>
      <c r="G423" t="s">
        <v>218</v>
      </c>
      <c r="H423">
        <v>399.62328669280129</v>
      </c>
      <c r="I423">
        <v>29</v>
      </c>
      <c r="J423">
        <v>1401521.2531529022</v>
      </c>
      <c r="K423">
        <v>54863.513399999996</v>
      </c>
      <c r="L423">
        <v>252273825.56752238</v>
      </c>
      <c r="M423">
        <v>6850610.6877272716</v>
      </c>
      <c r="N423">
        <v>2102281879.7293532</v>
      </c>
      <c r="O423">
        <v>108639800</v>
      </c>
      <c r="P423">
        <v>29.527822849999996</v>
      </c>
      <c r="Q423">
        <v>20952.742734635885</v>
      </c>
      <c r="R423">
        <v>252328689.08092237</v>
      </c>
      <c r="S423">
        <v>2217.7722904170805</v>
      </c>
      <c r="T423">
        <v>20982.270557485885</v>
      </c>
      <c r="U423">
        <f>Sustainable_Friendly_Table[[#This Row],[Total Energy(MJ)]]*AHP!$P$13/TOPSIS!$B$12</f>
        <v>2.4451848014812191E-2</v>
      </c>
      <c r="V423">
        <f>Sustainable_Friendly_Table[[#This Row],[Total Cost(LKR Million)]]*AHP!$P$14/TOPSIS!$C$12</f>
        <v>7.403080887972268E-3</v>
      </c>
      <c r="W423">
        <f>Sustainable_Friendly_Table[[#This Row],[Total Carbon (Metric T)]]*AHP!$P$15/TOPSIS!$D$12</f>
        <v>1.346028438507201E-2</v>
      </c>
      <c r="X423">
        <f>((Sustainable_Friendly_Table[[#This Row],[Weighted Energy]]-TOPSIS!$B$13)^2+(Sustainable_Friendly_Table[[#This Row],[Weighted Cost]]-TOPSIS!$C$13)^2+(Sustainable_Friendly_Table[[#This Row],[Weighted Co2]]-TOPSIS!$D$13)^2)^0.5</f>
        <v>4.5255995315459105E-3</v>
      </c>
      <c r="Y423">
        <f>((Sustainable_Friendly_Table[[#This Row],[Weighted Energy]]-TOPSIS!$B$14)^2+(Sustainable_Friendly_Table[[#This Row],[Weighted Cost]]-TOPSIS!$C$14)^2+(Sustainable_Friendly_Table[[#This Row],[Weighted Co2]]-TOPSIS!$D$14)^2)^0.5</f>
        <v>1.50004805080297E-3</v>
      </c>
      <c r="Z423">
        <f>Sustainable_Friendly_Table[[#This Row],[S- Worst-Euclidean Distance]]/(Sustainable_Friendly_Table[[#This Row],[S+ Best-Euclidean Distance]]+Sustainable_Friendly_Table[[#This Row],[S- Worst-Euclidean Distance]])</f>
        <v>0.24894387371692764</v>
      </c>
      <c r="AA423">
        <v>422</v>
      </c>
    </row>
    <row r="424" spans="1:27" x14ac:dyDescent="0.3">
      <c r="A424">
        <v>155</v>
      </c>
      <c r="B424" t="s">
        <v>140</v>
      </c>
      <c r="C424" t="s">
        <v>148</v>
      </c>
      <c r="D424" t="s">
        <v>151</v>
      </c>
      <c r="E424" t="s">
        <v>280</v>
      </c>
      <c r="F424" t="s">
        <v>154</v>
      </c>
      <c r="G424" t="s">
        <v>220</v>
      </c>
      <c r="H424">
        <v>399.62328669280129</v>
      </c>
      <c r="I424">
        <v>29</v>
      </c>
      <c r="J424">
        <v>1401521.2531529022</v>
      </c>
      <c r="K424">
        <v>54863.513399999996</v>
      </c>
      <c r="L424">
        <v>252273825.56752238</v>
      </c>
      <c r="M424">
        <v>6850610.6877272716</v>
      </c>
      <c r="N424">
        <v>2102281879.7293532</v>
      </c>
      <c r="O424">
        <v>113100000</v>
      </c>
      <c r="P424">
        <v>29.527822849999996</v>
      </c>
      <c r="Q424">
        <v>20952.742734635885</v>
      </c>
      <c r="R424">
        <v>252328689.08092237</v>
      </c>
      <c r="S424">
        <v>2222.2324904170805</v>
      </c>
      <c r="T424">
        <v>20982.270557485885</v>
      </c>
      <c r="U424">
        <f>Sustainable_Friendly_Table[[#This Row],[Total Energy(MJ)]]*AHP!$P$13/TOPSIS!$B$12</f>
        <v>2.4451848014812191E-2</v>
      </c>
      <c r="V424">
        <f>Sustainable_Friendly_Table[[#This Row],[Total Cost(LKR Million)]]*AHP!$P$14/TOPSIS!$C$12</f>
        <v>7.417969351282595E-3</v>
      </c>
      <c r="W424">
        <f>Sustainable_Friendly_Table[[#This Row],[Total Carbon (Metric T)]]*AHP!$P$15/TOPSIS!$D$12</f>
        <v>1.346028438507201E-2</v>
      </c>
      <c r="X424">
        <f>((Sustainable_Friendly_Table[[#This Row],[Weighted Energy]]-TOPSIS!$B$13)^2+(Sustainable_Friendly_Table[[#This Row],[Weighted Cost]]-TOPSIS!$C$13)^2+(Sustainable_Friendly_Table[[#This Row],[Weighted Co2]]-TOPSIS!$D$13)^2)^0.5</f>
        <v>4.5295018853210725E-3</v>
      </c>
      <c r="Y424">
        <f>((Sustainable_Friendly_Table[[#This Row],[Weighted Energy]]-TOPSIS!$B$14)^2+(Sustainable_Friendly_Table[[#This Row],[Weighted Cost]]-TOPSIS!$C$14)^2+(Sustainable_Friendly_Table[[#This Row],[Weighted Co2]]-TOPSIS!$D$14)^2)^0.5</f>
        <v>1.4961066861134101E-3</v>
      </c>
      <c r="Z424">
        <f>Sustainable_Friendly_Table[[#This Row],[S- Worst-Euclidean Distance]]/(Sustainable_Friendly_Table[[#This Row],[S+ Best-Euclidean Distance]]+Sustainable_Friendly_Table[[#This Row],[S- Worst-Euclidean Distance]])</f>
        <v>0.24829138308219717</v>
      </c>
      <c r="AA424">
        <v>423</v>
      </c>
    </row>
    <row r="425" spans="1:27" x14ac:dyDescent="0.3">
      <c r="A425">
        <v>259</v>
      </c>
      <c r="B425" t="s">
        <v>141</v>
      </c>
      <c r="C425" t="s">
        <v>148</v>
      </c>
      <c r="D425" t="s">
        <v>151</v>
      </c>
      <c r="E425" t="s">
        <v>152</v>
      </c>
      <c r="F425" t="s">
        <v>280</v>
      </c>
      <c r="G425" t="s">
        <v>219</v>
      </c>
      <c r="H425">
        <v>385.50327673937358</v>
      </c>
      <c r="I425">
        <v>55</v>
      </c>
      <c r="J425">
        <v>1402268.8111449133</v>
      </c>
      <c r="K425">
        <v>42499.442490909089</v>
      </c>
      <c r="L425">
        <v>252408386.00608441</v>
      </c>
      <c r="M425">
        <v>5410203.378636363</v>
      </c>
      <c r="N425">
        <v>2103403216.71737</v>
      </c>
      <c r="O425">
        <v>102520000</v>
      </c>
      <c r="P425">
        <v>21.525416668181812</v>
      </c>
      <c r="Q425">
        <v>20963.918726616452</v>
      </c>
      <c r="R425">
        <v>252450885.44857532</v>
      </c>
      <c r="S425">
        <v>2211.3334200960062</v>
      </c>
      <c r="T425">
        <v>20985.444143284632</v>
      </c>
      <c r="U425">
        <f>Sustainable_Friendly_Table[[#This Row],[Total Energy(MJ)]]*AHP!$P$13/TOPSIS!$B$12</f>
        <v>2.4463689423019463E-2</v>
      </c>
      <c r="V425">
        <f>Sustainable_Friendly_Table[[#This Row],[Total Cost(LKR Million)]]*AHP!$P$14/TOPSIS!$C$12</f>
        <v>7.381587483072204E-3</v>
      </c>
      <c r="W425">
        <f>Sustainable_Friendly_Table[[#This Row],[Total Carbon (Metric T)]]*AHP!$P$15/TOPSIS!$D$12</f>
        <v>1.3462320264232682E-2</v>
      </c>
      <c r="X425">
        <f>((Sustainable_Friendly_Table[[#This Row],[Weighted Energy]]-TOPSIS!$B$13)^2+(Sustainable_Friendly_Table[[#This Row],[Weighted Cost]]-TOPSIS!$C$13)^2+(Sustainable_Friendly_Table[[#This Row],[Weighted Co2]]-TOPSIS!$D$13)^2)^0.5</f>
        <v>4.531024961336662E-3</v>
      </c>
      <c r="Y425">
        <f>((Sustainable_Friendly_Table[[#This Row],[Weighted Energy]]-TOPSIS!$B$14)^2+(Sustainable_Friendly_Table[[#This Row],[Weighted Cost]]-TOPSIS!$C$14)^2+(Sustainable_Friendly_Table[[#This Row],[Weighted Co2]]-TOPSIS!$D$14)^2)^0.5</f>
        <v>1.4950927566590839E-3</v>
      </c>
      <c r="Z425">
        <f>Sustainable_Friendly_Table[[#This Row],[S- Worst-Euclidean Distance]]/(Sustainable_Friendly_Table[[#This Row],[S+ Best-Euclidean Distance]]+Sustainable_Friendly_Table[[#This Row],[S- Worst-Euclidean Distance]])</f>
        <v>0.24810214911572351</v>
      </c>
      <c r="AA425">
        <v>424</v>
      </c>
    </row>
    <row r="426" spans="1:27" x14ac:dyDescent="0.3">
      <c r="A426">
        <v>172</v>
      </c>
      <c r="B426" t="s">
        <v>140</v>
      </c>
      <c r="C426" t="s">
        <v>148</v>
      </c>
      <c r="D426" t="s">
        <v>280</v>
      </c>
      <c r="E426" t="s">
        <v>280</v>
      </c>
      <c r="F426" t="s">
        <v>154</v>
      </c>
      <c r="G426" t="s">
        <v>219</v>
      </c>
      <c r="H426">
        <v>400.08774903121127</v>
      </c>
      <c r="I426">
        <v>57</v>
      </c>
      <c r="J426">
        <v>1401970.852696483</v>
      </c>
      <c r="K426">
        <v>54863.513399999996</v>
      </c>
      <c r="L426">
        <v>252354753.48536697</v>
      </c>
      <c r="M426">
        <v>6855215.7627272718</v>
      </c>
      <c r="N426">
        <v>2102956279.0447247</v>
      </c>
      <c r="O426">
        <v>106248000</v>
      </c>
      <c r="P426">
        <v>29.518612699999998</v>
      </c>
      <c r="Q426">
        <v>20959.464247812422</v>
      </c>
      <c r="R426">
        <v>252409616.99876696</v>
      </c>
      <c r="S426">
        <v>2216.0594948074522</v>
      </c>
      <c r="T426">
        <v>20988.982860512424</v>
      </c>
      <c r="U426">
        <f>Sustainable_Friendly_Table[[#This Row],[Total Energy(MJ)]]*AHP!$P$13/TOPSIS!$B$12</f>
        <v>2.4459690314292678E-2</v>
      </c>
      <c r="V426">
        <f>Sustainable_Friendly_Table[[#This Row],[Total Cost(LKR Million)]]*AHP!$P$14/TOPSIS!$C$12</f>
        <v>7.3973634549889845E-3</v>
      </c>
      <c r="W426">
        <f>Sustainable_Friendly_Table[[#This Row],[Total Carbon (Metric T)]]*AHP!$P$15/TOPSIS!$D$12</f>
        <v>1.3464590377951497E-2</v>
      </c>
      <c r="X426">
        <f>((Sustainable_Friendly_Table[[#This Row],[Weighted Energy]]-TOPSIS!$B$13)^2+(Sustainable_Friendly_Table[[#This Row],[Weighted Cost]]-TOPSIS!$C$13)^2+(Sustainable_Friendly_Table[[#This Row],[Weighted Co2]]-TOPSIS!$D$13)^2)^0.5</f>
        <v>4.5327541251537935E-3</v>
      </c>
      <c r="Y426">
        <f>((Sustainable_Friendly_Table[[#This Row],[Weighted Energy]]-TOPSIS!$B$14)^2+(Sustainable_Friendly_Table[[#This Row],[Weighted Cost]]-TOPSIS!$C$14)^2+(Sustainable_Friendly_Table[[#This Row],[Weighted Co2]]-TOPSIS!$D$14)^2)^0.5</f>
        <v>1.4929929129201913E-3</v>
      </c>
      <c r="Z426">
        <f>Sustainable_Friendly_Table[[#This Row],[S- Worst-Euclidean Distance]]/(Sustainable_Friendly_Table[[#This Row],[S+ Best-Euclidean Distance]]+Sustainable_Friendly_Table[[#This Row],[S- Worst-Euclidean Distance]])</f>
        <v>0.24776893279565848</v>
      </c>
      <c r="AA426">
        <v>425</v>
      </c>
    </row>
    <row r="427" spans="1:27" x14ac:dyDescent="0.3">
      <c r="A427">
        <v>261</v>
      </c>
      <c r="B427" t="s">
        <v>141</v>
      </c>
      <c r="C427" t="s">
        <v>148</v>
      </c>
      <c r="D427" t="s">
        <v>151</v>
      </c>
      <c r="E427" t="s">
        <v>152</v>
      </c>
      <c r="F427" t="s">
        <v>280</v>
      </c>
      <c r="G427" t="s">
        <v>218</v>
      </c>
      <c r="H427">
        <v>385.50327673937358</v>
      </c>
      <c r="I427">
        <v>28</v>
      </c>
      <c r="J427">
        <v>1402268.8111449133</v>
      </c>
      <c r="K427">
        <v>42499.442490909089</v>
      </c>
      <c r="L427">
        <v>252408386.00608441</v>
      </c>
      <c r="M427">
        <v>5410203.378636363</v>
      </c>
      <c r="N427">
        <v>2103403216.71737</v>
      </c>
      <c r="O427">
        <v>104893600</v>
      </c>
      <c r="P427">
        <v>21.525416668181812</v>
      </c>
      <c r="Q427">
        <v>20963.918726616452</v>
      </c>
      <c r="R427">
        <v>252450885.44857532</v>
      </c>
      <c r="S427">
        <v>2213.7070200960065</v>
      </c>
      <c r="T427">
        <v>20985.444143284632</v>
      </c>
      <c r="U427">
        <f>Sustainable_Friendly_Table[[#This Row],[Total Energy(MJ)]]*AHP!$P$13/TOPSIS!$B$12</f>
        <v>2.4463689423019463E-2</v>
      </c>
      <c r="V427">
        <f>Sustainable_Friendly_Table[[#This Row],[Total Cost(LKR Million)]]*AHP!$P$14/TOPSIS!$C$12</f>
        <v>7.3895107278848576E-3</v>
      </c>
      <c r="W427">
        <f>Sustainable_Friendly_Table[[#This Row],[Total Carbon (Metric T)]]*AHP!$P$15/TOPSIS!$D$12</f>
        <v>1.3462320264232682E-2</v>
      </c>
      <c r="X427">
        <f>((Sustainable_Friendly_Table[[#This Row],[Weighted Energy]]-TOPSIS!$B$13)^2+(Sustainable_Friendly_Table[[#This Row],[Weighted Cost]]-TOPSIS!$C$13)^2+(Sustainable_Friendly_Table[[#This Row],[Weighted Co2]]-TOPSIS!$D$13)^2)^0.5</f>
        <v>4.533055968140489E-3</v>
      </c>
      <c r="Y427">
        <f>((Sustainable_Friendly_Table[[#This Row],[Weighted Energy]]-TOPSIS!$B$14)^2+(Sustainable_Friendly_Table[[#This Row],[Weighted Cost]]-TOPSIS!$C$14)^2+(Sustainable_Friendly_Table[[#This Row],[Weighted Co2]]-TOPSIS!$D$14)^2)^0.5</f>
        <v>1.4928570478745236E-3</v>
      </c>
      <c r="Z427">
        <f>Sustainable_Friendly_Table[[#This Row],[S- Worst-Euclidean Distance]]/(Sustainable_Friendly_Table[[#This Row],[S+ Best-Euclidean Distance]]+Sustainable_Friendly_Table[[#This Row],[S- Worst-Euclidean Distance]])</f>
        <v>0.24773956144188794</v>
      </c>
      <c r="AA427">
        <v>426</v>
      </c>
    </row>
    <row r="428" spans="1:27" x14ac:dyDescent="0.3">
      <c r="A428">
        <v>174</v>
      </c>
      <c r="B428" t="s">
        <v>140</v>
      </c>
      <c r="C428" t="s">
        <v>148</v>
      </c>
      <c r="D428" t="s">
        <v>280</v>
      </c>
      <c r="E428" t="s">
        <v>280</v>
      </c>
      <c r="F428" t="s">
        <v>154</v>
      </c>
      <c r="G428" t="s">
        <v>218</v>
      </c>
      <c r="H428">
        <v>400.08774903121127</v>
      </c>
      <c r="I428">
        <v>29</v>
      </c>
      <c r="J428">
        <v>1401970.852696483</v>
      </c>
      <c r="K428">
        <v>54863.513399999996</v>
      </c>
      <c r="L428">
        <v>252354753.48536697</v>
      </c>
      <c r="M428">
        <v>6855215.7627272718</v>
      </c>
      <c r="N428">
        <v>2102956279.0447247</v>
      </c>
      <c r="O428">
        <v>108639800</v>
      </c>
      <c r="P428">
        <v>29.518612699999998</v>
      </c>
      <c r="Q428">
        <v>20959.464247812422</v>
      </c>
      <c r="R428">
        <v>252409616.99876696</v>
      </c>
      <c r="S428">
        <v>2218.4512948074521</v>
      </c>
      <c r="T428">
        <v>20988.982860512424</v>
      </c>
      <c r="U428">
        <f>Sustainable_Friendly_Table[[#This Row],[Total Energy(MJ)]]*AHP!$P$13/TOPSIS!$B$12</f>
        <v>2.4459690314292678E-2</v>
      </c>
      <c r="V428">
        <f>Sustainable_Friendly_Table[[#This Row],[Total Cost(LKR Million)]]*AHP!$P$14/TOPSIS!$C$12</f>
        <v>7.4053474526899034E-3</v>
      </c>
      <c r="W428">
        <f>Sustainable_Friendly_Table[[#This Row],[Total Carbon (Metric T)]]*AHP!$P$15/TOPSIS!$D$12</f>
        <v>1.3464590377951497E-2</v>
      </c>
      <c r="X428">
        <f>((Sustainable_Friendly_Table[[#This Row],[Weighted Energy]]-TOPSIS!$B$13)^2+(Sustainable_Friendly_Table[[#This Row],[Weighted Cost]]-TOPSIS!$C$13)^2+(Sustainable_Friendly_Table[[#This Row],[Weighted Co2]]-TOPSIS!$D$13)^2)^0.5</f>
        <v>4.5348277498407589E-3</v>
      </c>
      <c r="Y428">
        <f>((Sustainable_Friendly_Table[[#This Row],[Weighted Energy]]-TOPSIS!$B$14)^2+(Sustainable_Friendly_Table[[#This Row],[Weighted Cost]]-TOPSIS!$C$14)^2+(Sustainable_Friendly_Table[[#This Row],[Weighted Co2]]-TOPSIS!$D$14)^2)^0.5</f>
        <v>1.4908215274106742E-3</v>
      </c>
      <c r="Z428">
        <f>Sustainable_Friendly_Table[[#This Row],[S- Worst-Euclidean Distance]]/(Sustainable_Friendly_Table[[#This Row],[S+ Best-Euclidean Distance]]+Sustainable_Friendly_Table[[#This Row],[S- Worst-Euclidean Distance]])</f>
        <v>0.24741259552542433</v>
      </c>
      <c r="AA428">
        <v>427</v>
      </c>
    </row>
    <row r="429" spans="1:27" x14ac:dyDescent="0.3">
      <c r="A429">
        <v>260</v>
      </c>
      <c r="B429" t="s">
        <v>141</v>
      </c>
      <c r="C429" t="s">
        <v>148</v>
      </c>
      <c r="D429" t="s">
        <v>151</v>
      </c>
      <c r="E429" t="s">
        <v>152</v>
      </c>
      <c r="F429" t="s">
        <v>280</v>
      </c>
      <c r="G429" t="s">
        <v>220</v>
      </c>
      <c r="H429">
        <v>385.50327673937358</v>
      </c>
      <c r="I429">
        <v>28</v>
      </c>
      <c r="J429">
        <v>1402268.8111449133</v>
      </c>
      <c r="K429">
        <v>42499.442490909089</v>
      </c>
      <c r="L429">
        <v>252408386.00608441</v>
      </c>
      <c r="M429">
        <v>5410203.378636363</v>
      </c>
      <c r="N429">
        <v>2103403216.71737</v>
      </c>
      <c r="O429">
        <v>109200000</v>
      </c>
      <c r="P429">
        <v>21.525416668181812</v>
      </c>
      <c r="Q429">
        <v>20963.918726616452</v>
      </c>
      <c r="R429">
        <v>252450885.44857532</v>
      </c>
      <c r="S429">
        <v>2218.0134200960065</v>
      </c>
      <c r="T429">
        <v>20985.444143284632</v>
      </c>
      <c r="U429">
        <f>Sustainable_Friendly_Table[[#This Row],[Total Energy(MJ)]]*AHP!$P$13/TOPSIS!$B$12</f>
        <v>2.4463689423019463E-2</v>
      </c>
      <c r="V429">
        <f>Sustainable_Friendly_Table[[#This Row],[Total Cost(LKR Million)]]*AHP!$P$14/TOPSIS!$C$12</f>
        <v>7.4038857959086209E-3</v>
      </c>
      <c r="W429">
        <f>Sustainable_Friendly_Table[[#This Row],[Total Carbon (Metric T)]]*AHP!$P$15/TOPSIS!$D$12</f>
        <v>1.3462320264232682E-2</v>
      </c>
      <c r="X429">
        <f>((Sustainable_Friendly_Table[[#This Row],[Weighted Energy]]-TOPSIS!$B$13)^2+(Sustainable_Friendly_Table[[#This Row],[Weighted Cost]]-TOPSIS!$C$13)^2+(Sustainable_Friendly_Table[[#This Row],[Weighted Co2]]-TOPSIS!$D$13)^2)^0.5</f>
        <v>4.5367738102620302E-3</v>
      </c>
      <c r="Y429">
        <f>((Sustainable_Friendly_Table[[#This Row],[Weighted Energy]]-TOPSIS!$B$14)^2+(Sustainable_Friendly_Table[[#This Row],[Weighted Cost]]-TOPSIS!$C$14)^2+(Sustainable_Friendly_Table[[#This Row],[Weighted Co2]]-TOPSIS!$D$14)^2)^0.5</f>
        <v>1.4888998984614644E-3</v>
      </c>
      <c r="Z429">
        <f>Sustainable_Friendly_Table[[#This Row],[S- Worst-Euclidean Distance]]/(Sustainable_Friendly_Table[[#This Row],[S+ Best-Euclidean Distance]]+Sustainable_Friendly_Table[[#This Row],[S- Worst-Euclidean Distance]])</f>
        <v>0.24709268547116198</v>
      </c>
      <c r="AA429">
        <v>428</v>
      </c>
    </row>
    <row r="430" spans="1:27" x14ac:dyDescent="0.3">
      <c r="A430">
        <v>173</v>
      </c>
      <c r="B430" t="s">
        <v>140</v>
      </c>
      <c r="C430" t="s">
        <v>148</v>
      </c>
      <c r="D430" t="s">
        <v>280</v>
      </c>
      <c r="E430" t="s">
        <v>280</v>
      </c>
      <c r="F430" t="s">
        <v>154</v>
      </c>
      <c r="G430" t="s">
        <v>220</v>
      </c>
      <c r="H430">
        <v>400.08774903121127</v>
      </c>
      <c r="I430">
        <v>29</v>
      </c>
      <c r="J430">
        <v>1401970.852696483</v>
      </c>
      <c r="K430">
        <v>54863.513399999996</v>
      </c>
      <c r="L430">
        <v>252354753.48536697</v>
      </c>
      <c r="M430">
        <v>6855215.7627272718</v>
      </c>
      <c r="N430">
        <v>2102956279.0447247</v>
      </c>
      <c r="O430">
        <v>113100000</v>
      </c>
      <c r="P430">
        <v>29.518612699999998</v>
      </c>
      <c r="Q430">
        <v>20959.464247812422</v>
      </c>
      <c r="R430">
        <v>252409616.99876696</v>
      </c>
      <c r="S430">
        <v>2222.9114948074521</v>
      </c>
      <c r="T430">
        <v>20988.982860512424</v>
      </c>
      <c r="U430">
        <f>Sustainable_Friendly_Table[[#This Row],[Total Energy(MJ)]]*AHP!$P$13/TOPSIS!$B$12</f>
        <v>2.4459690314292678E-2</v>
      </c>
      <c r="V430">
        <f>Sustainable_Friendly_Table[[#This Row],[Total Cost(LKR Million)]]*AHP!$P$14/TOPSIS!$C$12</f>
        <v>7.4202359160002304E-3</v>
      </c>
      <c r="W430">
        <f>Sustainable_Friendly_Table[[#This Row],[Total Carbon (Metric T)]]*AHP!$P$15/TOPSIS!$D$12</f>
        <v>1.3464590377951497E-2</v>
      </c>
      <c r="X430">
        <f>((Sustainable_Friendly_Table[[#This Row],[Weighted Energy]]-TOPSIS!$B$13)^2+(Sustainable_Friendly_Table[[#This Row],[Weighted Cost]]-TOPSIS!$C$13)^2+(Sustainable_Friendly_Table[[#This Row],[Weighted Co2]]-TOPSIS!$D$13)^2)^0.5</f>
        <v>4.5387296043337584E-3</v>
      </c>
      <c r="Y430">
        <f>((Sustainable_Friendly_Table[[#This Row],[Weighted Energy]]-TOPSIS!$B$14)^2+(Sustainable_Friendly_Table[[#This Row],[Weighted Cost]]-TOPSIS!$C$14)^2+(Sustainable_Friendly_Table[[#This Row],[Weighted Co2]]-TOPSIS!$D$14)^2)^0.5</f>
        <v>1.4868784010260668E-3</v>
      </c>
      <c r="Z430">
        <f>Sustainable_Friendly_Table[[#This Row],[S- Worst-Euclidean Distance]]/(Sustainable_Friendly_Table[[#This Row],[S+ Best-Euclidean Distance]]+Sustainable_Friendly_Table[[#This Row],[S- Worst-Euclidean Distance]])</f>
        <v>0.24675989538374829</v>
      </c>
      <c r="AA430">
        <v>429</v>
      </c>
    </row>
    <row r="431" spans="1:27" x14ac:dyDescent="0.3">
      <c r="A431">
        <v>277</v>
      </c>
      <c r="B431" t="s">
        <v>141</v>
      </c>
      <c r="C431" t="s">
        <v>148</v>
      </c>
      <c r="D431" t="s">
        <v>280</v>
      </c>
      <c r="E431" t="s">
        <v>152</v>
      </c>
      <c r="F431" t="s">
        <v>280</v>
      </c>
      <c r="G431" t="s">
        <v>219</v>
      </c>
      <c r="H431">
        <v>385.96773907778356</v>
      </c>
      <c r="I431">
        <v>55</v>
      </c>
      <c r="J431">
        <v>1402718.4106884939</v>
      </c>
      <c r="K431">
        <v>42499.442490909089</v>
      </c>
      <c r="L431">
        <v>252489313.92392889</v>
      </c>
      <c r="M431">
        <v>5414808.4536363631</v>
      </c>
      <c r="N431">
        <v>2104077616.0327408</v>
      </c>
      <c r="O431">
        <v>102520000</v>
      </c>
      <c r="P431">
        <v>21.516206518181814</v>
      </c>
      <c r="Q431">
        <v>20970.640239792985</v>
      </c>
      <c r="R431">
        <v>252531813.36641979</v>
      </c>
      <c r="S431">
        <v>2212.0124244863773</v>
      </c>
      <c r="T431">
        <v>20992.156446311168</v>
      </c>
      <c r="U431">
        <f>Sustainable_Friendly_Table[[#This Row],[Total Energy(MJ)]]*AHP!$P$13/TOPSIS!$B$12</f>
        <v>2.4471531722499936E-2</v>
      </c>
      <c r="V431">
        <f>Sustainable_Friendly_Table[[#This Row],[Total Cost(LKR Million)]]*AHP!$P$14/TOPSIS!$C$12</f>
        <v>7.3838540477898377E-3</v>
      </c>
      <c r="W431">
        <f>Sustainable_Friendly_Table[[#This Row],[Total Carbon (Metric T)]]*AHP!$P$15/TOPSIS!$D$12</f>
        <v>1.3466626257112167E-2</v>
      </c>
      <c r="X431">
        <f>((Sustainable_Friendly_Table[[#This Row],[Weighted Energy]]-TOPSIS!$B$13)^2+(Sustainable_Friendly_Table[[#This Row],[Weighted Cost]]-TOPSIS!$C$13)^2+(Sustainable_Friendly_Table[[#This Row],[Weighted Co2]]-TOPSIS!$D$13)^2)^0.5</f>
        <v>4.5402538067125511E-3</v>
      </c>
      <c r="Y431">
        <f>((Sustainable_Friendly_Table[[#This Row],[Weighted Energy]]-TOPSIS!$B$14)^2+(Sustainable_Friendly_Table[[#This Row],[Weighted Cost]]-TOPSIS!$C$14)^2+(Sustainable_Friendly_Table[[#This Row],[Weighted Co2]]-TOPSIS!$D$14)^2)^0.5</f>
        <v>1.4858710748926333E-3</v>
      </c>
      <c r="Z431">
        <f>Sustainable_Friendly_Table[[#This Row],[S- Worst-Euclidean Distance]]/(Sustainable_Friendly_Table[[#This Row],[S+ Best-Euclidean Distance]]+Sustainable_Friendly_Table[[#This Row],[S- Worst-Euclidean Distance]])</f>
        <v>0.24657157030188204</v>
      </c>
      <c r="AA431">
        <v>430</v>
      </c>
    </row>
    <row r="432" spans="1:27" x14ac:dyDescent="0.3">
      <c r="A432">
        <v>279</v>
      </c>
      <c r="B432" t="s">
        <v>141</v>
      </c>
      <c r="C432" t="s">
        <v>148</v>
      </c>
      <c r="D432" t="s">
        <v>280</v>
      </c>
      <c r="E432" t="s">
        <v>152</v>
      </c>
      <c r="F432" t="s">
        <v>280</v>
      </c>
      <c r="G432" t="s">
        <v>218</v>
      </c>
      <c r="H432">
        <v>385.96773907778356</v>
      </c>
      <c r="I432">
        <v>28</v>
      </c>
      <c r="J432">
        <v>1402718.4106884939</v>
      </c>
      <c r="K432">
        <v>42499.442490909089</v>
      </c>
      <c r="L432">
        <v>252489313.92392889</v>
      </c>
      <c r="M432">
        <v>5414808.4536363631</v>
      </c>
      <c r="N432">
        <v>2104077616.0327408</v>
      </c>
      <c r="O432">
        <v>104893600</v>
      </c>
      <c r="P432">
        <v>21.516206518181814</v>
      </c>
      <c r="Q432">
        <v>20970.640239792985</v>
      </c>
      <c r="R432">
        <v>252531813.36641979</v>
      </c>
      <c r="S432">
        <v>2214.3860244863772</v>
      </c>
      <c r="T432">
        <v>20992.156446311168</v>
      </c>
      <c r="U432">
        <f>Sustainable_Friendly_Table[[#This Row],[Total Energy(MJ)]]*AHP!$P$13/TOPSIS!$B$12</f>
        <v>2.4471531722499936E-2</v>
      </c>
      <c r="V432">
        <f>Sustainable_Friendly_Table[[#This Row],[Total Cost(LKR Million)]]*AHP!$P$14/TOPSIS!$C$12</f>
        <v>7.3917772926024895E-3</v>
      </c>
      <c r="W432">
        <f>Sustainable_Friendly_Table[[#This Row],[Total Carbon (Metric T)]]*AHP!$P$15/TOPSIS!$D$12</f>
        <v>1.3466626257112167E-2</v>
      </c>
      <c r="X432">
        <f>((Sustainable_Friendly_Table[[#This Row],[Weighted Energy]]-TOPSIS!$B$13)^2+(Sustainable_Friendly_Table[[#This Row],[Weighted Cost]]-TOPSIS!$C$13)^2+(Sustainable_Friendly_Table[[#This Row],[Weighted Co2]]-TOPSIS!$D$13)^2)^0.5</f>
        <v>4.5422846406296792E-3</v>
      </c>
      <c r="Y432">
        <f>((Sustainable_Friendly_Table[[#This Row],[Weighted Energy]]-TOPSIS!$B$14)^2+(Sustainable_Friendly_Table[[#This Row],[Weighted Cost]]-TOPSIS!$C$14)^2+(Sustainable_Friendly_Table[[#This Row],[Weighted Co2]]-TOPSIS!$D$14)^2)^0.5</f>
        <v>1.4836335742598481E-3</v>
      </c>
      <c r="Z432">
        <f>Sustainable_Friendly_Table[[#This Row],[S- Worst-Euclidean Distance]]/(Sustainable_Friendly_Table[[#This Row],[S+ Best-Euclidean Distance]]+Sustainable_Friendly_Table[[#This Row],[S- Worst-Euclidean Distance]])</f>
        <v>0.24620871398385671</v>
      </c>
      <c r="AA432">
        <v>431</v>
      </c>
    </row>
    <row r="433" spans="1:27" x14ac:dyDescent="0.3">
      <c r="A433">
        <v>157</v>
      </c>
      <c r="B433" t="s">
        <v>140</v>
      </c>
      <c r="C433" t="s">
        <v>148</v>
      </c>
      <c r="D433" t="s">
        <v>151</v>
      </c>
      <c r="E433" t="s">
        <v>280</v>
      </c>
      <c r="F433" t="s">
        <v>155</v>
      </c>
      <c r="G433" t="s">
        <v>219</v>
      </c>
      <c r="H433">
        <v>399.58471484896307</v>
      </c>
      <c r="I433">
        <v>57</v>
      </c>
      <c r="J433">
        <v>1402562.4325765863</v>
      </c>
      <c r="K433">
        <v>55682.293172727266</v>
      </c>
      <c r="L433">
        <v>252461237.86378554</v>
      </c>
      <c r="M433">
        <v>6877903.3468181808</v>
      </c>
      <c r="N433">
        <v>2103843648.8648794</v>
      </c>
      <c r="O433">
        <v>106248000</v>
      </c>
      <c r="P433">
        <v>29.254896259090906</v>
      </c>
      <c r="Q433">
        <v>20968.308367019967</v>
      </c>
      <c r="R433">
        <v>252516920.15695825</v>
      </c>
      <c r="S433">
        <v>2216.9695522116976</v>
      </c>
      <c r="T433">
        <v>20997.563263279058</v>
      </c>
      <c r="U433">
        <f>Sustainable_Friendly_Table[[#This Row],[Total Energy(MJ)]]*AHP!$P$13/TOPSIS!$B$12</f>
        <v>2.4470088499790963E-2</v>
      </c>
      <c r="V433">
        <f>Sustainable_Friendly_Table[[#This Row],[Total Cost(LKR Million)]]*AHP!$P$14/TOPSIS!$C$12</f>
        <v>7.4004012910217631E-3</v>
      </c>
      <c r="W433">
        <f>Sustainable_Friendly_Table[[#This Row],[Total Carbon (Metric T)]]*AHP!$P$15/TOPSIS!$D$12</f>
        <v>1.3470094770865549E-2</v>
      </c>
      <c r="X433">
        <f>((Sustainable_Friendly_Table[[#This Row],[Weighted Energy]]-TOPSIS!$B$13)^2+(Sustainable_Friendly_Table[[#This Row],[Weighted Cost]]-TOPSIS!$C$13)^2+(Sustainable_Friendly_Table[[#This Row],[Weighted Co2]]-TOPSIS!$D$13)^2)^0.5</f>
        <v>4.544903155050864E-3</v>
      </c>
      <c r="Y433">
        <f>((Sustainable_Friendly_Table[[#This Row],[Weighted Energy]]-TOPSIS!$B$14)^2+(Sustainable_Friendly_Table[[#This Row],[Weighted Cost]]-TOPSIS!$C$14)^2+(Sustainable_Friendly_Table[[#This Row],[Weighted Co2]]-TOPSIS!$D$14)^2)^0.5</f>
        <v>1.48084714882382E-3</v>
      </c>
      <c r="Z433">
        <f>Sustainable_Friendly_Table[[#This Row],[S- Worst-Euclidean Distance]]/(Sustainable_Friendly_Table[[#This Row],[S+ Best-Euclidean Distance]]+Sustainable_Friendly_Table[[#This Row],[S- Worst-Euclidean Distance]])</f>
        <v>0.24575315506711326</v>
      </c>
      <c r="AA433">
        <v>432</v>
      </c>
    </row>
    <row r="434" spans="1:27" x14ac:dyDescent="0.3">
      <c r="A434">
        <v>278</v>
      </c>
      <c r="B434" t="s">
        <v>141</v>
      </c>
      <c r="C434" t="s">
        <v>148</v>
      </c>
      <c r="D434" t="s">
        <v>280</v>
      </c>
      <c r="E434" t="s">
        <v>152</v>
      </c>
      <c r="F434" t="s">
        <v>280</v>
      </c>
      <c r="G434" t="s">
        <v>220</v>
      </c>
      <c r="H434">
        <v>385.96773907778356</v>
      </c>
      <c r="I434">
        <v>28</v>
      </c>
      <c r="J434">
        <v>1402718.4106884939</v>
      </c>
      <c r="K434">
        <v>42499.442490909089</v>
      </c>
      <c r="L434">
        <v>252489313.92392889</v>
      </c>
      <c r="M434">
        <v>5414808.4536363631</v>
      </c>
      <c r="N434">
        <v>2104077616.0327408</v>
      </c>
      <c r="O434">
        <v>109200000</v>
      </c>
      <c r="P434">
        <v>21.516206518181814</v>
      </c>
      <c r="Q434">
        <v>20970.640239792985</v>
      </c>
      <c r="R434">
        <v>252531813.36641979</v>
      </c>
      <c r="S434">
        <v>2218.6924244863771</v>
      </c>
      <c r="T434">
        <v>20992.156446311168</v>
      </c>
      <c r="U434">
        <f>Sustainable_Friendly_Table[[#This Row],[Total Energy(MJ)]]*AHP!$P$13/TOPSIS!$B$12</f>
        <v>2.4471531722499936E-2</v>
      </c>
      <c r="V434">
        <f>Sustainable_Friendly_Table[[#This Row],[Total Cost(LKR Million)]]*AHP!$P$14/TOPSIS!$C$12</f>
        <v>7.4061523606262529E-3</v>
      </c>
      <c r="W434">
        <f>Sustainable_Friendly_Table[[#This Row],[Total Carbon (Metric T)]]*AHP!$P$15/TOPSIS!$D$12</f>
        <v>1.3466626257112167E-2</v>
      </c>
      <c r="X434">
        <f>((Sustainable_Friendly_Table[[#This Row],[Weighted Energy]]-TOPSIS!$B$13)^2+(Sustainable_Friendly_Table[[#This Row],[Weighted Cost]]-TOPSIS!$C$13)^2+(Sustainable_Friendly_Table[[#This Row],[Weighted Co2]]-TOPSIS!$D$13)^2)^0.5</f>
        <v>4.5460021024774774E-3</v>
      </c>
      <c r="Y434">
        <f>((Sustainable_Friendly_Table[[#This Row],[Weighted Energy]]-TOPSIS!$B$14)^2+(Sustainable_Friendly_Table[[#This Row],[Weighted Cost]]-TOPSIS!$C$14)^2+(Sustainable_Friendly_Table[[#This Row],[Weighted Co2]]-TOPSIS!$D$14)^2)^0.5</f>
        <v>1.4796737778865201E-3</v>
      </c>
      <c r="Z434">
        <f>Sustainable_Friendly_Table[[#This Row],[S- Worst-Euclidean Distance]]/(Sustainable_Friendly_Table[[#This Row],[S+ Best-Euclidean Distance]]+Sustainable_Friendly_Table[[#This Row],[S- Worst-Euclidean Distance]])</f>
        <v>0.24556146186162545</v>
      </c>
      <c r="AA434">
        <v>433</v>
      </c>
    </row>
    <row r="435" spans="1:27" x14ac:dyDescent="0.3">
      <c r="A435">
        <v>159</v>
      </c>
      <c r="B435" t="s">
        <v>140</v>
      </c>
      <c r="C435" t="s">
        <v>148</v>
      </c>
      <c r="D435" t="s">
        <v>151</v>
      </c>
      <c r="E435" t="s">
        <v>280</v>
      </c>
      <c r="F435" t="s">
        <v>155</v>
      </c>
      <c r="G435" t="s">
        <v>218</v>
      </c>
      <c r="H435">
        <v>399.58471484896307</v>
      </c>
      <c r="I435">
        <v>29</v>
      </c>
      <c r="J435">
        <v>1402562.4325765863</v>
      </c>
      <c r="K435">
        <v>55682.293172727266</v>
      </c>
      <c r="L435">
        <v>252461237.86378554</v>
      </c>
      <c r="M435">
        <v>6877903.3468181808</v>
      </c>
      <c r="N435">
        <v>2103843648.8648794</v>
      </c>
      <c r="O435">
        <v>108639800</v>
      </c>
      <c r="P435">
        <v>29.254896259090906</v>
      </c>
      <c r="Q435">
        <v>20968.308367019967</v>
      </c>
      <c r="R435">
        <v>252516920.15695825</v>
      </c>
      <c r="S435">
        <v>2219.3613522116975</v>
      </c>
      <c r="T435">
        <v>20997.563263279058</v>
      </c>
      <c r="U435">
        <f>Sustainable_Friendly_Table[[#This Row],[Total Energy(MJ)]]*AHP!$P$13/TOPSIS!$B$12</f>
        <v>2.4470088499790963E-2</v>
      </c>
      <c r="V435">
        <f>Sustainable_Friendly_Table[[#This Row],[Total Cost(LKR Million)]]*AHP!$P$14/TOPSIS!$C$12</f>
        <v>7.4083852887226829E-3</v>
      </c>
      <c r="W435">
        <f>Sustainable_Friendly_Table[[#This Row],[Total Carbon (Metric T)]]*AHP!$P$15/TOPSIS!$D$12</f>
        <v>1.3470094770865549E-2</v>
      </c>
      <c r="X435">
        <f>((Sustainable_Friendly_Table[[#This Row],[Weighted Energy]]-TOPSIS!$B$13)^2+(Sustainable_Friendly_Table[[#This Row],[Weighted Cost]]-TOPSIS!$C$13)^2+(Sustainable_Friendly_Table[[#This Row],[Weighted Co2]]-TOPSIS!$D$13)^2)^0.5</f>
        <v>4.5469765733474124E-3</v>
      </c>
      <c r="Y435">
        <f>((Sustainable_Friendly_Table[[#This Row],[Weighted Energy]]-TOPSIS!$B$14)^2+(Sustainable_Friendly_Table[[#This Row],[Weighted Cost]]-TOPSIS!$C$14)^2+(Sustainable_Friendly_Table[[#This Row],[Weighted Co2]]-TOPSIS!$D$14)^2)^0.5</f>
        <v>1.478674330233881E-3</v>
      </c>
      <c r="Z435">
        <f>Sustainable_Friendly_Table[[#This Row],[S- Worst-Euclidean Distance]]/(Sustainable_Friendly_Table[[#This Row],[S+ Best-Euclidean Distance]]+Sustainable_Friendly_Table[[#This Row],[S- Worst-Euclidean Distance]])</f>
        <v>0.24539661422387474</v>
      </c>
      <c r="AA435">
        <v>434</v>
      </c>
    </row>
    <row r="436" spans="1:27" x14ac:dyDescent="0.3">
      <c r="A436">
        <v>158</v>
      </c>
      <c r="B436" t="s">
        <v>140</v>
      </c>
      <c r="C436" t="s">
        <v>148</v>
      </c>
      <c r="D436" t="s">
        <v>151</v>
      </c>
      <c r="E436" t="s">
        <v>280</v>
      </c>
      <c r="F436" t="s">
        <v>155</v>
      </c>
      <c r="G436" t="s">
        <v>220</v>
      </c>
      <c r="H436">
        <v>399.58471484896307</v>
      </c>
      <c r="I436">
        <v>29</v>
      </c>
      <c r="J436">
        <v>1402562.4325765863</v>
      </c>
      <c r="K436">
        <v>55682.293172727266</v>
      </c>
      <c r="L436">
        <v>252461237.86378554</v>
      </c>
      <c r="M436">
        <v>6877903.3468181808</v>
      </c>
      <c r="N436">
        <v>2103843648.8648794</v>
      </c>
      <c r="O436">
        <v>113100000</v>
      </c>
      <c r="P436">
        <v>29.254896259090906</v>
      </c>
      <c r="Q436">
        <v>20968.308367019967</v>
      </c>
      <c r="R436">
        <v>252516920.15695825</v>
      </c>
      <c r="S436">
        <v>2223.8215522116975</v>
      </c>
      <c r="T436">
        <v>20997.563263279058</v>
      </c>
      <c r="U436">
        <f>Sustainable_Friendly_Table[[#This Row],[Total Energy(MJ)]]*AHP!$P$13/TOPSIS!$B$12</f>
        <v>2.4470088499790963E-2</v>
      </c>
      <c r="V436">
        <f>Sustainable_Friendly_Table[[#This Row],[Total Cost(LKR Million)]]*AHP!$P$14/TOPSIS!$C$12</f>
        <v>7.4232737520330081E-3</v>
      </c>
      <c r="W436">
        <f>Sustainable_Friendly_Table[[#This Row],[Total Carbon (Metric T)]]*AHP!$P$15/TOPSIS!$D$12</f>
        <v>1.3470094770865549E-2</v>
      </c>
      <c r="X436">
        <f>((Sustainable_Friendly_Table[[#This Row],[Weighted Energy]]-TOPSIS!$B$13)^2+(Sustainable_Friendly_Table[[#This Row],[Weighted Cost]]-TOPSIS!$C$13)^2+(Sustainable_Friendly_Table[[#This Row],[Weighted Co2]]-TOPSIS!$D$13)^2)^0.5</f>
        <v>4.5508779500795966E-3</v>
      </c>
      <c r="Y436">
        <f>((Sustainable_Friendly_Table[[#This Row],[Weighted Energy]]-TOPSIS!$B$14)^2+(Sustainable_Friendly_Table[[#This Row],[Weighted Cost]]-TOPSIS!$C$14)^2+(Sustainable_Friendly_Table[[#This Row],[Weighted Co2]]-TOPSIS!$D$14)^2)^0.5</f>
        <v>1.4747293938753609E-3</v>
      </c>
      <c r="Z436">
        <f>Sustainable_Friendly_Table[[#This Row],[S- Worst-Euclidean Distance]]/(Sustainable_Friendly_Table[[#This Row],[S+ Best-Euclidean Distance]]+Sustainable_Friendly_Table[[#This Row],[S- Worst-Euclidean Distance]])</f>
        <v>0.24474369299135415</v>
      </c>
      <c r="AA436">
        <v>435</v>
      </c>
    </row>
    <row r="437" spans="1:27" x14ac:dyDescent="0.3">
      <c r="A437">
        <v>175</v>
      </c>
      <c r="B437" t="s">
        <v>140</v>
      </c>
      <c r="C437" t="s">
        <v>148</v>
      </c>
      <c r="D437" t="s">
        <v>280</v>
      </c>
      <c r="E437" t="s">
        <v>280</v>
      </c>
      <c r="F437" t="s">
        <v>155</v>
      </c>
      <c r="G437" t="s">
        <v>219</v>
      </c>
      <c r="H437">
        <v>400.04917718737318</v>
      </c>
      <c r="I437">
        <v>57</v>
      </c>
      <c r="J437">
        <v>1403012.032120167</v>
      </c>
      <c r="K437">
        <v>55682.293172727266</v>
      </c>
      <c r="L437">
        <v>252542165.78163007</v>
      </c>
      <c r="M437">
        <v>6882508.4218181809</v>
      </c>
      <c r="N437">
        <v>2104518048.1802506</v>
      </c>
      <c r="O437">
        <v>106248000</v>
      </c>
      <c r="P437">
        <v>29.245686109090908</v>
      </c>
      <c r="Q437">
        <v>20975.029880196496</v>
      </c>
      <c r="R437">
        <v>252597848.07480279</v>
      </c>
      <c r="S437">
        <v>2217.6485566020688</v>
      </c>
      <c r="T437">
        <v>21004.275566305587</v>
      </c>
      <c r="U437">
        <f>Sustainable_Friendly_Table[[#This Row],[Total Energy(MJ)]]*AHP!$P$13/TOPSIS!$B$12</f>
        <v>2.4477930799271443E-2</v>
      </c>
      <c r="V437">
        <f>Sustainable_Friendly_Table[[#This Row],[Total Cost(LKR Million)]]*AHP!$P$14/TOPSIS!$C$12</f>
        <v>7.4026678557393977E-3</v>
      </c>
      <c r="W437">
        <f>Sustainable_Friendly_Table[[#This Row],[Total Carbon (Metric T)]]*AHP!$P$15/TOPSIS!$D$12</f>
        <v>1.347440076374503E-2</v>
      </c>
      <c r="X437">
        <f>((Sustainable_Friendly_Table[[#This Row],[Weighted Energy]]-TOPSIS!$B$13)^2+(Sustainable_Friendly_Table[[#This Row],[Weighted Cost]]-TOPSIS!$C$13)^2+(Sustainable_Friendly_Table[[#This Row],[Weighted Co2]]-TOPSIS!$D$13)^2)^0.5</f>
        <v>4.5541316103317811E-3</v>
      </c>
      <c r="Y437">
        <f>((Sustainable_Friendly_Table[[#This Row],[Weighted Energy]]-TOPSIS!$B$14)^2+(Sustainable_Friendly_Table[[#This Row],[Weighted Cost]]-TOPSIS!$C$14)^2+(Sustainable_Friendly_Table[[#This Row],[Weighted Co2]]-TOPSIS!$D$14)^2)^0.5</f>
        <v>1.4716220250756125E-3</v>
      </c>
      <c r="Z437">
        <f>Sustainable_Friendly_Table[[#This Row],[S- Worst-Euclidean Distance]]/(Sustainable_Friendly_Table[[#This Row],[S+ Best-Euclidean Distance]]+Sustainable_Friendly_Table[[#This Row],[S- Worst-Euclidean Distance]])</f>
        <v>0.24422206982183034</v>
      </c>
      <c r="AA437">
        <v>436</v>
      </c>
    </row>
    <row r="438" spans="1:27" x14ac:dyDescent="0.3">
      <c r="A438">
        <v>177</v>
      </c>
      <c r="B438" t="s">
        <v>140</v>
      </c>
      <c r="C438" t="s">
        <v>148</v>
      </c>
      <c r="D438" t="s">
        <v>280</v>
      </c>
      <c r="E438" t="s">
        <v>280</v>
      </c>
      <c r="F438" t="s">
        <v>155</v>
      </c>
      <c r="G438" t="s">
        <v>218</v>
      </c>
      <c r="H438">
        <v>400.04917718737318</v>
      </c>
      <c r="I438">
        <v>29</v>
      </c>
      <c r="J438">
        <v>1403012.032120167</v>
      </c>
      <c r="K438">
        <v>55682.293172727266</v>
      </c>
      <c r="L438">
        <v>252542165.78163007</v>
      </c>
      <c r="M438">
        <v>6882508.4218181809</v>
      </c>
      <c r="N438">
        <v>2104518048.1802506</v>
      </c>
      <c r="O438">
        <v>108639800</v>
      </c>
      <c r="P438">
        <v>29.245686109090908</v>
      </c>
      <c r="Q438">
        <v>20975.029880196496</v>
      </c>
      <c r="R438">
        <v>252597848.07480279</v>
      </c>
      <c r="S438">
        <v>2220.0403566020691</v>
      </c>
      <c r="T438">
        <v>21004.275566305587</v>
      </c>
      <c r="U438">
        <f>Sustainable_Friendly_Table[[#This Row],[Total Energy(MJ)]]*AHP!$P$13/TOPSIS!$B$12</f>
        <v>2.4477930799271443E-2</v>
      </c>
      <c r="V438">
        <f>Sustainable_Friendly_Table[[#This Row],[Total Cost(LKR Million)]]*AHP!$P$14/TOPSIS!$C$12</f>
        <v>7.4106518534403183E-3</v>
      </c>
      <c r="W438">
        <f>Sustainable_Friendly_Table[[#This Row],[Total Carbon (Metric T)]]*AHP!$P$15/TOPSIS!$D$12</f>
        <v>1.347440076374503E-2</v>
      </c>
      <c r="X438">
        <f>((Sustainable_Friendly_Table[[#This Row],[Weighted Energy]]-TOPSIS!$B$13)^2+(Sustainable_Friendly_Table[[#This Row],[Weighted Cost]]-TOPSIS!$C$13)^2+(Sustainable_Friendly_Table[[#This Row],[Weighted Co2]]-TOPSIS!$D$13)^2)^0.5</f>
        <v>4.5562048007631315E-3</v>
      </c>
      <c r="Y438">
        <f>((Sustainable_Friendly_Table[[#This Row],[Weighted Energy]]-TOPSIS!$B$14)^2+(Sustainable_Friendly_Table[[#This Row],[Weighted Cost]]-TOPSIS!$C$14)^2+(Sustainable_Friendly_Table[[#This Row],[Weighted Co2]]-TOPSIS!$D$14)^2)^0.5</f>
        <v>1.4694478806325914E-3</v>
      </c>
      <c r="Z438">
        <f>Sustainable_Friendly_Table[[#This Row],[S- Worst-Euclidean Distance]]/(Sustainable_Friendly_Table[[#This Row],[S+ Best-Euclidean Distance]]+Sustainable_Friendly_Table[[#This Row],[S- Worst-Euclidean Distance]])</f>
        <v>0.2438653467647629</v>
      </c>
      <c r="AA438">
        <v>437</v>
      </c>
    </row>
    <row r="439" spans="1:27" x14ac:dyDescent="0.3">
      <c r="A439">
        <v>176</v>
      </c>
      <c r="B439" t="s">
        <v>140</v>
      </c>
      <c r="C439" t="s">
        <v>148</v>
      </c>
      <c r="D439" t="s">
        <v>280</v>
      </c>
      <c r="E439" t="s">
        <v>280</v>
      </c>
      <c r="F439" t="s">
        <v>155</v>
      </c>
      <c r="G439" t="s">
        <v>220</v>
      </c>
      <c r="H439">
        <v>400.04917718737318</v>
      </c>
      <c r="I439">
        <v>29</v>
      </c>
      <c r="J439">
        <v>1403012.032120167</v>
      </c>
      <c r="K439">
        <v>55682.293172727266</v>
      </c>
      <c r="L439">
        <v>252542165.78163007</v>
      </c>
      <c r="M439">
        <v>6882508.4218181809</v>
      </c>
      <c r="N439">
        <v>2104518048.1802506</v>
      </c>
      <c r="O439">
        <v>113100000</v>
      </c>
      <c r="P439">
        <v>29.245686109090908</v>
      </c>
      <c r="Q439">
        <v>20975.029880196496</v>
      </c>
      <c r="R439">
        <v>252597848.07480279</v>
      </c>
      <c r="S439">
        <v>2224.5005566020691</v>
      </c>
      <c r="T439">
        <v>21004.275566305587</v>
      </c>
      <c r="U439">
        <f>Sustainable_Friendly_Table[[#This Row],[Total Energy(MJ)]]*AHP!$P$13/TOPSIS!$B$12</f>
        <v>2.4477930799271443E-2</v>
      </c>
      <c r="V439">
        <f>Sustainable_Friendly_Table[[#This Row],[Total Cost(LKR Million)]]*AHP!$P$14/TOPSIS!$C$12</f>
        <v>7.4255403167506435E-3</v>
      </c>
      <c r="W439">
        <f>Sustainable_Friendly_Table[[#This Row],[Total Carbon (Metric T)]]*AHP!$P$15/TOPSIS!$D$12</f>
        <v>1.347440076374503E-2</v>
      </c>
      <c r="X439">
        <f>((Sustainable_Friendly_Table[[#This Row],[Weighted Energy]]-TOPSIS!$B$13)^2+(Sustainable_Friendly_Table[[#This Row],[Weighted Cost]]-TOPSIS!$C$13)^2+(Sustainable_Friendly_Table[[#This Row],[Weighted Co2]]-TOPSIS!$D$13)^2)^0.5</f>
        <v>4.5601056825230243E-3</v>
      </c>
      <c r="Y439">
        <f>((Sustainable_Friendly_Table[[#This Row],[Weighted Energy]]-TOPSIS!$B$14)^2+(Sustainable_Friendly_Table[[#This Row],[Weighted Cost]]-TOPSIS!$C$14)^2+(Sustainable_Friendly_Table[[#This Row],[Weighted Co2]]-TOPSIS!$D$14)^2)^0.5</f>
        <v>1.4655011345933054E-3</v>
      </c>
      <c r="Z439">
        <f>Sustainable_Friendly_Table[[#This Row],[S- Worst-Euclidean Distance]]/(Sustainable_Friendly_Table[[#This Row],[S+ Best-Euclidean Distance]]+Sustainable_Friendly_Table[[#This Row],[S- Worst-Euclidean Distance]])</f>
        <v>0.24321220734655388</v>
      </c>
      <c r="AA439">
        <v>438</v>
      </c>
    </row>
    <row r="440" spans="1:27" x14ac:dyDescent="0.3">
      <c r="A440">
        <v>253</v>
      </c>
      <c r="B440" t="s">
        <v>141</v>
      </c>
      <c r="C440" t="s">
        <v>148</v>
      </c>
      <c r="D440" t="s">
        <v>151</v>
      </c>
      <c r="E440" t="s">
        <v>152</v>
      </c>
      <c r="F440" t="s">
        <v>154</v>
      </c>
      <c r="G440" t="s">
        <v>219</v>
      </c>
      <c r="H440">
        <v>385.43990871021083</v>
      </c>
      <c r="I440">
        <v>55</v>
      </c>
      <c r="J440">
        <v>1403979.320198108</v>
      </c>
      <c r="K440">
        <v>40316.029763636354</v>
      </c>
      <c r="L440">
        <v>252716277.63565943</v>
      </c>
      <c r="M440">
        <v>5421120.4422727264</v>
      </c>
      <c r="N440">
        <v>2105968980.2971621</v>
      </c>
      <c r="O440">
        <v>102520000</v>
      </c>
      <c r="P440">
        <v>21.525416668181812</v>
      </c>
      <c r="Q440">
        <v>20989.490836961711</v>
      </c>
      <c r="R440">
        <v>252756593.66542307</v>
      </c>
      <c r="S440">
        <v>2213.9101007394347</v>
      </c>
      <c r="T440">
        <v>21011.016253629892</v>
      </c>
      <c r="U440">
        <f>Sustainable_Friendly_Table[[#This Row],[Total Energy(MJ)]]*AHP!$P$13/TOPSIS!$B$12</f>
        <v>2.4493314000717969E-2</v>
      </c>
      <c r="V440">
        <f>Sustainable_Friendly_Table[[#This Row],[Total Cost(LKR Million)]]*AHP!$P$14/TOPSIS!$C$12</f>
        <v>7.3901886254474592E-3</v>
      </c>
      <c r="W440">
        <f>Sustainable_Friendly_Table[[#This Row],[Total Carbon (Metric T)]]*AHP!$P$15/TOPSIS!$D$12</f>
        <v>1.3478724965365032E-2</v>
      </c>
      <c r="X440">
        <f>((Sustainable_Friendly_Table[[#This Row],[Weighted Energy]]-TOPSIS!$B$13)^2+(Sustainable_Friendly_Table[[#This Row],[Weighted Cost]]-TOPSIS!$C$13)^2+(Sustainable_Friendly_Table[[#This Row],[Weighted Co2]]-TOPSIS!$D$13)^2)^0.5</f>
        <v>4.5659618324464741E-3</v>
      </c>
      <c r="Y440">
        <f>((Sustainable_Friendly_Table[[#This Row],[Weighted Energy]]-TOPSIS!$B$14)^2+(Sustainable_Friendly_Table[[#This Row],[Weighted Cost]]-TOPSIS!$C$14)^2+(Sustainable_Friendly_Table[[#This Row],[Weighted Co2]]-TOPSIS!$D$14)^2)^0.5</f>
        <v>1.4601825283819269E-3</v>
      </c>
      <c r="Z440">
        <f>Sustainable_Friendly_Table[[#This Row],[S- Worst-Euclidean Distance]]/(Sustainable_Friendly_Table[[#This Row],[S+ Best-Euclidean Distance]]+Sustainable_Friendly_Table[[#This Row],[S- Worst-Euclidean Distance]])</f>
        <v>0.24230792376523799</v>
      </c>
      <c r="AA440">
        <v>439</v>
      </c>
    </row>
    <row r="441" spans="1:27" x14ac:dyDescent="0.3">
      <c r="A441">
        <v>255</v>
      </c>
      <c r="B441" t="s">
        <v>141</v>
      </c>
      <c r="C441" t="s">
        <v>148</v>
      </c>
      <c r="D441" t="s">
        <v>151</v>
      </c>
      <c r="E441" t="s">
        <v>152</v>
      </c>
      <c r="F441" t="s">
        <v>154</v>
      </c>
      <c r="G441" t="s">
        <v>218</v>
      </c>
      <c r="H441">
        <v>385.43990871021083</v>
      </c>
      <c r="I441">
        <v>28</v>
      </c>
      <c r="J441">
        <v>1403979.320198108</v>
      </c>
      <c r="K441">
        <v>40316.029763636354</v>
      </c>
      <c r="L441">
        <v>252716277.63565943</v>
      </c>
      <c r="M441">
        <v>5421120.4422727264</v>
      </c>
      <c r="N441">
        <v>2105968980.2971621</v>
      </c>
      <c r="O441">
        <v>104893600</v>
      </c>
      <c r="P441">
        <v>21.525416668181812</v>
      </c>
      <c r="Q441">
        <v>20989.490836961711</v>
      </c>
      <c r="R441">
        <v>252756593.66542307</v>
      </c>
      <c r="S441">
        <v>2216.2837007394346</v>
      </c>
      <c r="T441">
        <v>21011.016253629892</v>
      </c>
      <c r="U441">
        <f>Sustainable_Friendly_Table[[#This Row],[Total Energy(MJ)]]*AHP!$P$13/TOPSIS!$B$12</f>
        <v>2.4493314000717969E-2</v>
      </c>
      <c r="V441">
        <f>Sustainable_Friendly_Table[[#This Row],[Total Cost(LKR Million)]]*AHP!$P$14/TOPSIS!$C$12</f>
        <v>7.3981118702601111E-3</v>
      </c>
      <c r="W441">
        <f>Sustainable_Friendly_Table[[#This Row],[Total Carbon (Metric T)]]*AHP!$P$15/TOPSIS!$D$12</f>
        <v>1.3478724965365032E-2</v>
      </c>
      <c r="X441">
        <f>((Sustainable_Friendly_Table[[#This Row],[Weighted Energy]]-TOPSIS!$B$13)^2+(Sustainable_Friendly_Table[[#This Row],[Weighted Cost]]-TOPSIS!$C$13)^2+(Sustainable_Friendly_Table[[#This Row],[Weighted Co2]]-TOPSIS!$D$13)^2)^0.5</f>
        <v>4.5679922245237658E-3</v>
      </c>
      <c r="Y441">
        <f>((Sustainable_Friendly_Table[[#This Row],[Weighted Energy]]-TOPSIS!$B$14)^2+(Sustainable_Friendly_Table[[#This Row],[Weighted Cost]]-TOPSIS!$C$14)^2+(Sustainable_Friendly_Table[[#This Row],[Weighted Co2]]-TOPSIS!$D$14)^2)^0.5</f>
        <v>1.4579400291093703E-3</v>
      </c>
      <c r="Z441">
        <f>Sustainable_Friendly_Table[[#This Row],[S- Worst-Euclidean Distance]]/(Sustainable_Friendly_Table[[#This Row],[S+ Best-Euclidean Distance]]+Sustainable_Friendly_Table[[#This Row],[S- Worst-Euclidean Distance]])</f>
        <v>0.24194431131056171</v>
      </c>
      <c r="AA441">
        <v>440</v>
      </c>
    </row>
    <row r="442" spans="1:27" x14ac:dyDescent="0.3">
      <c r="A442">
        <v>254</v>
      </c>
      <c r="B442" t="s">
        <v>141</v>
      </c>
      <c r="C442" t="s">
        <v>148</v>
      </c>
      <c r="D442" t="s">
        <v>151</v>
      </c>
      <c r="E442" t="s">
        <v>152</v>
      </c>
      <c r="F442" t="s">
        <v>154</v>
      </c>
      <c r="G442" t="s">
        <v>220</v>
      </c>
      <c r="H442">
        <v>385.43990871021083</v>
      </c>
      <c r="I442">
        <v>28</v>
      </c>
      <c r="J442">
        <v>1403979.320198108</v>
      </c>
      <c r="K442">
        <v>40316.029763636354</v>
      </c>
      <c r="L442">
        <v>252716277.63565943</v>
      </c>
      <c r="M442">
        <v>5421120.4422727264</v>
      </c>
      <c r="N442">
        <v>2105968980.2971621</v>
      </c>
      <c r="O442">
        <v>109200000</v>
      </c>
      <c r="P442">
        <v>21.525416668181812</v>
      </c>
      <c r="Q442">
        <v>20989.490836961711</v>
      </c>
      <c r="R442">
        <v>252756593.66542307</v>
      </c>
      <c r="S442">
        <v>2220.5901007394345</v>
      </c>
      <c r="T442">
        <v>21011.016253629892</v>
      </c>
      <c r="U442">
        <f>Sustainable_Friendly_Table[[#This Row],[Total Energy(MJ)]]*AHP!$P$13/TOPSIS!$B$12</f>
        <v>2.4493314000717969E-2</v>
      </c>
      <c r="V442">
        <f>Sustainable_Friendly_Table[[#This Row],[Total Cost(LKR Million)]]*AHP!$P$14/TOPSIS!$C$12</f>
        <v>7.4124869382838745E-3</v>
      </c>
      <c r="W442">
        <f>Sustainable_Friendly_Table[[#This Row],[Total Carbon (Metric T)]]*AHP!$P$15/TOPSIS!$D$12</f>
        <v>1.3478724965365032E-2</v>
      </c>
      <c r="X442">
        <f>((Sustainable_Friendly_Table[[#This Row],[Weighted Energy]]-TOPSIS!$B$13)^2+(Sustainable_Friendly_Table[[#This Row],[Weighted Cost]]-TOPSIS!$C$13)^2+(Sustainable_Friendly_Table[[#This Row],[Weighted Co2]]-TOPSIS!$D$13)^2)^0.5</f>
        <v>4.5717087005307314E-3</v>
      </c>
      <c r="Y442">
        <f>((Sustainable_Friendly_Table[[#This Row],[Weighted Energy]]-TOPSIS!$B$14)^2+(Sustainable_Friendly_Table[[#This Row],[Weighted Cost]]-TOPSIS!$C$14)^2+(Sustainable_Friendly_Table[[#This Row],[Weighted Co2]]-TOPSIS!$D$14)^2)^0.5</f>
        <v>1.4539728865225812E-3</v>
      </c>
      <c r="Z442">
        <f>Sustainable_Friendly_Table[[#This Row],[S- Worst-Euclidean Distance]]/(Sustainable_Friendly_Table[[#This Row],[S+ Best-Euclidean Distance]]+Sustainable_Friendly_Table[[#This Row],[S- Worst-Euclidean Distance]])</f>
        <v>0.24129600369965867</v>
      </c>
      <c r="AA442">
        <v>441</v>
      </c>
    </row>
    <row r="443" spans="1:27" x14ac:dyDescent="0.3">
      <c r="A443">
        <v>271</v>
      </c>
      <c r="B443" t="s">
        <v>141</v>
      </c>
      <c r="C443" t="s">
        <v>148</v>
      </c>
      <c r="D443" t="s">
        <v>280</v>
      </c>
      <c r="E443" t="s">
        <v>152</v>
      </c>
      <c r="F443" t="s">
        <v>154</v>
      </c>
      <c r="G443" t="s">
        <v>219</v>
      </c>
      <c r="H443">
        <v>385.90437104862087</v>
      </c>
      <c r="I443">
        <v>55</v>
      </c>
      <c r="J443">
        <v>1404428.919741689</v>
      </c>
      <c r="K443">
        <v>40316.029763636354</v>
      </c>
      <c r="L443">
        <v>252797205.55350402</v>
      </c>
      <c r="M443">
        <v>5425725.5172727266</v>
      </c>
      <c r="N443">
        <v>2106643379.6125336</v>
      </c>
      <c r="O443">
        <v>102520000</v>
      </c>
      <c r="P443">
        <v>21.516206518181814</v>
      </c>
      <c r="Q443">
        <v>20996.212350138252</v>
      </c>
      <c r="R443">
        <v>252837521.58326766</v>
      </c>
      <c r="S443">
        <v>2214.5891051298067</v>
      </c>
      <c r="T443">
        <v>21017.728556656435</v>
      </c>
      <c r="U443">
        <f>Sustainable_Friendly_Table[[#This Row],[Total Energy(MJ)]]*AHP!$P$13/TOPSIS!$B$12</f>
        <v>2.4501156300198453E-2</v>
      </c>
      <c r="V443">
        <f>Sustainable_Friendly_Table[[#This Row],[Total Cost(LKR Million)]]*AHP!$P$14/TOPSIS!$C$12</f>
        <v>7.3924551901650964E-3</v>
      </c>
      <c r="W443">
        <f>Sustainable_Friendly_Table[[#This Row],[Total Carbon (Metric T)]]*AHP!$P$15/TOPSIS!$D$12</f>
        <v>1.348303095824452E-2</v>
      </c>
      <c r="X443">
        <f>((Sustainable_Friendly_Table[[#This Row],[Weighted Energy]]-TOPSIS!$B$13)^2+(Sustainable_Friendly_Table[[#This Row],[Weighted Cost]]-TOPSIS!$C$13)^2+(Sustainable_Friendly_Table[[#This Row],[Weighted Co2]]-TOPSIS!$D$13)^2)^0.5</f>
        <v>4.5751906846856968E-3</v>
      </c>
      <c r="Y443">
        <f>((Sustainable_Friendly_Table[[#This Row],[Weighted Energy]]-TOPSIS!$B$14)^2+(Sustainable_Friendly_Table[[#This Row],[Weighted Cost]]-TOPSIS!$C$14)^2+(Sustainable_Friendly_Table[[#This Row],[Weighted Co2]]-TOPSIS!$D$14)^2)^0.5</f>
        <v>1.4509612100758354E-3</v>
      </c>
      <c r="Z443">
        <f>Sustainable_Friendly_Table[[#This Row],[S- Worst-Euclidean Distance]]/(Sustainable_Friendly_Table[[#This Row],[S+ Best-Euclidean Distance]]+Sustainable_Friendly_Table[[#This Row],[S- Worst-Euclidean Distance]])</f>
        <v>0.24077740412370621</v>
      </c>
      <c r="AA443">
        <v>442</v>
      </c>
    </row>
    <row r="444" spans="1:27" x14ac:dyDescent="0.3">
      <c r="A444">
        <v>273</v>
      </c>
      <c r="B444" t="s">
        <v>141</v>
      </c>
      <c r="C444" t="s">
        <v>148</v>
      </c>
      <c r="D444" t="s">
        <v>280</v>
      </c>
      <c r="E444" t="s">
        <v>152</v>
      </c>
      <c r="F444" t="s">
        <v>154</v>
      </c>
      <c r="G444" t="s">
        <v>218</v>
      </c>
      <c r="H444">
        <v>385.90437104862087</v>
      </c>
      <c r="I444">
        <v>28</v>
      </c>
      <c r="J444">
        <v>1404428.919741689</v>
      </c>
      <c r="K444">
        <v>40316.029763636354</v>
      </c>
      <c r="L444">
        <v>252797205.55350402</v>
      </c>
      <c r="M444">
        <v>5425725.5172727266</v>
      </c>
      <c r="N444">
        <v>2106643379.6125336</v>
      </c>
      <c r="O444">
        <v>104893600</v>
      </c>
      <c r="P444">
        <v>21.516206518181814</v>
      </c>
      <c r="Q444">
        <v>20996.212350138252</v>
      </c>
      <c r="R444">
        <v>252837521.58326766</v>
      </c>
      <c r="S444">
        <v>2216.9627051298066</v>
      </c>
      <c r="T444">
        <v>21017.728556656435</v>
      </c>
      <c r="U444">
        <f>Sustainable_Friendly_Table[[#This Row],[Total Energy(MJ)]]*AHP!$P$13/TOPSIS!$B$12</f>
        <v>2.4501156300198453E-2</v>
      </c>
      <c r="V444">
        <f>Sustainable_Friendly_Table[[#This Row],[Total Cost(LKR Million)]]*AHP!$P$14/TOPSIS!$C$12</f>
        <v>7.4003784349777483E-3</v>
      </c>
      <c r="W444">
        <f>Sustainable_Friendly_Table[[#This Row],[Total Carbon (Metric T)]]*AHP!$P$15/TOPSIS!$D$12</f>
        <v>1.348303095824452E-2</v>
      </c>
      <c r="X444">
        <f>((Sustainable_Friendly_Table[[#This Row],[Weighted Energy]]-TOPSIS!$B$13)^2+(Sustainable_Friendly_Table[[#This Row],[Weighted Cost]]-TOPSIS!$C$13)^2+(Sustainable_Friendly_Table[[#This Row],[Weighted Co2]]-TOPSIS!$D$13)^2)^0.5</f>
        <v>4.5772209064322729E-3</v>
      </c>
      <c r="Y444">
        <f>((Sustainable_Friendly_Table[[#This Row],[Weighted Energy]]-TOPSIS!$B$14)^2+(Sustainable_Friendly_Table[[#This Row],[Weighted Cost]]-TOPSIS!$C$14)^2+(Sustainable_Friendly_Table[[#This Row],[Weighted Co2]]-TOPSIS!$D$14)^2)^0.5</f>
        <v>1.4487168331066673E-3</v>
      </c>
      <c r="Z444">
        <f>Sustainable_Friendly_Table[[#This Row],[S- Worst-Euclidean Distance]]/(Sustainable_Friendly_Table[[#This Row],[S+ Best-Euclidean Distance]]+Sustainable_Friendly_Table[[#This Row],[S- Worst-Euclidean Distance]])</f>
        <v>0.24041350835754111</v>
      </c>
      <c r="AA444">
        <v>443</v>
      </c>
    </row>
    <row r="445" spans="1:27" x14ac:dyDescent="0.3">
      <c r="A445">
        <v>272</v>
      </c>
      <c r="B445" t="s">
        <v>141</v>
      </c>
      <c r="C445" t="s">
        <v>148</v>
      </c>
      <c r="D445" t="s">
        <v>280</v>
      </c>
      <c r="E445" t="s">
        <v>152</v>
      </c>
      <c r="F445" t="s">
        <v>154</v>
      </c>
      <c r="G445" t="s">
        <v>220</v>
      </c>
      <c r="H445">
        <v>385.90437104862087</v>
      </c>
      <c r="I445">
        <v>28</v>
      </c>
      <c r="J445">
        <v>1404428.919741689</v>
      </c>
      <c r="K445">
        <v>40316.029763636354</v>
      </c>
      <c r="L445">
        <v>252797205.55350402</v>
      </c>
      <c r="M445">
        <v>5425725.5172727266</v>
      </c>
      <c r="N445">
        <v>2106643379.6125336</v>
      </c>
      <c r="O445">
        <v>109200000</v>
      </c>
      <c r="P445">
        <v>21.516206518181814</v>
      </c>
      <c r="Q445">
        <v>20996.212350138252</v>
      </c>
      <c r="R445">
        <v>252837521.58326766</v>
      </c>
      <c r="S445">
        <v>2221.2691051298066</v>
      </c>
      <c r="T445">
        <v>21017.728556656435</v>
      </c>
      <c r="U445">
        <f>Sustainable_Friendly_Table[[#This Row],[Total Energy(MJ)]]*AHP!$P$13/TOPSIS!$B$12</f>
        <v>2.4501156300198453E-2</v>
      </c>
      <c r="V445">
        <f>Sustainable_Friendly_Table[[#This Row],[Total Cost(LKR Million)]]*AHP!$P$14/TOPSIS!$C$12</f>
        <v>7.4147535030015116E-3</v>
      </c>
      <c r="W445">
        <f>Sustainable_Friendly_Table[[#This Row],[Total Carbon (Metric T)]]*AHP!$P$15/TOPSIS!$D$12</f>
        <v>1.348303095824452E-2</v>
      </c>
      <c r="X445">
        <f>((Sustainable_Friendly_Table[[#This Row],[Weighted Energy]]-TOPSIS!$B$13)^2+(Sustainable_Friendly_Table[[#This Row],[Weighted Cost]]-TOPSIS!$C$13)^2+(Sustainable_Friendly_Table[[#This Row],[Weighted Co2]]-TOPSIS!$D$13)^2)^0.5</f>
        <v>4.5809370078100263E-3</v>
      </c>
      <c r="Y445">
        <f>((Sustainable_Friendly_Table[[#This Row],[Weighted Energy]]-TOPSIS!$B$14)^2+(Sustainable_Friendly_Table[[#This Row],[Weighted Cost]]-TOPSIS!$C$14)^2+(Sustainable_Friendly_Table[[#This Row],[Weighted Co2]]-TOPSIS!$D$14)^2)^0.5</f>
        <v>1.4447469165338193E-3</v>
      </c>
      <c r="Z445">
        <f>Sustainable_Friendly_Table[[#This Row],[S- Worst-Euclidean Distance]]/(Sustainable_Friendly_Table[[#This Row],[S+ Best-Euclidean Distance]]+Sustainable_Friendly_Table[[#This Row],[S- Worst-Euclidean Distance]])</f>
        <v>0.23976480258067004</v>
      </c>
      <c r="AA445">
        <v>444</v>
      </c>
    </row>
    <row r="446" spans="1:27" x14ac:dyDescent="0.3">
      <c r="A446">
        <v>256</v>
      </c>
      <c r="B446" t="s">
        <v>141</v>
      </c>
      <c r="C446" t="s">
        <v>148</v>
      </c>
      <c r="D446" t="s">
        <v>151</v>
      </c>
      <c r="E446" t="s">
        <v>152</v>
      </c>
      <c r="F446" t="s">
        <v>155</v>
      </c>
      <c r="G446" t="s">
        <v>219</v>
      </c>
      <c r="H446">
        <v>385.40133686637273</v>
      </c>
      <c r="I446">
        <v>55</v>
      </c>
      <c r="J446">
        <v>1405020.4996217922</v>
      </c>
      <c r="K446">
        <v>41134.809536363631</v>
      </c>
      <c r="L446">
        <v>252903689.93192258</v>
      </c>
      <c r="M446">
        <v>5448413.1013636356</v>
      </c>
      <c r="N446">
        <v>2107530749.4326882</v>
      </c>
      <c r="O446">
        <v>102520000</v>
      </c>
      <c r="P446">
        <v>21.252490077272725</v>
      </c>
      <c r="Q446">
        <v>21005.056469345793</v>
      </c>
      <c r="R446">
        <v>252944824.74145895</v>
      </c>
      <c r="S446">
        <v>2215.4991625340517</v>
      </c>
      <c r="T446">
        <v>21026.308959423066</v>
      </c>
      <c r="U446">
        <f>Sustainable_Friendly_Table[[#This Row],[Total Energy(MJ)]]*AHP!$P$13/TOPSIS!$B$12</f>
        <v>2.4511554485696741E-2</v>
      </c>
      <c r="V446">
        <f>Sustainable_Friendly_Table[[#This Row],[Total Cost(LKR Million)]]*AHP!$P$14/TOPSIS!$C$12</f>
        <v>7.3954930261978741E-3</v>
      </c>
      <c r="W446">
        <f>Sustainable_Friendly_Table[[#This Row],[Total Carbon (Metric T)]]*AHP!$P$15/TOPSIS!$D$12</f>
        <v>1.348853535115857E-2</v>
      </c>
      <c r="X446">
        <f>((Sustainable_Friendly_Table[[#This Row],[Weighted Energy]]-TOPSIS!$B$13)^2+(Sustainable_Friendly_Table[[#This Row],[Weighted Cost]]-TOPSIS!$C$13)^2+(Sustainable_Friendly_Table[[#This Row],[Weighted Co2]]-TOPSIS!$D$13)^2)^0.5</f>
        <v>4.5873401945294512E-3</v>
      </c>
      <c r="Y446">
        <f>((Sustainable_Friendly_Table[[#This Row],[Weighted Energy]]-TOPSIS!$B$14)^2+(Sustainable_Friendly_Table[[#This Row],[Weighted Cost]]-TOPSIS!$C$14)^2+(Sustainable_Friendly_Table[[#This Row],[Weighted Co2]]-TOPSIS!$D$14)^2)^0.5</f>
        <v>1.4388204900933931E-3</v>
      </c>
      <c r="Z446">
        <f>Sustainable_Friendly_Table[[#This Row],[S- Worst-Euclidean Distance]]/(Sustainable_Friendly_Table[[#This Row],[S+ Best-Euclidean Distance]]+Sustainable_Friendly_Table[[#This Row],[S- Worst-Euclidean Distance]])</f>
        <v>0.2387623837785938</v>
      </c>
      <c r="AA446">
        <v>445</v>
      </c>
    </row>
    <row r="447" spans="1:27" x14ac:dyDescent="0.3">
      <c r="A447">
        <v>258</v>
      </c>
      <c r="B447" t="s">
        <v>141</v>
      </c>
      <c r="C447" t="s">
        <v>148</v>
      </c>
      <c r="D447" t="s">
        <v>151</v>
      </c>
      <c r="E447" t="s">
        <v>152</v>
      </c>
      <c r="F447" t="s">
        <v>155</v>
      </c>
      <c r="G447" t="s">
        <v>218</v>
      </c>
      <c r="H447">
        <v>385.40133686637273</v>
      </c>
      <c r="I447">
        <v>28</v>
      </c>
      <c r="J447">
        <v>1405020.4996217922</v>
      </c>
      <c r="K447">
        <v>41134.809536363631</v>
      </c>
      <c r="L447">
        <v>252903689.93192258</v>
      </c>
      <c r="M447">
        <v>5448413.1013636356</v>
      </c>
      <c r="N447">
        <v>2107530749.4326882</v>
      </c>
      <c r="O447">
        <v>104893600</v>
      </c>
      <c r="P447">
        <v>21.252490077272725</v>
      </c>
      <c r="Q447">
        <v>21005.056469345793</v>
      </c>
      <c r="R447">
        <v>252944824.74145895</v>
      </c>
      <c r="S447">
        <v>2217.8727625340521</v>
      </c>
      <c r="T447">
        <v>21026.308959423066</v>
      </c>
      <c r="U447">
        <f>Sustainable_Friendly_Table[[#This Row],[Total Energy(MJ)]]*AHP!$P$13/TOPSIS!$B$12</f>
        <v>2.4511554485696741E-2</v>
      </c>
      <c r="V447">
        <f>Sustainable_Friendly_Table[[#This Row],[Total Cost(LKR Million)]]*AHP!$P$14/TOPSIS!$C$12</f>
        <v>7.4034162710105269E-3</v>
      </c>
      <c r="W447">
        <f>Sustainable_Friendly_Table[[#This Row],[Total Carbon (Metric T)]]*AHP!$P$15/TOPSIS!$D$12</f>
        <v>1.348853535115857E-2</v>
      </c>
      <c r="X447">
        <f>((Sustainable_Friendly_Table[[#This Row],[Weighted Energy]]-TOPSIS!$B$13)^2+(Sustainable_Friendly_Table[[#This Row],[Weighted Cost]]-TOPSIS!$C$13)^2+(Sustainable_Friendly_Table[[#This Row],[Weighted Co2]]-TOPSIS!$D$13)^2)^0.5</f>
        <v>4.5893702862624397E-3</v>
      </c>
      <c r="Y447">
        <f>((Sustainable_Friendly_Table[[#This Row],[Weighted Energy]]-TOPSIS!$B$14)^2+(Sustainable_Friendly_Table[[#This Row],[Weighted Cost]]-TOPSIS!$C$14)^2+(Sustainable_Friendly_Table[[#This Row],[Weighted Co2]]-TOPSIS!$D$14)^2)^0.5</f>
        <v>1.4365739003377607E-3</v>
      </c>
      <c r="Z447">
        <f>Sustainable_Friendly_Table[[#This Row],[S- Worst-Euclidean Distance]]/(Sustainable_Friendly_Table[[#This Row],[S+ Best-Euclidean Distance]]+Sustainable_Friendly_Table[[#This Row],[S- Worst-Euclidean Distance]])</f>
        <v>0.23839814240766585</v>
      </c>
      <c r="AA447">
        <v>446</v>
      </c>
    </row>
    <row r="448" spans="1:27" x14ac:dyDescent="0.3">
      <c r="A448">
        <v>257</v>
      </c>
      <c r="B448" t="s">
        <v>141</v>
      </c>
      <c r="C448" t="s">
        <v>148</v>
      </c>
      <c r="D448" t="s">
        <v>151</v>
      </c>
      <c r="E448" t="s">
        <v>152</v>
      </c>
      <c r="F448" t="s">
        <v>155</v>
      </c>
      <c r="G448" t="s">
        <v>220</v>
      </c>
      <c r="H448">
        <v>385.40133686637273</v>
      </c>
      <c r="I448">
        <v>28</v>
      </c>
      <c r="J448">
        <v>1405020.4996217922</v>
      </c>
      <c r="K448">
        <v>41134.809536363631</v>
      </c>
      <c r="L448">
        <v>252903689.93192258</v>
      </c>
      <c r="M448">
        <v>5448413.1013636356</v>
      </c>
      <c r="N448">
        <v>2107530749.4326882</v>
      </c>
      <c r="O448">
        <v>109200000</v>
      </c>
      <c r="P448">
        <v>21.252490077272725</v>
      </c>
      <c r="Q448">
        <v>21005.056469345793</v>
      </c>
      <c r="R448">
        <v>252944824.74145895</v>
      </c>
      <c r="S448">
        <v>2222.179162534052</v>
      </c>
      <c r="T448">
        <v>21026.308959423066</v>
      </c>
      <c r="U448">
        <f>Sustainable_Friendly_Table[[#This Row],[Total Energy(MJ)]]*AHP!$P$13/TOPSIS!$B$12</f>
        <v>2.4511554485696741E-2</v>
      </c>
      <c r="V448">
        <f>Sustainable_Friendly_Table[[#This Row],[Total Cost(LKR Million)]]*AHP!$P$14/TOPSIS!$C$12</f>
        <v>7.4177913390342902E-3</v>
      </c>
      <c r="W448">
        <f>Sustainable_Friendly_Table[[#This Row],[Total Carbon (Metric T)]]*AHP!$P$15/TOPSIS!$D$12</f>
        <v>1.348853535115857E-2</v>
      </c>
      <c r="X448">
        <f>((Sustainable_Friendly_Table[[#This Row],[Weighted Energy]]-TOPSIS!$B$13)^2+(Sustainable_Friendly_Table[[#This Row],[Weighted Cost]]-TOPSIS!$C$13)^2+(Sustainable_Friendly_Table[[#This Row],[Weighted Co2]]-TOPSIS!$D$13)^2)^0.5</f>
        <v>4.5930860655849478E-3</v>
      </c>
      <c r="Y448">
        <f>((Sustainable_Friendly_Table[[#This Row],[Weighted Energy]]-TOPSIS!$B$14)^2+(Sustainable_Friendly_Table[[#This Row],[Weighted Cost]]-TOPSIS!$C$14)^2+(Sustainable_Friendly_Table[[#This Row],[Weighted Co2]]-TOPSIS!$D$14)^2)^0.5</f>
        <v>1.4326008165704244E-3</v>
      </c>
      <c r="Z448">
        <f>Sustainable_Friendly_Table[[#This Row],[S- Worst-Euclidean Distance]]/(Sustainable_Friendly_Table[[#This Row],[S+ Best-Euclidean Distance]]+Sustainable_Friendly_Table[[#This Row],[S- Worst-Euclidean Distance]])</f>
        <v>0.23774896448950347</v>
      </c>
      <c r="AA448">
        <v>447</v>
      </c>
    </row>
    <row r="449" spans="1:27" x14ac:dyDescent="0.3">
      <c r="A449">
        <v>274</v>
      </c>
      <c r="B449" t="s">
        <v>141</v>
      </c>
      <c r="C449" t="s">
        <v>148</v>
      </c>
      <c r="D449" t="s">
        <v>280</v>
      </c>
      <c r="E449" t="s">
        <v>152</v>
      </c>
      <c r="F449" t="s">
        <v>155</v>
      </c>
      <c r="G449" t="s">
        <v>219</v>
      </c>
      <c r="H449">
        <v>385.86579920478272</v>
      </c>
      <c r="I449">
        <v>55</v>
      </c>
      <c r="J449">
        <v>1405470.0991653728</v>
      </c>
      <c r="K449">
        <v>41134.809536363631</v>
      </c>
      <c r="L449">
        <v>252984617.84976712</v>
      </c>
      <c r="M449">
        <v>5453018.1763636358</v>
      </c>
      <c r="N449">
        <v>2108205148.7480593</v>
      </c>
      <c r="O449">
        <v>102520000</v>
      </c>
      <c r="P449">
        <v>21.243279927272724</v>
      </c>
      <c r="Q449">
        <v>21011.777982522322</v>
      </c>
      <c r="R449">
        <v>253025752.65930349</v>
      </c>
      <c r="S449">
        <v>2216.1781669244233</v>
      </c>
      <c r="T449">
        <v>21033.021262449594</v>
      </c>
      <c r="U449">
        <f>Sustainable_Friendly_Table[[#This Row],[Total Energy(MJ)]]*AHP!$P$13/TOPSIS!$B$12</f>
        <v>2.4519396785177221E-2</v>
      </c>
      <c r="V449">
        <f>Sustainable_Friendly_Table[[#This Row],[Total Cost(LKR Million)]]*AHP!$P$14/TOPSIS!$C$12</f>
        <v>7.3977595909155095E-3</v>
      </c>
      <c r="W449">
        <f>Sustainable_Friendly_Table[[#This Row],[Total Carbon (Metric T)]]*AHP!$P$15/TOPSIS!$D$12</f>
        <v>1.349284134403805E-2</v>
      </c>
      <c r="X449">
        <f>((Sustainable_Friendly_Table[[#This Row],[Weighted Energy]]-TOPSIS!$B$13)^2+(Sustainable_Friendly_Table[[#This Row],[Weighted Cost]]-TOPSIS!$C$13)^2+(Sustainable_Friendly_Table[[#This Row],[Weighted Co2]]-TOPSIS!$D$13)^2)^0.5</f>
        <v>4.5965690502103758E-3</v>
      </c>
      <c r="Y449">
        <f>((Sustainable_Friendly_Table[[#This Row],[Weighted Energy]]-TOPSIS!$B$14)^2+(Sustainable_Friendly_Table[[#This Row],[Weighted Cost]]-TOPSIS!$C$14)^2+(Sustainable_Friendly_Table[[#This Row],[Weighted Co2]]-TOPSIS!$D$14)^2)^0.5</f>
        <v>1.4295994008096035E-3</v>
      </c>
      <c r="Z449">
        <f>Sustainable_Friendly_Table[[#This Row],[S- Worst-Euclidean Distance]]/(Sustainable_Friendly_Table[[#This Row],[S+ Best-Euclidean Distance]]+Sustainable_Friendly_Table[[#This Row],[S- Worst-Euclidean Distance]])</f>
        <v>0.23723190156883714</v>
      </c>
      <c r="AA449">
        <v>448</v>
      </c>
    </row>
    <row r="450" spans="1:27" x14ac:dyDescent="0.3">
      <c r="A450">
        <v>276</v>
      </c>
      <c r="B450" t="s">
        <v>141</v>
      </c>
      <c r="C450" t="s">
        <v>148</v>
      </c>
      <c r="D450" t="s">
        <v>280</v>
      </c>
      <c r="E450" t="s">
        <v>152</v>
      </c>
      <c r="F450" t="s">
        <v>155</v>
      </c>
      <c r="G450" t="s">
        <v>218</v>
      </c>
      <c r="H450">
        <v>385.86579920478272</v>
      </c>
      <c r="I450">
        <v>28</v>
      </c>
      <c r="J450">
        <v>1405470.0991653728</v>
      </c>
      <c r="K450">
        <v>41134.809536363631</v>
      </c>
      <c r="L450">
        <v>252984617.84976712</v>
      </c>
      <c r="M450">
        <v>5453018.1763636358</v>
      </c>
      <c r="N450">
        <v>2108205148.7480593</v>
      </c>
      <c r="O450">
        <v>104893600</v>
      </c>
      <c r="P450">
        <v>21.243279927272724</v>
      </c>
      <c r="Q450">
        <v>21011.777982522322</v>
      </c>
      <c r="R450">
        <v>253025752.65930349</v>
      </c>
      <c r="S450">
        <v>2218.5517669244232</v>
      </c>
      <c r="T450">
        <v>21033.021262449594</v>
      </c>
      <c r="U450">
        <f>Sustainable_Friendly_Table[[#This Row],[Total Energy(MJ)]]*AHP!$P$13/TOPSIS!$B$12</f>
        <v>2.4519396785177221E-2</v>
      </c>
      <c r="V450">
        <f>Sustainable_Friendly_Table[[#This Row],[Total Cost(LKR Million)]]*AHP!$P$14/TOPSIS!$C$12</f>
        <v>7.4056828357281614E-3</v>
      </c>
      <c r="W450">
        <f>Sustainable_Friendly_Table[[#This Row],[Total Carbon (Metric T)]]*AHP!$P$15/TOPSIS!$D$12</f>
        <v>1.349284134403805E-2</v>
      </c>
      <c r="X450">
        <f>((Sustainable_Friendly_Table[[#This Row],[Weighted Energy]]-TOPSIS!$B$13)^2+(Sustainable_Friendly_Table[[#This Row],[Weighted Cost]]-TOPSIS!$C$13)^2+(Sustainable_Friendly_Table[[#This Row],[Weighted Co2]]-TOPSIS!$D$13)^2)^0.5</f>
        <v>4.5985989730057217E-3</v>
      </c>
      <c r="Y450">
        <f>((Sustainable_Friendly_Table[[#This Row],[Weighted Energy]]-TOPSIS!$B$14)^2+(Sustainable_Friendly_Table[[#This Row],[Weighted Cost]]-TOPSIS!$C$14)^2+(Sustainable_Friendly_Table[[#This Row],[Weighted Co2]]-TOPSIS!$D$14)^2)^0.5</f>
        <v>1.4273508791844127E-3</v>
      </c>
      <c r="Z450">
        <f>Sustainable_Friendly_Table[[#This Row],[S- Worst-Euclidean Distance]]/(Sustainable_Friendly_Table[[#This Row],[S+ Best-Euclidean Distance]]+Sustainable_Friendly_Table[[#This Row],[S- Worst-Euclidean Distance]])</f>
        <v>0.23686736766746264</v>
      </c>
      <c r="AA450">
        <v>449</v>
      </c>
    </row>
    <row r="451" spans="1:27" x14ac:dyDescent="0.3">
      <c r="A451">
        <v>275</v>
      </c>
      <c r="B451" t="s">
        <v>141</v>
      </c>
      <c r="C451" t="s">
        <v>148</v>
      </c>
      <c r="D451" t="s">
        <v>280</v>
      </c>
      <c r="E451" t="s">
        <v>152</v>
      </c>
      <c r="F451" t="s">
        <v>155</v>
      </c>
      <c r="G451" t="s">
        <v>220</v>
      </c>
      <c r="H451">
        <v>385.86579920478272</v>
      </c>
      <c r="I451">
        <v>28</v>
      </c>
      <c r="J451">
        <v>1405470.0991653728</v>
      </c>
      <c r="K451">
        <v>41134.809536363631</v>
      </c>
      <c r="L451">
        <v>252984617.84976712</v>
      </c>
      <c r="M451">
        <v>5453018.1763636358</v>
      </c>
      <c r="N451">
        <v>2108205148.7480593</v>
      </c>
      <c r="O451">
        <v>109200000</v>
      </c>
      <c r="P451">
        <v>21.243279927272724</v>
      </c>
      <c r="Q451">
        <v>21011.777982522322</v>
      </c>
      <c r="R451">
        <v>253025752.65930349</v>
      </c>
      <c r="S451">
        <v>2222.8581669244231</v>
      </c>
      <c r="T451">
        <v>21033.021262449594</v>
      </c>
      <c r="U451">
        <f>Sustainable_Friendly_Table[[#This Row],[Total Energy(MJ)]]*AHP!$P$13/TOPSIS!$B$12</f>
        <v>2.4519396785177221E-2</v>
      </c>
      <c r="V451">
        <f>Sustainable_Friendly_Table[[#This Row],[Total Cost(LKR Million)]]*AHP!$P$14/TOPSIS!$C$12</f>
        <v>7.4200579037519247E-3</v>
      </c>
      <c r="W451">
        <f>Sustainable_Friendly_Table[[#This Row],[Total Carbon (Metric T)]]*AHP!$P$15/TOPSIS!$D$12</f>
        <v>1.349284134403805E-2</v>
      </c>
      <c r="X451">
        <f>((Sustainable_Friendly_Table[[#This Row],[Weighted Energy]]-TOPSIS!$B$13)^2+(Sustainable_Friendly_Table[[#This Row],[Weighted Cost]]-TOPSIS!$C$13)^2+(Sustainable_Friendly_Table[[#This Row],[Weighted Co2]]-TOPSIS!$D$13)^2)^0.5</f>
        <v>4.6023143808322465E-3</v>
      </c>
      <c r="Y451">
        <f>((Sustainable_Friendly_Table[[#This Row],[Weighted Energy]]-TOPSIS!$B$14)^2+(Sustainable_Friendly_Table[[#This Row],[Weighted Cost]]-TOPSIS!$C$14)^2+(Sustainable_Friendly_Table[[#This Row],[Weighted Co2]]-TOPSIS!$D$14)^2)^0.5</f>
        <v>1.4233749417701255E-3</v>
      </c>
      <c r="Z451">
        <f>Sustainable_Friendly_Table[[#This Row],[S- Worst-Euclidean Distance]]/(Sustainable_Friendly_Table[[#This Row],[S+ Best-Euclidean Distance]]+Sustainable_Friendly_Table[[#This Row],[S- Worst-Euclidean Distance]])</f>
        <v>0.23621777784510786</v>
      </c>
      <c r="AA451">
        <v>450</v>
      </c>
    </row>
    <row r="452" spans="1:27" x14ac:dyDescent="0.3">
      <c r="A452">
        <v>268</v>
      </c>
      <c r="B452" t="s">
        <v>141</v>
      </c>
      <c r="C452" t="s">
        <v>148</v>
      </c>
      <c r="D452" t="s">
        <v>151</v>
      </c>
      <c r="E452" t="s">
        <v>280</v>
      </c>
      <c r="F452" t="s">
        <v>280</v>
      </c>
      <c r="G452" t="s">
        <v>219</v>
      </c>
      <c r="H452">
        <v>407.34548263919169</v>
      </c>
      <c r="I452">
        <v>58</v>
      </c>
      <c r="J452">
        <v>1423412.066455937</v>
      </c>
      <c r="K452">
        <v>53416.506127272718</v>
      </c>
      <c r="L452">
        <v>256214171.96206868</v>
      </c>
      <c r="M452">
        <v>6567412.1240909081</v>
      </c>
      <c r="N452">
        <v>2135118099.6839056</v>
      </c>
      <c r="O452">
        <v>108112000</v>
      </c>
      <c r="P452">
        <v>28.075654849999999</v>
      </c>
      <c r="Q452">
        <v>21280.010393516259</v>
      </c>
      <c r="R452">
        <v>256267588.46819595</v>
      </c>
      <c r="S452">
        <v>2249.7975118079967</v>
      </c>
      <c r="T452">
        <v>21308.086048366258</v>
      </c>
      <c r="U452">
        <f>Sustainable_Friendly_Table[[#This Row],[Total Energy(MJ)]]*AHP!$P$13/TOPSIS!$B$12</f>
        <v>2.4833546067118732E-2</v>
      </c>
      <c r="V452">
        <f>Sustainable_Friendly_Table[[#This Row],[Total Cost(LKR Million)]]*AHP!$P$14/TOPSIS!$C$12</f>
        <v>7.5099833438450414E-3</v>
      </c>
      <c r="W452">
        <f>Sustainable_Friendly_Table[[#This Row],[Total Carbon (Metric T)]]*AHP!$P$15/TOPSIS!$D$12</f>
        <v>1.3669297473159706E-2</v>
      </c>
      <c r="X452">
        <f>((Sustainable_Friendly_Table[[#This Row],[Weighted Energy]]-TOPSIS!$B$13)^2+(Sustainable_Friendly_Table[[#This Row],[Weighted Cost]]-TOPSIS!$C$13)^2+(Sustainable_Friendly_Table[[#This Row],[Weighted Co2]]-TOPSIS!$D$13)^2)^0.5</f>
        <v>4.9736091211281617E-3</v>
      </c>
      <c r="Y452">
        <f>((Sustainable_Friendly_Table[[#This Row],[Weighted Energy]]-TOPSIS!$B$14)^2+(Sustainable_Friendly_Table[[#This Row],[Weighted Cost]]-TOPSIS!$C$14)^2+(Sustainable_Friendly_Table[[#This Row],[Weighted Co2]]-TOPSIS!$D$14)^2)^0.5</f>
        <v>1.0522562401450223E-3</v>
      </c>
      <c r="Z452">
        <f>Sustainable_Friendly_Table[[#This Row],[S- Worst-Euclidean Distance]]/(Sustainable_Friendly_Table[[#This Row],[S+ Best-Euclidean Distance]]+Sustainable_Friendly_Table[[#This Row],[S- Worst-Euclidean Distance]])</f>
        <v>0.17462325774943876</v>
      </c>
      <c r="AA452">
        <v>451</v>
      </c>
    </row>
    <row r="453" spans="1:27" x14ac:dyDescent="0.3">
      <c r="A453">
        <v>270</v>
      </c>
      <c r="B453" t="s">
        <v>141</v>
      </c>
      <c r="C453" t="s">
        <v>148</v>
      </c>
      <c r="D453" t="s">
        <v>151</v>
      </c>
      <c r="E453" t="s">
        <v>280</v>
      </c>
      <c r="F453" t="s">
        <v>280</v>
      </c>
      <c r="G453" t="s">
        <v>218</v>
      </c>
      <c r="H453">
        <v>407.34548263919169</v>
      </c>
      <c r="I453">
        <v>29</v>
      </c>
      <c r="J453">
        <v>1423412.066455937</v>
      </c>
      <c r="K453">
        <v>53416.506127272718</v>
      </c>
      <c r="L453">
        <v>256214171.96206868</v>
      </c>
      <c r="M453">
        <v>6567412.1240909081</v>
      </c>
      <c r="N453">
        <v>2135118099.6839056</v>
      </c>
      <c r="O453">
        <v>108639800</v>
      </c>
      <c r="P453">
        <v>28.075654849999999</v>
      </c>
      <c r="Q453">
        <v>21280.010393516259</v>
      </c>
      <c r="R453">
        <v>256267588.46819595</v>
      </c>
      <c r="S453">
        <v>2250.325311807997</v>
      </c>
      <c r="T453">
        <v>21308.086048366258</v>
      </c>
      <c r="U453">
        <f>Sustainable_Friendly_Table[[#This Row],[Total Energy(MJ)]]*AHP!$P$13/TOPSIS!$B$12</f>
        <v>2.4833546067118732E-2</v>
      </c>
      <c r="V453">
        <f>Sustainable_Friendly_Table[[#This Row],[Total Cost(LKR Million)]]*AHP!$P$14/TOPSIS!$C$12</f>
        <v>7.5117451776047818E-3</v>
      </c>
      <c r="W453">
        <f>Sustainable_Friendly_Table[[#This Row],[Total Carbon (Metric T)]]*AHP!$P$15/TOPSIS!$D$12</f>
        <v>1.3669297473159706E-2</v>
      </c>
      <c r="X453">
        <f>((Sustainable_Friendly_Table[[#This Row],[Weighted Energy]]-TOPSIS!$B$13)^2+(Sustainable_Friendly_Table[[#This Row],[Weighted Cost]]-TOPSIS!$C$13)^2+(Sustainable_Friendly_Table[[#This Row],[Weighted Co2]]-TOPSIS!$D$13)^2)^0.5</f>
        <v>4.9740650156133125E-3</v>
      </c>
      <c r="Y453">
        <f>((Sustainable_Friendly_Table[[#This Row],[Weighted Energy]]-TOPSIS!$B$14)^2+(Sustainable_Friendly_Table[[#This Row],[Weighted Cost]]-TOPSIS!$C$14)^2+(Sustainable_Friendly_Table[[#This Row],[Weighted Co2]]-TOPSIS!$D$14)^2)^0.5</f>
        <v>1.0517601152586272E-3</v>
      </c>
      <c r="Z453">
        <f>Sustainable_Friendly_Table[[#This Row],[S- Worst-Euclidean Distance]]/(Sustainable_Friendly_Table[[#This Row],[S+ Best-Euclidean Distance]]+Sustainable_Friendly_Table[[#This Row],[S- Worst-Euclidean Distance]])</f>
        <v>0.17454209048818464</v>
      </c>
      <c r="AA453">
        <v>452</v>
      </c>
    </row>
    <row r="454" spans="1:27" x14ac:dyDescent="0.3">
      <c r="A454">
        <v>269</v>
      </c>
      <c r="B454" t="s">
        <v>141</v>
      </c>
      <c r="C454" t="s">
        <v>148</v>
      </c>
      <c r="D454" t="s">
        <v>151</v>
      </c>
      <c r="E454" t="s">
        <v>280</v>
      </c>
      <c r="F454" t="s">
        <v>280</v>
      </c>
      <c r="G454" t="s">
        <v>220</v>
      </c>
      <c r="H454">
        <v>407.34548263919169</v>
      </c>
      <c r="I454">
        <v>29</v>
      </c>
      <c r="J454">
        <v>1423412.066455937</v>
      </c>
      <c r="K454">
        <v>53416.506127272718</v>
      </c>
      <c r="L454">
        <v>256214171.96206868</v>
      </c>
      <c r="M454">
        <v>6567412.1240909081</v>
      </c>
      <c r="N454">
        <v>2135118099.6839056</v>
      </c>
      <c r="O454">
        <v>113100000</v>
      </c>
      <c r="P454">
        <v>28.075654849999999</v>
      </c>
      <c r="Q454">
        <v>21280.010393516259</v>
      </c>
      <c r="R454">
        <v>256267588.46819595</v>
      </c>
      <c r="S454">
        <v>2254.785511807997</v>
      </c>
      <c r="T454">
        <v>21308.086048366258</v>
      </c>
      <c r="U454">
        <f>Sustainable_Friendly_Table[[#This Row],[Total Energy(MJ)]]*AHP!$P$13/TOPSIS!$B$12</f>
        <v>2.4833546067118732E-2</v>
      </c>
      <c r="V454">
        <f>Sustainable_Friendly_Table[[#This Row],[Total Cost(LKR Million)]]*AHP!$P$14/TOPSIS!$C$12</f>
        <v>7.5266336409151096E-3</v>
      </c>
      <c r="W454">
        <f>Sustainable_Friendly_Table[[#This Row],[Total Carbon (Metric T)]]*AHP!$P$15/TOPSIS!$D$12</f>
        <v>1.3669297473159706E-2</v>
      </c>
      <c r="X454">
        <f>((Sustainable_Friendly_Table[[#This Row],[Weighted Energy]]-TOPSIS!$B$13)^2+(Sustainable_Friendly_Table[[#This Row],[Weighted Cost]]-TOPSIS!$C$13)^2+(Sustainable_Friendly_Table[[#This Row],[Weighted Co2]]-TOPSIS!$D$13)^2)^0.5</f>
        <v>4.9779408069326745E-3</v>
      </c>
      <c r="Y454">
        <f>((Sustainable_Friendly_Table[[#This Row],[Weighted Energy]]-TOPSIS!$B$14)^2+(Sustainable_Friendly_Table[[#This Row],[Weighted Cost]]-TOPSIS!$C$14)^2+(Sustainable_Friendly_Table[[#This Row],[Weighted Co2]]-TOPSIS!$D$14)^2)^0.5</f>
        <v>1.0476765198013044E-3</v>
      </c>
      <c r="Z454">
        <f>Sustainable_Friendly_Table[[#This Row],[S- Worst-Euclidean Distance]]/(Sustainable_Friendly_Table[[#This Row],[S+ Best-Euclidean Distance]]+Sustainable_Friendly_Table[[#This Row],[S- Worst-Euclidean Distance]])</f>
        <v>0.17387040414150709</v>
      </c>
      <c r="AA454">
        <v>453</v>
      </c>
    </row>
    <row r="455" spans="1:27" x14ac:dyDescent="0.3">
      <c r="A455">
        <v>286</v>
      </c>
      <c r="B455" t="s">
        <v>141</v>
      </c>
      <c r="C455" t="s">
        <v>148</v>
      </c>
      <c r="D455" t="s">
        <v>280</v>
      </c>
      <c r="E455" t="s">
        <v>280</v>
      </c>
      <c r="F455" t="s">
        <v>280</v>
      </c>
      <c r="G455" t="s">
        <v>219</v>
      </c>
      <c r="H455">
        <v>407.80994497760162</v>
      </c>
      <c r="I455">
        <v>58</v>
      </c>
      <c r="J455">
        <v>1423861.665999518</v>
      </c>
      <c r="K455">
        <v>53416.506127272718</v>
      </c>
      <c r="L455">
        <v>256295099.87991324</v>
      </c>
      <c r="M455">
        <v>6572017.1990909083</v>
      </c>
      <c r="N455">
        <v>2135792498.9992771</v>
      </c>
      <c r="O455">
        <v>108112000</v>
      </c>
      <c r="P455">
        <v>28.066444700000002</v>
      </c>
      <c r="Q455">
        <v>21286.731906692796</v>
      </c>
      <c r="R455">
        <v>256348516.38604051</v>
      </c>
      <c r="S455">
        <v>2250.4765161983682</v>
      </c>
      <c r="T455">
        <v>21314.798351392797</v>
      </c>
      <c r="U455">
        <f>Sustainable_Friendly_Table[[#This Row],[Total Energy(MJ)]]*AHP!$P$13/TOPSIS!$B$12</f>
        <v>2.4841388366599212E-2</v>
      </c>
      <c r="V455">
        <f>Sustainable_Friendly_Table[[#This Row],[Total Cost(LKR Million)]]*AHP!$P$14/TOPSIS!$C$12</f>
        <v>7.5122499085626768E-3</v>
      </c>
      <c r="W455">
        <f>Sustainable_Friendly_Table[[#This Row],[Total Carbon (Metric T)]]*AHP!$P$15/TOPSIS!$D$12</f>
        <v>1.3673603466039193E-2</v>
      </c>
      <c r="X455">
        <f>((Sustainable_Friendly_Table[[#This Row],[Weighted Energy]]-TOPSIS!$B$13)^2+(Sustainable_Friendly_Table[[#This Row],[Weighted Cost]]-TOPSIS!$C$13)^2+(Sustainable_Friendly_Table[[#This Row],[Weighted Co2]]-TOPSIS!$D$13)^2)^0.5</f>
        <v>4.9828376144370303E-3</v>
      </c>
      <c r="Y455">
        <f>((Sustainable_Friendly_Table[[#This Row],[Weighted Energy]]-TOPSIS!$B$14)^2+(Sustainable_Friendly_Table[[#This Row],[Weighted Cost]]-TOPSIS!$C$14)^2+(Sustainable_Friendly_Table[[#This Row],[Weighted Co2]]-TOPSIS!$D$14)^2)^0.5</f>
        <v>1.0430336850167107E-3</v>
      </c>
      <c r="Z455">
        <f>Sustainable_Friendly_Table[[#This Row],[S- Worst-Euclidean Distance]]/(Sustainable_Friendly_Table[[#This Row],[S+ Best-Euclidean Distance]]+Sustainable_Friendly_Table[[#This Row],[S- Worst-Euclidean Distance]])</f>
        <v>0.17309259245401809</v>
      </c>
      <c r="AA455">
        <v>454</v>
      </c>
    </row>
    <row r="456" spans="1:27" x14ac:dyDescent="0.3">
      <c r="A456">
        <v>288</v>
      </c>
      <c r="B456" t="s">
        <v>141</v>
      </c>
      <c r="C456" t="s">
        <v>148</v>
      </c>
      <c r="D456" t="s">
        <v>280</v>
      </c>
      <c r="E456" t="s">
        <v>280</v>
      </c>
      <c r="F456" t="s">
        <v>280</v>
      </c>
      <c r="G456" t="s">
        <v>218</v>
      </c>
      <c r="H456">
        <v>407.80994497760162</v>
      </c>
      <c r="I456">
        <v>29</v>
      </c>
      <c r="J456">
        <v>1423861.665999518</v>
      </c>
      <c r="K456">
        <v>53416.506127272718</v>
      </c>
      <c r="L456">
        <v>256295099.87991324</v>
      </c>
      <c r="M456">
        <v>6572017.1990909083</v>
      </c>
      <c r="N456">
        <v>2135792498.9992771</v>
      </c>
      <c r="O456">
        <v>108639800</v>
      </c>
      <c r="P456">
        <v>28.066444700000002</v>
      </c>
      <c r="Q456">
        <v>21286.731906692796</v>
      </c>
      <c r="R456">
        <v>256348516.38604051</v>
      </c>
      <c r="S456">
        <v>2251.0043161983681</v>
      </c>
      <c r="T456">
        <v>21314.798351392797</v>
      </c>
      <c r="U456">
        <f>Sustainable_Friendly_Table[[#This Row],[Total Energy(MJ)]]*AHP!$P$13/TOPSIS!$B$12</f>
        <v>2.4841388366599212E-2</v>
      </c>
      <c r="V456">
        <f>Sustainable_Friendly_Table[[#This Row],[Total Cost(LKR Million)]]*AHP!$P$14/TOPSIS!$C$12</f>
        <v>7.5140117423224163E-3</v>
      </c>
      <c r="W456">
        <f>Sustainable_Friendly_Table[[#This Row],[Total Carbon (Metric T)]]*AHP!$P$15/TOPSIS!$D$12</f>
        <v>1.3673603466039193E-2</v>
      </c>
      <c r="X456">
        <f>((Sustainable_Friendly_Table[[#This Row],[Weighted Energy]]-TOPSIS!$B$13)^2+(Sustainable_Friendly_Table[[#This Row],[Weighted Cost]]-TOPSIS!$C$13)^2+(Sustainable_Friendly_Table[[#This Row],[Weighted Co2]]-TOPSIS!$D$13)^2)^0.5</f>
        <v>4.9832934659969604E-3</v>
      </c>
      <c r="Y456">
        <f>((Sustainable_Friendly_Table[[#This Row],[Weighted Energy]]-TOPSIS!$B$14)^2+(Sustainable_Friendly_Table[[#This Row],[Weighted Cost]]-TOPSIS!$C$14)^2+(Sustainable_Friendly_Table[[#This Row],[Weighted Co2]]-TOPSIS!$D$14)^2)^0.5</f>
        <v>1.0425370016573599E-3</v>
      </c>
      <c r="Z456">
        <f>Sustainable_Friendly_Table[[#This Row],[S- Worst-Euclidean Distance]]/(Sustainable_Friendly_Table[[#This Row],[S+ Best-Euclidean Distance]]+Sustainable_Friendly_Table[[#This Row],[S- Worst-Euclidean Distance]])</f>
        <v>0.17301133964082283</v>
      </c>
      <c r="AA456">
        <v>455</v>
      </c>
    </row>
    <row r="457" spans="1:27" x14ac:dyDescent="0.3">
      <c r="A457">
        <v>287</v>
      </c>
      <c r="B457" t="s">
        <v>141</v>
      </c>
      <c r="C457" t="s">
        <v>148</v>
      </c>
      <c r="D457" t="s">
        <v>280</v>
      </c>
      <c r="E457" t="s">
        <v>280</v>
      </c>
      <c r="F457" t="s">
        <v>280</v>
      </c>
      <c r="G457" t="s">
        <v>220</v>
      </c>
      <c r="H457">
        <v>407.80994497760162</v>
      </c>
      <c r="I457">
        <v>29</v>
      </c>
      <c r="J457">
        <v>1423861.665999518</v>
      </c>
      <c r="K457">
        <v>53416.506127272718</v>
      </c>
      <c r="L457">
        <v>256295099.87991324</v>
      </c>
      <c r="M457">
        <v>6572017.1990909083</v>
      </c>
      <c r="N457">
        <v>2135792498.9992771</v>
      </c>
      <c r="O457">
        <v>113100000</v>
      </c>
      <c r="P457">
        <v>28.066444700000002</v>
      </c>
      <c r="Q457">
        <v>21286.731906692796</v>
      </c>
      <c r="R457">
        <v>256348516.38604051</v>
      </c>
      <c r="S457">
        <v>2255.4645161983681</v>
      </c>
      <c r="T457">
        <v>21314.798351392797</v>
      </c>
      <c r="U457">
        <f>Sustainable_Friendly_Table[[#This Row],[Total Energy(MJ)]]*AHP!$P$13/TOPSIS!$B$12</f>
        <v>2.4841388366599212E-2</v>
      </c>
      <c r="V457">
        <f>Sustainable_Friendly_Table[[#This Row],[Total Cost(LKR Million)]]*AHP!$P$14/TOPSIS!$C$12</f>
        <v>7.5289002056327433E-3</v>
      </c>
      <c r="W457">
        <f>Sustainable_Friendly_Table[[#This Row],[Total Carbon (Metric T)]]*AHP!$P$15/TOPSIS!$D$12</f>
        <v>1.3673603466039193E-2</v>
      </c>
      <c r="X457">
        <f>((Sustainable_Friendly_Table[[#This Row],[Weighted Energy]]-TOPSIS!$B$13)^2+(Sustainable_Friendly_Table[[#This Row],[Weighted Cost]]-TOPSIS!$C$13)^2+(Sustainable_Friendly_Table[[#This Row],[Weighted Co2]]-TOPSIS!$D$13)^2)^0.5</f>
        <v>4.9871688518994964E-3</v>
      </c>
      <c r="Y457">
        <f>((Sustainable_Friendly_Table[[#This Row],[Weighted Energy]]-TOPSIS!$B$14)^2+(Sustainable_Friendly_Table[[#This Row],[Weighted Cost]]-TOPSIS!$C$14)^2+(Sustainable_Friendly_Table[[#This Row],[Weighted Co2]]-TOPSIS!$D$14)^2)^0.5</f>
        <v>1.038449633468147E-3</v>
      </c>
      <c r="Z457">
        <f>Sustainable_Friendly_Table[[#This Row],[S- Worst-Euclidean Distance]]/(Sustainable_Friendly_Table[[#This Row],[S+ Best-Euclidean Distance]]+Sustainable_Friendly_Table[[#This Row],[S- Worst-Euclidean Distance]])</f>
        <v>0.17233909448297699</v>
      </c>
      <c r="AA457">
        <v>456</v>
      </c>
    </row>
    <row r="458" spans="1:27" x14ac:dyDescent="0.3">
      <c r="A458">
        <v>262</v>
      </c>
      <c r="B458" t="s">
        <v>141</v>
      </c>
      <c r="C458" t="s">
        <v>148</v>
      </c>
      <c r="D458" t="s">
        <v>151</v>
      </c>
      <c r="E458" t="s">
        <v>280</v>
      </c>
      <c r="F458" t="s">
        <v>154</v>
      </c>
      <c r="G458" t="s">
        <v>219</v>
      </c>
      <c r="H458">
        <v>407.28211461002905</v>
      </c>
      <c r="I458">
        <v>58</v>
      </c>
      <c r="J458">
        <v>1425122.5755091324</v>
      </c>
      <c r="K458">
        <v>51233.093399999998</v>
      </c>
      <c r="L458">
        <v>256522063.59164384</v>
      </c>
      <c r="M458">
        <v>6578329.1877272716</v>
      </c>
      <c r="N458">
        <v>2137683863.2636986</v>
      </c>
      <c r="O458">
        <v>108112000</v>
      </c>
      <c r="P458">
        <v>28.075654849999999</v>
      </c>
      <c r="Q458">
        <v>21305.582503861529</v>
      </c>
      <c r="R458">
        <v>256573296.68504384</v>
      </c>
      <c r="S458">
        <v>2252.3741924514256</v>
      </c>
      <c r="T458">
        <v>21333.658158711529</v>
      </c>
      <c r="U458">
        <f>Sustainable_Friendly_Table[[#This Row],[Total Energy(MJ)]]*AHP!$P$13/TOPSIS!$B$12</f>
        <v>2.4863170644817256E-2</v>
      </c>
      <c r="V458">
        <f>Sustainable_Friendly_Table[[#This Row],[Total Cost(LKR Million)]]*AHP!$P$14/TOPSIS!$C$12</f>
        <v>7.5185844862202984E-3</v>
      </c>
      <c r="W458">
        <f>Sustainable_Friendly_Table[[#This Row],[Total Carbon (Metric T)]]*AHP!$P$15/TOPSIS!$D$12</f>
        <v>1.3685702174292063E-2</v>
      </c>
      <c r="X458">
        <f>((Sustainable_Friendly_Table[[#This Row],[Weighted Energy]]-TOPSIS!$B$13)^2+(Sustainable_Friendly_Table[[#This Row],[Weighted Cost]]-TOPSIS!$C$13)^2+(Sustainable_Friendly_Table[[#This Row],[Weighted Co2]]-TOPSIS!$D$13)^2)^0.5</f>
        <v>5.0085448125495955E-3</v>
      </c>
      <c r="Y458">
        <f>((Sustainable_Friendly_Table[[#This Row],[Weighted Energy]]-TOPSIS!$B$14)^2+(Sustainable_Friendly_Table[[#This Row],[Weighted Cost]]-TOPSIS!$C$14)^2+(Sustainable_Friendly_Table[[#This Row],[Weighted Co2]]-TOPSIS!$D$14)^2)^0.5</f>
        <v>1.0173431351060698E-3</v>
      </c>
      <c r="Z458">
        <f>Sustainable_Friendly_Table[[#This Row],[S- Worst-Euclidean Distance]]/(Sustainable_Friendly_Table[[#This Row],[S+ Best-Euclidean Distance]]+Sustainable_Friendly_Table[[#This Row],[S- Worst-Euclidean Distance]])</f>
        <v>0.16882875087344776</v>
      </c>
      <c r="AA458">
        <v>457</v>
      </c>
    </row>
    <row r="459" spans="1:27" x14ac:dyDescent="0.3">
      <c r="A459">
        <v>264</v>
      </c>
      <c r="B459" t="s">
        <v>141</v>
      </c>
      <c r="C459" t="s">
        <v>148</v>
      </c>
      <c r="D459" t="s">
        <v>151</v>
      </c>
      <c r="E459" t="s">
        <v>280</v>
      </c>
      <c r="F459" t="s">
        <v>154</v>
      </c>
      <c r="G459" t="s">
        <v>218</v>
      </c>
      <c r="H459">
        <v>407.28211461002905</v>
      </c>
      <c r="I459">
        <v>29</v>
      </c>
      <c r="J459">
        <v>1425122.5755091324</v>
      </c>
      <c r="K459">
        <v>51233.093399999998</v>
      </c>
      <c r="L459">
        <v>256522063.59164384</v>
      </c>
      <c r="M459">
        <v>6578329.1877272716</v>
      </c>
      <c r="N459">
        <v>2137683863.2636986</v>
      </c>
      <c r="O459">
        <v>108639800</v>
      </c>
      <c r="P459">
        <v>28.075654849999999</v>
      </c>
      <c r="Q459">
        <v>21305.582503861529</v>
      </c>
      <c r="R459">
        <v>256573296.68504384</v>
      </c>
      <c r="S459">
        <v>2252.9019924514255</v>
      </c>
      <c r="T459">
        <v>21333.658158711529</v>
      </c>
      <c r="U459">
        <f>Sustainable_Friendly_Table[[#This Row],[Total Energy(MJ)]]*AHP!$P$13/TOPSIS!$B$12</f>
        <v>2.4863170644817256E-2</v>
      </c>
      <c r="V459">
        <f>Sustainable_Friendly_Table[[#This Row],[Total Cost(LKR Million)]]*AHP!$P$14/TOPSIS!$C$12</f>
        <v>7.5203463199800379E-3</v>
      </c>
      <c r="W459">
        <f>Sustainable_Friendly_Table[[#This Row],[Total Carbon (Metric T)]]*AHP!$P$15/TOPSIS!$D$12</f>
        <v>1.3685702174292063E-2</v>
      </c>
      <c r="X459">
        <f>((Sustainable_Friendly_Table[[#This Row],[Weighted Energy]]-TOPSIS!$B$13)^2+(Sustainable_Friendly_Table[[#This Row],[Weighted Cost]]-TOPSIS!$C$13)^2+(Sustainable_Friendly_Table[[#This Row],[Weighted Co2]]-TOPSIS!$D$13)^2)^0.5</f>
        <v>5.0090005526714108E-3</v>
      </c>
      <c r="Y459">
        <f>((Sustainable_Friendly_Table[[#This Row],[Weighted Energy]]-TOPSIS!$B$14)^2+(Sustainable_Friendly_Table[[#This Row],[Weighted Cost]]-TOPSIS!$C$14)^2+(Sustainable_Friendly_Table[[#This Row],[Weighted Co2]]-TOPSIS!$D$14)^2)^0.5</f>
        <v>1.0168448786507052E-3</v>
      </c>
      <c r="Z459">
        <f>Sustainable_Friendly_Table[[#This Row],[S- Worst-Euclidean Distance]]/(Sustainable_Friendly_Table[[#This Row],[S+ Best-Euclidean Distance]]+Sustainable_Friendly_Table[[#This Row],[S- Worst-Euclidean Distance]])</f>
        <v>0.1687472555079465</v>
      </c>
      <c r="AA459">
        <v>458</v>
      </c>
    </row>
    <row r="460" spans="1:27" x14ac:dyDescent="0.3">
      <c r="A460">
        <v>263</v>
      </c>
      <c r="B460" t="s">
        <v>141</v>
      </c>
      <c r="C460" t="s">
        <v>148</v>
      </c>
      <c r="D460" t="s">
        <v>151</v>
      </c>
      <c r="E460" t="s">
        <v>280</v>
      </c>
      <c r="F460" t="s">
        <v>154</v>
      </c>
      <c r="G460" t="s">
        <v>220</v>
      </c>
      <c r="H460">
        <v>407.28211461002905</v>
      </c>
      <c r="I460">
        <v>29</v>
      </c>
      <c r="J460">
        <v>1425122.5755091324</v>
      </c>
      <c r="K460">
        <v>51233.093399999998</v>
      </c>
      <c r="L460">
        <v>256522063.59164384</v>
      </c>
      <c r="M460">
        <v>6578329.1877272716</v>
      </c>
      <c r="N460">
        <v>2137683863.2636986</v>
      </c>
      <c r="O460">
        <v>113100000</v>
      </c>
      <c r="P460">
        <v>28.075654849999999</v>
      </c>
      <c r="Q460">
        <v>21305.582503861529</v>
      </c>
      <c r="R460">
        <v>256573296.68504384</v>
      </c>
      <c r="S460">
        <v>2257.3621924514255</v>
      </c>
      <c r="T460">
        <v>21333.658158711529</v>
      </c>
      <c r="U460">
        <f>Sustainable_Friendly_Table[[#This Row],[Total Energy(MJ)]]*AHP!$P$13/TOPSIS!$B$12</f>
        <v>2.4863170644817256E-2</v>
      </c>
      <c r="V460">
        <f>Sustainable_Friendly_Table[[#This Row],[Total Cost(LKR Million)]]*AHP!$P$14/TOPSIS!$C$12</f>
        <v>7.535234783290364E-3</v>
      </c>
      <c r="W460">
        <f>Sustainable_Friendly_Table[[#This Row],[Total Carbon (Metric T)]]*AHP!$P$15/TOPSIS!$D$12</f>
        <v>1.3685702174292063E-2</v>
      </c>
      <c r="X460">
        <f>((Sustainable_Friendly_Table[[#This Row],[Weighted Energy]]-TOPSIS!$B$13)^2+(Sustainable_Friendly_Table[[#This Row],[Weighted Cost]]-TOPSIS!$C$13)^2+(Sustainable_Friendly_Table[[#This Row],[Weighted Co2]]-TOPSIS!$D$13)^2)^0.5</f>
        <v>5.0128748787522234E-3</v>
      </c>
      <c r="Y460">
        <f>((Sustainable_Friendly_Table[[#This Row],[Weighted Energy]]-TOPSIS!$B$14)^2+(Sustainable_Friendly_Table[[#This Row],[Weighted Cost]]-TOPSIS!$C$14)^2+(Sustainable_Friendly_Table[[#This Row],[Weighted Co2]]-TOPSIS!$D$14)^2)^0.5</f>
        <v>1.012746944166045E-3</v>
      </c>
      <c r="Z460">
        <f>Sustainable_Friendly_Table[[#This Row],[S- Worst-Euclidean Distance]]/(Sustainable_Friendly_Table[[#This Row],[S+ Best-Euclidean Distance]]+Sustainable_Friendly_Table[[#This Row],[S- Worst-Euclidean Distance]])</f>
        <v>0.16807343273918932</v>
      </c>
      <c r="AA460">
        <v>459</v>
      </c>
    </row>
    <row r="461" spans="1:27" x14ac:dyDescent="0.3">
      <c r="A461">
        <v>280</v>
      </c>
      <c r="B461" t="s">
        <v>141</v>
      </c>
      <c r="C461" t="s">
        <v>148</v>
      </c>
      <c r="D461" t="s">
        <v>280</v>
      </c>
      <c r="E461" t="s">
        <v>280</v>
      </c>
      <c r="F461" t="s">
        <v>154</v>
      </c>
      <c r="G461" t="s">
        <v>219</v>
      </c>
      <c r="H461">
        <v>407.74657694843899</v>
      </c>
      <c r="I461">
        <v>58</v>
      </c>
      <c r="J461">
        <v>1425572.1750527127</v>
      </c>
      <c r="K461">
        <v>51233.093399999998</v>
      </c>
      <c r="L461">
        <v>256602991.50948825</v>
      </c>
      <c r="M461">
        <v>6582934.2627272718</v>
      </c>
      <c r="N461">
        <v>2138358262.5790689</v>
      </c>
      <c r="O461">
        <v>108112000</v>
      </c>
      <c r="P461">
        <v>28.066444700000002</v>
      </c>
      <c r="Q461">
        <v>21312.304017038052</v>
      </c>
      <c r="R461">
        <v>256654224.60288826</v>
      </c>
      <c r="S461">
        <v>2253.0531968417959</v>
      </c>
      <c r="T461">
        <v>21340.370461738054</v>
      </c>
      <c r="U461">
        <f>Sustainable_Friendly_Table[[#This Row],[Total Energy(MJ)]]*AHP!$P$13/TOPSIS!$B$12</f>
        <v>2.4871012944297725E-2</v>
      </c>
      <c r="V461">
        <f>Sustainable_Friendly_Table[[#This Row],[Total Cost(LKR Million)]]*AHP!$P$14/TOPSIS!$C$12</f>
        <v>7.5208510509379295E-3</v>
      </c>
      <c r="W461">
        <f>Sustainable_Friendly_Table[[#This Row],[Total Carbon (Metric T)]]*AHP!$P$15/TOPSIS!$D$12</f>
        <v>1.3690008167171539E-2</v>
      </c>
      <c r="X461">
        <f>((Sustainable_Friendly_Table[[#This Row],[Weighted Energy]]-TOPSIS!$B$13)^2+(Sustainable_Friendly_Table[[#This Row],[Weighted Cost]]-TOPSIS!$C$13)^2+(Sustainable_Friendly_Table[[#This Row],[Weighted Co2]]-TOPSIS!$D$13)^2)^0.5</f>
        <v>5.017773316737353E-3</v>
      </c>
      <c r="Y461">
        <f>((Sustainable_Friendly_Table[[#This Row],[Weighted Energy]]-TOPSIS!$B$14)^2+(Sustainable_Friendly_Table[[#This Row],[Weighted Cost]]-TOPSIS!$C$14)^2+(Sustainable_Friendly_Table[[#This Row],[Weighted Co2]]-TOPSIS!$D$14)^2)^0.5</f>
        <v>1.0081210465354231E-3</v>
      </c>
      <c r="Z461">
        <f>Sustainable_Friendly_Table[[#This Row],[S- Worst-Euclidean Distance]]/(Sustainable_Friendly_Table[[#This Row],[S+ Best-Euclidean Distance]]+Sustainable_Friendly_Table[[#This Row],[S- Worst-Euclidean Distance]])</f>
        <v>0.1672981611957588</v>
      </c>
      <c r="AA461">
        <v>460</v>
      </c>
    </row>
    <row r="462" spans="1:27" x14ac:dyDescent="0.3">
      <c r="A462">
        <v>282</v>
      </c>
      <c r="B462" t="s">
        <v>141</v>
      </c>
      <c r="C462" t="s">
        <v>148</v>
      </c>
      <c r="D462" t="s">
        <v>280</v>
      </c>
      <c r="E462" t="s">
        <v>280</v>
      </c>
      <c r="F462" t="s">
        <v>154</v>
      </c>
      <c r="G462" t="s">
        <v>218</v>
      </c>
      <c r="H462">
        <v>407.74657694843899</v>
      </c>
      <c r="I462">
        <v>29</v>
      </c>
      <c r="J462">
        <v>1425572.1750527127</v>
      </c>
      <c r="K462">
        <v>51233.093399999998</v>
      </c>
      <c r="L462">
        <v>256602991.50948825</v>
      </c>
      <c r="M462">
        <v>6582934.2627272718</v>
      </c>
      <c r="N462">
        <v>2138358262.5790689</v>
      </c>
      <c r="O462">
        <v>108639800</v>
      </c>
      <c r="P462">
        <v>28.066444700000002</v>
      </c>
      <c r="Q462">
        <v>21312.304017038052</v>
      </c>
      <c r="R462">
        <v>256654224.60288826</v>
      </c>
      <c r="S462">
        <v>2253.5809968417957</v>
      </c>
      <c r="T462">
        <v>21340.370461738054</v>
      </c>
      <c r="U462">
        <f>Sustainable_Friendly_Table[[#This Row],[Total Energy(MJ)]]*AHP!$P$13/TOPSIS!$B$12</f>
        <v>2.4871012944297725E-2</v>
      </c>
      <c r="V462">
        <f>Sustainable_Friendly_Table[[#This Row],[Total Cost(LKR Million)]]*AHP!$P$14/TOPSIS!$C$12</f>
        <v>7.522612884697669E-3</v>
      </c>
      <c r="W462">
        <f>Sustainable_Friendly_Table[[#This Row],[Total Carbon (Metric T)]]*AHP!$P$15/TOPSIS!$D$12</f>
        <v>1.3690008167171539E-2</v>
      </c>
      <c r="X462">
        <f>((Sustainable_Friendly_Table[[#This Row],[Weighted Energy]]-TOPSIS!$B$13)^2+(Sustainable_Friendly_Table[[#This Row],[Weighted Cost]]-TOPSIS!$C$13)^2+(Sustainable_Friendly_Table[[#This Row],[Weighted Co2]]-TOPSIS!$D$13)^2)^0.5</f>
        <v>5.0182290145156672E-3</v>
      </c>
      <c r="Y462">
        <f>((Sustainable_Friendly_Table[[#This Row],[Weighted Energy]]-TOPSIS!$B$14)^2+(Sustainable_Friendly_Table[[#This Row],[Weighted Cost]]-TOPSIS!$C$14)^2+(Sustainable_Friendly_Table[[#This Row],[Weighted Co2]]-TOPSIS!$D$14)^2)^0.5</f>
        <v>1.0076221929765509E-3</v>
      </c>
      <c r="Z462">
        <f>Sustainable_Friendly_Table[[#This Row],[S- Worst-Euclidean Distance]]/(Sustainable_Friendly_Table[[#This Row],[S+ Best-Euclidean Distance]]+Sustainable_Friendly_Table[[#This Row],[S- Worst-Euclidean Distance]])</f>
        <v>0.1672165737719723</v>
      </c>
      <c r="AA462">
        <v>461</v>
      </c>
    </row>
    <row r="463" spans="1:27" x14ac:dyDescent="0.3">
      <c r="A463">
        <v>281</v>
      </c>
      <c r="B463" t="s">
        <v>141</v>
      </c>
      <c r="C463" t="s">
        <v>148</v>
      </c>
      <c r="D463" t="s">
        <v>280</v>
      </c>
      <c r="E463" t="s">
        <v>280</v>
      </c>
      <c r="F463" t="s">
        <v>154</v>
      </c>
      <c r="G463" t="s">
        <v>220</v>
      </c>
      <c r="H463">
        <v>407.74657694843899</v>
      </c>
      <c r="I463">
        <v>29</v>
      </c>
      <c r="J463">
        <v>1425572.1750527127</v>
      </c>
      <c r="K463">
        <v>51233.093399999998</v>
      </c>
      <c r="L463">
        <v>256602991.50948825</v>
      </c>
      <c r="M463">
        <v>6582934.2627272718</v>
      </c>
      <c r="N463">
        <v>2138358262.5790689</v>
      </c>
      <c r="O463">
        <v>113100000</v>
      </c>
      <c r="P463">
        <v>28.066444700000002</v>
      </c>
      <c r="Q463">
        <v>21312.304017038052</v>
      </c>
      <c r="R463">
        <v>256654224.60288826</v>
      </c>
      <c r="S463">
        <v>2258.0411968417961</v>
      </c>
      <c r="T463">
        <v>21340.370461738054</v>
      </c>
      <c r="U463">
        <f>Sustainable_Friendly_Table[[#This Row],[Total Energy(MJ)]]*AHP!$P$13/TOPSIS!$B$12</f>
        <v>2.4871012944297725E-2</v>
      </c>
      <c r="V463">
        <f>Sustainable_Friendly_Table[[#This Row],[Total Cost(LKR Million)]]*AHP!$P$14/TOPSIS!$C$12</f>
        <v>7.5375013480079968E-3</v>
      </c>
      <c r="W463">
        <f>Sustainable_Friendly_Table[[#This Row],[Total Carbon (Metric T)]]*AHP!$P$15/TOPSIS!$D$12</f>
        <v>1.3690008167171539E-2</v>
      </c>
      <c r="X463">
        <f>((Sustainable_Friendly_Table[[#This Row],[Weighted Energy]]-TOPSIS!$B$13)^2+(Sustainable_Friendly_Table[[#This Row],[Weighted Cost]]-TOPSIS!$C$13)^2+(Sustainable_Friendly_Table[[#This Row],[Weighted Co2]]-TOPSIS!$D$13)^2)^0.5</f>
        <v>5.0221029406833937E-3</v>
      </c>
      <c r="Y463">
        <f>((Sustainable_Friendly_Table[[#This Row],[Weighted Energy]]-TOPSIS!$B$14)^2+(Sustainable_Friendly_Table[[#This Row],[Weighted Cost]]-TOPSIS!$C$14)^2+(Sustainable_Friendly_Table[[#This Row],[Weighted Co2]]-TOPSIS!$D$14)^2)^0.5</f>
        <v>1.0035202244048922E-3</v>
      </c>
      <c r="Z463">
        <f>Sustainable_Friendly_Table[[#This Row],[S- Worst-Euclidean Distance]]/(Sustainable_Friendly_Table[[#This Row],[S+ Best-Euclidean Distance]]+Sustainable_Friendly_Table[[#This Row],[S- Worst-Euclidean Distance]])</f>
        <v>0.16654214790914307</v>
      </c>
      <c r="AA463">
        <v>462</v>
      </c>
    </row>
    <row r="464" spans="1:27" x14ac:dyDescent="0.3">
      <c r="A464">
        <v>265</v>
      </c>
      <c r="B464" t="s">
        <v>141</v>
      </c>
      <c r="C464" t="s">
        <v>148</v>
      </c>
      <c r="D464" t="s">
        <v>151</v>
      </c>
      <c r="E464" t="s">
        <v>280</v>
      </c>
      <c r="F464" t="s">
        <v>155</v>
      </c>
      <c r="G464" t="s">
        <v>219</v>
      </c>
      <c r="H464">
        <v>407.24354276619084</v>
      </c>
      <c r="I464">
        <v>58</v>
      </c>
      <c r="J464">
        <v>1426163.7549328157</v>
      </c>
      <c r="K464">
        <v>52051.873172727268</v>
      </c>
      <c r="L464">
        <v>256709475.88790685</v>
      </c>
      <c r="M464">
        <v>6605621.8468181808</v>
      </c>
      <c r="N464">
        <v>2139245632.3992236</v>
      </c>
      <c r="O464">
        <v>108112000</v>
      </c>
      <c r="P464">
        <v>27.802728259090909</v>
      </c>
      <c r="Q464">
        <v>21321.148136245592</v>
      </c>
      <c r="R464">
        <v>256761527.76107958</v>
      </c>
      <c r="S464">
        <v>2253.9632542460417</v>
      </c>
      <c r="T464">
        <v>21348.950864504684</v>
      </c>
      <c r="U464">
        <f>Sustainable_Friendly_Table[[#This Row],[Total Energy(MJ)]]*AHP!$P$13/TOPSIS!$B$12</f>
        <v>2.488141112979601E-2</v>
      </c>
      <c r="V464">
        <f>Sustainable_Friendly_Table[[#This Row],[Total Cost(LKR Million)]]*AHP!$P$14/TOPSIS!$C$12</f>
        <v>7.5238888869707098E-3</v>
      </c>
      <c r="W464">
        <f>Sustainable_Friendly_Table[[#This Row],[Total Carbon (Metric T)]]*AHP!$P$15/TOPSIS!$D$12</f>
        <v>1.3695512560085589E-2</v>
      </c>
      <c r="X464">
        <f>((Sustainable_Friendly_Table[[#This Row],[Weighted Energy]]-TOPSIS!$B$13)^2+(Sustainable_Friendly_Table[[#This Row],[Weighted Cost]]-TOPSIS!$C$13)^2+(Sustainable_Friendly_Table[[#This Row],[Weighted Co2]]-TOPSIS!$D$13)^2)^0.5</f>
        <v>5.0299224300348142E-3</v>
      </c>
      <c r="Y464">
        <f>((Sustainable_Friendly_Table[[#This Row],[Weighted Energy]]-TOPSIS!$B$14)^2+(Sustainable_Friendly_Table[[#This Row],[Weighted Cost]]-TOPSIS!$C$14)^2+(Sustainable_Friendly_Table[[#This Row],[Weighted Co2]]-TOPSIS!$D$14)^2)^0.5</f>
        <v>9.959790906092275E-4</v>
      </c>
      <c r="Z464">
        <f>Sustainable_Friendly_Table[[#This Row],[S- Worst-Euclidean Distance]]/(Sustainable_Friendly_Table[[#This Row],[S+ Best-Euclidean Distance]]+Sustainable_Friendly_Table[[#This Row],[S- Worst-Euclidean Distance]])</f>
        <v>0.16528300158857862</v>
      </c>
      <c r="AA464">
        <v>463</v>
      </c>
    </row>
    <row r="465" spans="1:27" x14ac:dyDescent="0.3">
      <c r="A465">
        <v>267</v>
      </c>
      <c r="B465" t="s">
        <v>141</v>
      </c>
      <c r="C465" t="s">
        <v>148</v>
      </c>
      <c r="D465" t="s">
        <v>151</v>
      </c>
      <c r="E465" t="s">
        <v>280</v>
      </c>
      <c r="F465" t="s">
        <v>155</v>
      </c>
      <c r="G465" t="s">
        <v>218</v>
      </c>
      <c r="H465">
        <v>407.24354276619084</v>
      </c>
      <c r="I465">
        <v>29</v>
      </c>
      <c r="J465">
        <v>1426163.7549328157</v>
      </c>
      <c r="K465">
        <v>52051.873172727268</v>
      </c>
      <c r="L465">
        <v>256709475.88790685</v>
      </c>
      <c r="M465">
        <v>6605621.8468181808</v>
      </c>
      <c r="N465">
        <v>2139245632.3992236</v>
      </c>
      <c r="O465">
        <v>108639800</v>
      </c>
      <c r="P465">
        <v>27.802728259090909</v>
      </c>
      <c r="Q465">
        <v>21321.148136245592</v>
      </c>
      <c r="R465">
        <v>256761527.76107958</v>
      </c>
      <c r="S465">
        <v>2254.4910542460416</v>
      </c>
      <c r="T465">
        <v>21348.950864504684</v>
      </c>
      <c r="U465">
        <f>Sustainable_Friendly_Table[[#This Row],[Total Energy(MJ)]]*AHP!$P$13/TOPSIS!$B$12</f>
        <v>2.488141112979601E-2</v>
      </c>
      <c r="V465">
        <f>Sustainable_Friendly_Table[[#This Row],[Total Cost(LKR Million)]]*AHP!$P$14/TOPSIS!$C$12</f>
        <v>7.5256507207304493E-3</v>
      </c>
      <c r="W465">
        <f>Sustainable_Friendly_Table[[#This Row],[Total Carbon (Metric T)]]*AHP!$P$15/TOPSIS!$D$12</f>
        <v>1.3695512560085589E-2</v>
      </c>
      <c r="X465">
        <f>((Sustainable_Friendly_Table[[#This Row],[Weighted Energy]]-TOPSIS!$B$13)^2+(Sustainable_Friendly_Table[[#This Row],[Weighted Cost]]-TOPSIS!$C$13)^2+(Sustainable_Friendly_Table[[#This Row],[Weighted Co2]]-TOPSIS!$D$13)^2)^0.5</f>
        <v>5.030378091203185E-3</v>
      </c>
      <c r="Y465">
        <f>((Sustainable_Friendly_Table[[#This Row],[Weighted Energy]]-TOPSIS!$B$14)^2+(Sustainable_Friendly_Table[[#This Row],[Weighted Cost]]-TOPSIS!$C$14)^2+(Sustainable_Friendly_Table[[#This Row],[Weighted Co2]]-TOPSIS!$D$14)^2)^0.5</f>
        <v>9.9547952895382959E-4</v>
      </c>
      <c r="Z465">
        <f>Sustainable_Friendly_Table[[#This Row],[S- Worst-Euclidean Distance]]/(Sustainable_Friendly_Table[[#This Row],[S+ Best-Euclidean Distance]]+Sustainable_Friendly_Table[[#This Row],[S- Worst-Euclidean Distance]])</f>
        <v>0.1652013027363714</v>
      </c>
      <c r="AA465">
        <v>464</v>
      </c>
    </row>
    <row r="466" spans="1:27" x14ac:dyDescent="0.3">
      <c r="A466">
        <v>266</v>
      </c>
      <c r="B466" t="s">
        <v>141</v>
      </c>
      <c r="C466" t="s">
        <v>148</v>
      </c>
      <c r="D466" t="s">
        <v>151</v>
      </c>
      <c r="E466" t="s">
        <v>280</v>
      </c>
      <c r="F466" t="s">
        <v>155</v>
      </c>
      <c r="G466" t="s">
        <v>220</v>
      </c>
      <c r="H466">
        <v>407.24354276619084</v>
      </c>
      <c r="I466">
        <v>29</v>
      </c>
      <c r="J466">
        <v>1426163.7549328157</v>
      </c>
      <c r="K466">
        <v>52051.873172727268</v>
      </c>
      <c r="L466">
        <v>256709475.88790685</v>
      </c>
      <c r="M466">
        <v>6605621.8468181808</v>
      </c>
      <c r="N466">
        <v>2139245632.3992236</v>
      </c>
      <c r="O466">
        <v>113100000</v>
      </c>
      <c r="P466">
        <v>27.802728259090909</v>
      </c>
      <c r="Q466">
        <v>21321.148136245592</v>
      </c>
      <c r="R466">
        <v>256761527.76107958</v>
      </c>
      <c r="S466">
        <v>2258.9512542460416</v>
      </c>
      <c r="T466">
        <v>21348.950864504684</v>
      </c>
      <c r="U466">
        <f>Sustainable_Friendly_Table[[#This Row],[Total Energy(MJ)]]*AHP!$P$13/TOPSIS!$B$12</f>
        <v>2.488141112979601E-2</v>
      </c>
      <c r="V466">
        <f>Sustainable_Friendly_Table[[#This Row],[Total Cost(LKR Million)]]*AHP!$P$14/TOPSIS!$C$12</f>
        <v>7.5405391840407763E-3</v>
      </c>
      <c r="W466">
        <f>Sustainable_Friendly_Table[[#This Row],[Total Carbon (Metric T)]]*AHP!$P$15/TOPSIS!$D$12</f>
        <v>1.3695512560085589E-2</v>
      </c>
      <c r="X466">
        <f>((Sustainable_Friendly_Table[[#This Row],[Weighted Energy]]-TOPSIS!$B$13)^2+(Sustainable_Friendly_Table[[#This Row],[Weighted Cost]]-TOPSIS!$C$13)^2+(Sustainable_Friendly_Table[[#This Row],[Weighted Co2]]-TOPSIS!$D$13)^2)^0.5</f>
        <v>5.0342516526859808E-3</v>
      </c>
      <c r="Y466">
        <f>((Sustainable_Friendly_Table[[#This Row],[Weighted Energy]]-TOPSIS!$B$14)^2+(Sustainable_Friendly_Table[[#This Row],[Weighted Cost]]-TOPSIS!$C$14)^2+(Sustainable_Friendly_Table[[#This Row],[Weighted Co2]]-TOPSIS!$D$14)^2)^0.5</f>
        <v>9.9137294042027629E-4</v>
      </c>
      <c r="Z466">
        <f>Sustainable_Friendly_Table[[#This Row],[S- Worst-Euclidean Distance]]/(Sustainable_Friendly_Table[[#This Row],[S+ Best-Euclidean Distance]]+Sustainable_Friendly_Table[[#This Row],[S- Worst-Euclidean Distance]])</f>
        <v>0.16452617070676415</v>
      </c>
      <c r="AA466">
        <v>465</v>
      </c>
    </row>
    <row r="467" spans="1:27" x14ac:dyDescent="0.3">
      <c r="A467">
        <v>283</v>
      </c>
      <c r="B467" t="s">
        <v>141</v>
      </c>
      <c r="C467" t="s">
        <v>148</v>
      </c>
      <c r="D467" t="s">
        <v>280</v>
      </c>
      <c r="E467" t="s">
        <v>280</v>
      </c>
      <c r="F467" t="s">
        <v>155</v>
      </c>
      <c r="G467" t="s">
        <v>219</v>
      </c>
      <c r="H467">
        <v>407.70800510460094</v>
      </c>
      <c r="I467">
        <v>58</v>
      </c>
      <c r="J467">
        <v>1426613.3544763969</v>
      </c>
      <c r="K467">
        <v>52051.873172727268</v>
      </c>
      <c r="L467">
        <v>256790403.80575147</v>
      </c>
      <c r="M467">
        <v>6610226.9218181809</v>
      </c>
      <c r="N467">
        <v>2139920031.7145956</v>
      </c>
      <c r="O467">
        <v>108112000</v>
      </c>
      <c r="P467">
        <v>27.793518109090911</v>
      </c>
      <c r="Q467">
        <v>21327.869649422137</v>
      </c>
      <c r="R467">
        <v>256842455.6789242</v>
      </c>
      <c r="S467">
        <v>2254.6422586364138</v>
      </c>
      <c r="T467">
        <v>21355.663167531227</v>
      </c>
      <c r="U467">
        <f>Sustainable_Friendly_Table[[#This Row],[Total Energy(MJ)]]*AHP!$P$13/TOPSIS!$B$12</f>
        <v>2.48892534292765E-2</v>
      </c>
      <c r="V467">
        <f>Sustainable_Friendly_Table[[#This Row],[Total Cost(LKR Million)]]*AHP!$P$14/TOPSIS!$C$12</f>
        <v>7.5261554516883478E-3</v>
      </c>
      <c r="W467">
        <f>Sustainable_Friendly_Table[[#This Row],[Total Carbon (Metric T)]]*AHP!$P$15/TOPSIS!$D$12</f>
        <v>1.3699818552965077E-2</v>
      </c>
      <c r="X467">
        <f>((Sustainable_Friendly_Table[[#This Row],[Weighted Energy]]-TOPSIS!$B$13)^2+(Sustainable_Friendly_Table[[#This Row],[Weighted Cost]]-TOPSIS!$C$13)^2+(Sustainable_Friendly_Table[[#This Row],[Weighted Co2]]-TOPSIS!$D$13)^2)^0.5</f>
        <v>5.0391509402022442E-3</v>
      </c>
      <c r="Y467">
        <f>((Sustainable_Friendly_Table[[#This Row],[Weighted Energy]]-TOPSIS!$B$14)^2+(Sustainable_Friendly_Table[[#This Row],[Weighted Cost]]-TOPSIS!$C$14)^2+(Sustainable_Friendly_Table[[#This Row],[Weighted Co2]]-TOPSIS!$D$14)^2)^0.5</f>
        <v>9.8675729841771653E-4</v>
      </c>
      <c r="Z467">
        <f>Sustainable_Friendly_Table[[#This Row],[S- Worst-Euclidean Distance]]/(Sustainable_Friendly_Table[[#This Row],[S+ Best-Euclidean Distance]]+Sustainable_Friendly_Table[[#This Row],[S- Worst-Euclidean Distance]])</f>
        <v>0.16375246010113512</v>
      </c>
      <c r="AA467">
        <v>466</v>
      </c>
    </row>
    <row r="468" spans="1:27" x14ac:dyDescent="0.3">
      <c r="A468">
        <v>285</v>
      </c>
      <c r="B468" t="s">
        <v>141</v>
      </c>
      <c r="C468" t="s">
        <v>148</v>
      </c>
      <c r="D468" t="s">
        <v>280</v>
      </c>
      <c r="E468" t="s">
        <v>280</v>
      </c>
      <c r="F468" t="s">
        <v>155</v>
      </c>
      <c r="G468" t="s">
        <v>218</v>
      </c>
      <c r="H468">
        <v>407.70800510460094</v>
      </c>
      <c r="I468">
        <v>29</v>
      </c>
      <c r="J468">
        <v>1426613.3544763969</v>
      </c>
      <c r="K468">
        <v>52051.873172727268</v>
      </c>
      <c r="L468">
        <v>256790403.80575147</v>
      </c>
      <c r="M468">
        <v>6610226.9218181809</v>
      </c>
      <c r="N468">
        <v>2139920031.7145956</v>
      </c>
      <c r="O468">
        <v>108639800</v>
      </c>
      <c r="P468">
        <v>27.793518109090911</v>
      </c>
      <c r="Q468">
        <v>21327.869649422137</v>
      </c>
      <c r="R468">
        <v>256842455.6789242</v>
      </c>
      <c r="S468">
        <v>2255.1700586364136</v>
      </c>
      <c r="T468">
        <v>21355.663167531227</v>
      </c>
      <c r="U468">
        <f>Sustainable_Friendly_Table[[#This Row],[Total Energy(MJ)]]*AHP!$P$13/TOPSIS!$B$12</f>
        <v>2.48892534292765E-2</v>
      </c>
      <c r="V468">
        <f>Sustainable_Friendly_Table[[#This Row],[Total Cost(LKR Million)]]*AHP!$P$14/TOPSIS!$C$12</f>
        <v>7.5279172854480856E-3</v>
      </c>
      <c r="W468">
        <f>Sustainable_Friendly_Table[[#This Row],[Total Carbon (Metric T)]]*AHP!$P$15/TOPSIS!$D$12</f>
        <v>1.3699818552965077E-2</v>
      </c>
      <c r="X468">
        <f>((Sustainable_Friendly_Table[[#This Row],[Weighted Energy]]-TOPSIS!$B$13)^2+(Sustainable_Friendly_Table[[#This Row],[Weighted Cost]]-TOPSIS!$C$13)^2+(Sustainable_Friendly_Table[[#This Row],[Weighted Co2]]-TOPSIS!$D$13)^2)^0.5</f>
        <v>5.0396065593507691E-3</v>
      </c>
      <c r="Y468">
        <f>((Sustainable_Friendly_Table[[#This Row],[Weighted Energy]]-TOPSIS!$B$14)^2+(Sustainable_Friendly_Table[[#This Row],[Weighted Cost]]-TOPSIS!$C$14)^2+(Sustainable_Friendly_Table[[#This Row],[Weighted Co2]]-TOPSIS!$D$14)^2)^0.5</f>
        <v>9.8625711466962941E-4</v>
      </c>
      <c r="Z468">
        <f>Sustainable_Friendly_Table[[#This Row],[S- Worst-Euclidean Distance]]/(Sustainable_Friendly_Table[[#This Row],[S+ Best-Euclidean Distance]]+Sustainable_Friendly_Table[[#This Row],[S- Worst-Euclidean Distance]])</f>
        <v>0.16367066499060176</v>
      </c>
      <c r="AA468">
        <v>467</v>
      </c>
    </row>
    <row r="469" spans="1:27" x14ac:dyDescent="0.3">
      <c r="A469">
        <v>284</v>
      </c>
      <c r="B469" t="s">
        <v>141</v>
      </c>
      <c r="C469" t="s">
        <v>148</v>
      </c>
      <c r="D469" t="s">
        <v>280</v>
      </c>
      <c r="E469" t="s">
        <v>280</v>
      </c>
      <c r="F469" t="s">
        <v>155</v>
      </c>
      <c r="G469" t="s">
        <v>220</v>
      </c>
      <c r="H469">
        <v>407.70800510460094</v>
      </c>
      <c r="I469">
        <v>29</v>
      </c>
      <c r="J469">
        <v>1426613.3544763969</v>
      </c>
      <c r="K469">
        <v>52051.873172727268</v>
      </c>
      <c r="L469">
        <v>256790403.80575147</v>
      </c>
      <c r="M469">
        <v>6610226.9218181809</v>
      </c>
      <c r="N469">
        <v>2139920031.7145956</v>
      </c>
      <c r="O469">
        <v>113100000</v>
      </c>
      <c r="P469">
        <v>27.793518109090911</v>
      </c>
      <c r="Q469">
        <v>21327.869649422137</v>
      </c>
      <c r="R469">
        <v>256842455.6789242</v>
      </c>
      <c r="S469">
        <v>2259.6302586364136</v>
      </c>
      <c r="T469">
        <v>21355.663167531227</v>
      </c>
      <c r="U469">
        <f>Sustainable_Friendly_Table[[#This Row],[Total Energy(MJ)]]*AHP!$P$13/TOPSIS!$B$12</f>
        <v>2.48892534292765E-2</v>
      </c>
      <c r="V469">
        <f>Sustainable_Friendly_Table[[#This Row],[Total Cost(LKR Million)]]*AHP!$P$14/TOPSIS!$C$12</f>
        <v>7.5428057487584126E-3</v>
      </c>
      <c r="W469">
        <f>Sustainable_Friendly_Table[[#This Row],[Total Carbon (Metric T)]]*AHP!$P$15/TOPSIS!$D$12</f>
        <v>1.3699818552965077E-2</v>
      </c>
      <c r="X469">
        <f>((Sustainable_Friendly_Table[[#This Row],[Weighted Energy]]-TOPSIS!$B$13)^2+(Sustainable_Friendly_Table[[#This Row],[Weighted Cost]]-TOPSIS!$C$13)^2+(Sustainable_Friendly_Table[[#This Row],[Weighted Co2]]-TOPSIS!$D$13)^2)^0.5</f>
        <v>5.043479724009715E-3</v>
      </c>
      <c r="Y469">
        <f>((Sustainable_Friendly_Table[[#This Row],[Weighted Energy]]-TOPSIS!$B$14)^2+(Sustainable_Friendly_Table[[#This Row],[Weighted Cost]]-TOPSIS!$C$14)^2+(Sustainable_Friendly_Table[[#This Row],[Weighted Co2]]-TOPSIS!$D$14)^2)^0.5</f>
        <v>9.8214632412851129E-4</v>
      </c>
      <c r="Z469">
        <f>Sustainable_Friendly_Table[[#This Row],[S- Worst-Euclidean Distance]]/(Sustainable_Friendly_Table[[#This Row],[S+ Best-Euclidean Distance]]+Sustainable_Friendly_Table[[#This Row],[S- Worst-Euclidean Distance]])</f>
        <v>0.1629949014894429</v>
      </c>
      <c r="AA469">
        <v>468</v>
      </c>
    </row>
    <row r="470" spans="1:27" x14ac:dyDescent="0.3">
      <c r="A470">
        <v>475</v>
      </c>
      <c r="B470" t="s">
        <v>280</v>
      </c>
      <c r="C470" t="s">
        <v>148</v>
      </c>
      <c r="D470" t="s">
        <v>151</v>
      </c>
      <c r="E470" t="s">
        <v>152</v>
      </c>
      <c r="F470" t="s">
        <v>280</v>
      </c>
      <c r="G470" t="s">
        <v>219</v>
      </c>
      <c r="H470">
        <v>394.84119766289695</v>
      </c>
      <c r="I470">
        <v>57</v>
      </c>
      <c r="J470">
        <v>1429883.013514343</v>
      </c>
      <c r="K470">
        <v>37053.812490909084</v>
      </c>
      <c r="L470">
        <v>257378942.43258172</v>
      </c>
      <c r="M470">
        <v>5537268.0786363631</v>
      </c>
      <c r="N470">
        <v>2144824520.2715144</v>
      </c>
      <c r="O470">
        <v>106248000</v>
      </c>
      <c r="P470">
        <v>21.888458668181816</v>
      </c>
      <c r="Q470">
        <v>21376.751052039424</v>
      </c>
      <c r="R470">
        <v>257415996.24507263</v>
      </c>
      <c r="S470">
        <v>2256.6097883501507</v>
      </c>
      <c r="T470">
        <v>21398.639510707606</v>
      </c>
      <c r="U470">
        <f>Sustainable_Friendly_Table[[#This Row],[Total Energy(MJ)]]*AHP!$P$13/TOPSIS!$B$12</f>
        <v>2.4944832233275649E-2</v>
      </c>
      <c r="V470">
        <f>Sustainable_Friendly_Table[[#This Row],[Total Cost(LKR Million)]]*AHP!$P$14/TOPSIS!$C$12</f>
        <v>7.5327232051422164E-3</v>
      </c>
      <c r="W470">
        <f>Sustainable_Friendly_Table[[#This Row],[Total Carbon (Metric T)]]*AHP!$P$15/TOPSIS!$D$12</f>
        <v>1.372738820036809E-2</v>
      </c>
      <c r="X470">
        <f>((Sustainable_Friendly_Table[[#This Row],[Weighted Energy]]-TOPSIS!$B$13)^2+(Sustainable_Friendly_Table[[#This Row],[Weighted Cost]]-TOPSIS!$C$13)^2+(Sustainable_Friendly_Table[[#This Row],[Weighted Co2]]-TOPSIS!$D$13)^2)^0.5</f>
        <v>5.1007369080252824E-3</v>
      </c>
      <c r="Y470">
        <f>((Sustainable_Friendly_Table[[#This Row],[Weighted Energy]]-TOPSIS!$B$14)^2+(Sustainable_Friendly_Table[[#This Row],[Weighted Cost]]-TOPSIS!$C$14)^2+(Sustainable_Friendly_Table[[#This Row],[Weighted Co2]]-TOPSIS!$D$14)^2)^0.5</f>
        <v>9.2554214396052472E-4</v>
      </c>
      <c r="Z470">
        <f>Sustainable_Friendly_Table[[#This Row],[S- Worst-Euclidean Distance]]/(Sustainable_Friendly_Table[[#This Row],[S+ Best-Euclidean Distance]]+Sustainable_Friendly_Table[[#This Row],[S- Worst-Euclidean Distance]])</f>
        <v>0.15358434881231328</v>
      </c>
      <c r="AA470">
        <v>469</v>
      </c>
    </row>
    <row r="471" spans="1:27" x14ac:dyDescent="0.3">
      <c r="A471">
        <v>477</v>
      </c>
      <c r="B471" t="s">
        <v>280</v>
      </c>
      <c r="C471" t="s">
        <v>148</v>
      </c>
      <c r="D471" t="s">
        <v>151</v>
      </c>
      <c r="E471" t="s">
        <v>152</v>
      </c>
      <c r="F471" t="s">
        <v>280</v>
      </c>
      <c r="G471" t="s">
        <v>218</v>
      </c>
      <c r="H471">
        <v>394.84119766289695</v>
      </c>
      <c r="I471">
        <v>29</v>
      </c>
      <c r="J471">
        <v>1429883.013514343</v>
      </c>
      <c r="K471">
        <v>37053.812490909084</v>
      </c>
      <c r="L471">
        <v>257378942.43258172</v>
      </c>
      <c r="M471">
        <v>5537268.0786363631</v>
      </c>
      <c r="N471">
        <v>2144824520.2715144</v>
      </c>
      <c r="O471">
        <v>108639800</v>
      </c>
      <c r="P471">
        <v>21.888458668181816</v>
      </c>
      <c r="Q471">
        <v>21376.751052039424</v>
      </c>
      <c r="R471">
        <v>257415996.24507263</v>
      </c>
      <c r="S471">
        <v>2259.0015883501505</v>
      </c>
      <c r="T471">
        <v>21398.639510707606</v>
      </c>
      <c r="U471">
        <f>Sustainable_Friendly_Table[[#This Row],[Total Energy(MJ)]]*AHP!$P$13/TOPSIS!$B$12</f>
        <v>2.4944832233275649E-2</v>
      </c>
      <c r="V471">
        <f>Sustainable_Friendly_Table[[#This Row],[Total Cost(LKR Million)]]*AHP!$P$14/TOPSIS!$C$12</f>
        <v>7.5407072028431353E-3</v>
      </c>
      <c r="W471">
        <f>Sustainable_Friendly_Table[[#This Row],[Total Carbon (Metric T)]]*AHP!$P$15/TOPSIS!$D$12</f>
        <v>1.372738820036809E-2</v>
      </c>
      <c r="X471">
        <f>((Sustainable_Friendly_Table[[#This Row],[Weighted Energy]]-TOPSIS!$B$13)^2+(Sustainable_Friendly_Table[[#This Row],[Weighted Cost]]-TOPSIS!$C$13)^2+(Sustainable_Friendly_Table[[#This Row],[Weighted Co2]]-TOPSIS!$D$13)^2)^0.5</f>
        <v>5.1027915095941782E-3</v>
      </c>
      <c r="Y471">
        <f>((Sustainable_Friendly_Table[[#This Row],[Weighted Energy]]-TOPSIS!$B$14)^2+(Sustainable_Friendly_Table[[#This Row],[Weighted Cost]]-TOPSIS!$C$14)^2+(Sustainable_Friendly_Table[[#This Row],[Weighted Co2]]-TOPSIS!$D$14)^2)^0.5</f>
        <v>9.2320673344395757E-4</v>
      </c>
      <c r="Z471">
        <f>Sustainable_Friendly_Table[[#This Row],[S- Worst-Euclidean Distance]]/(Sustainable_Friendly_Table[[#This Row],[S+ Best-Euclidean Distance]]+Sustainable_Friendly_Table[[#This Row],[S- Worst-Euclidean Distance]])</f>
        <v>0.15320394998630188</v>
      </c>
      <c r="AA471">
        <v>470</v>
      </c>
    </row>
    <row r="472" spans="1:27" x14ac:dyDescent="0.3">
      <c r="A472">
        <v>476</v>
      </c>
      <c r="B472" t="s">
        <v>280</v>
      </c>
      <c r="C472" t="s">
        <v>148</v>
      </c>
      <c r="D472" t="s">
        <v>151</v>
      </c>
      <c r="E472" t="s">
        <v>152</v>
      </c>
      <c r="F472" t="s">
        <v>280</v>
      </c>
      <c r="G472" t="s">
        <v>220</v>
      </c>
      <c r="H472">
        <v>394.84119766289695</v>
      </c>
      <c r="I472">
        <v>29</v>
      </c>
      <c r="J472">
        <v>1429883.013514343</v>
      </c>
      <c r="K472">
        <v>37053.812490909084</v>
      </c>
      <c r="L472">
        <v>257378942.43258172</v>
      </c>
      <c r="M472">
        <v>5537268.0786363631</v>
      </c>
      <c r="N472">
        <v>2144824520.2715144</v>
      </c>
      <c r="O472">
        <v>113100000</v>
      </c>
      <c r="P472">
        <v>21.888458668181816</v>
      </c>
      <c r="Q472">
        <v>21376.751052039424</v>
      </c>
      <c r="R472">
        <v>257415996.24507263</v>
      </c>
      <c r="S472">
        <v>2263.4617883501505</v>
      </c>
      <c r="T472">
        <v>21398.639510707606</v>
      </c>
      <c r="U472">
        <f>Sustainable_Friendly_Table[[#This Row],[Total Energy(MJ)]]*AHP!$P$13/TOPSIS!$B$12</f>
        <v>2.4944832233275649E-2</v>
      </c>
      <c r="V472">
        <f>Sustainable_Friendly_Table[[#This Row],[Total Cost(LKR Million)]]*AHP!$P$14/TOPSIS!$C$12</f>
        <v>7.5555956661534623E-3</v>
      </c>
      <c r="W472">
        <f>Sustainable_Friendly_Table[[#This Row],[Total Carbon (Metric T)]]*AHP!$P$15/TOPSIS!$D$12</f>
        <v>1.372738820036809E-2</v>
      </c>
      <c r="X472">
        <f>((Sustainable_Friendly_Table[[#This Row],[Weighted Energy]]-TOPSIS!$B$13)^2+(Sustainable_Friendly_Table[[#This Row],[Weighted Cost]]-TOPSIS!$C$13)^2+(Sustainable_Friendly_Table[[#This Row],[Weighted Co2]]-TOPSIS!$D$13)^2)^0.5</f>
        <v>5.1066540403931814E-3</v>
      </c>
      <c r="Y472">
        <f>((Sustainable_Friendly_Table[[#This Row],[Weighted Energy]]-TOPSIS!$B$14)^2+(Sustainable_Friendly_Table[[#This Row],[Weighted Cost]]-TOPSIS!$C$14)^2+(Sustainable_Friendly_Table[[#This Row],[Weighted Co2]]-TOPSIS!$D$14)^2)^0.5</f>
        <v>9.1902112210258977E-4</v>
      </c>
      <c r="Z472">
        <f>Sustainable_Friendly_Table[[#This Row],[S- Worst-Euclidean Distance]]/(Sustainable_Friendly_Table[[#This Row],[S+ Best-Euclidean Distance]]+Sustainable_Friendly_Table[[#This Row],[S- Worst-Euclidean Distance]])</f>
        <v>0.15251753493494674</v>
      </c>
      <c r="AA472">
        <v>471</v>
      </c>
    </row>
    <row r="473" spans="1:27" x14ac:dyDescent="0.3">
      <c r="A473">
        <v>493</v>
      </c>
      <c r="B473" t="s">
        <v>280</v>
      </c>
      <c r="C473" t="s">
        <v>148</v>
      </c>
      <c r="D473" t="s">
        <v>280</v>
      </c>
      <c r="E473" t="s">
        <v>152</v>
      </c>
      <c r="F473" t="s">
        <v>280</v>
      </c>
      <c r="G473" t="s">
        <v>219</v>
      </c>
      <c r="H473">
        <v>395.30566000130705</v>
      </c>
      <c r="I473">
        <v>57</v>
      </c>
      <c r="J473">
        <v>1430332.613057924</v>
      </c>
      <c r="K473">
        <v>37053.812490909084</v>
      </c>
      <c r="L473">
        <v>257459870.35042632</v>
      </c>
      <c r="M473">
        <v>5541873.1536363624</v>
      </c>
      <c r="N473">
        <v>2145498919.5868859</v>
      </c>
      <c r="O473">
        <v>106248000</v>
      </c>
      <c r="P473">
        <v>21.879248518181811</v>
      </c>
      <c r="Q473">
        <v>21383.472565215961</v>
      </c>
      <c r="R473">
        <v>257496924.16291723</v>
      </c>
      <c r="S473">
        <v>2257.2887927405222</v>
      </c>
      <c r="T473">
        <v>21405.351813734142</v>
      </c>
      <c r="U473">
        <f>Sustainable_Friendly_Table[[#This Row],[Total Energy(MJ)]]*AHP!$P$13/TOPSIS!$B$12</f>
        <v>2.4952674532756135E-2</v>
      </c>
      <c r="V473">
        <f>Sustainable_Friendly_Table[[#This Row],[Total Cost(LKR Million)]]*AHP!$P$14/TOPSIS!$C$12</f>
        <v>7.5349897698598527E-3</v>
      </c>
      <c r="W473">
        <f>Sustainable_Friendly_Table[[#This Row],[Total Carbon (Metric T)]]*AHP!$P$15/TOPSIS!$D$12</f>
        <v>1.3731694193247575E-2</v>
      </c>
      <c r="X473">
        <f>((Sustainable_Friendly_Table[[#This Row],[Weighted Energy]]-TOPSIS!$B$13)^2+(Sustainable_Friendly_Table[[#This Row],[Weighted Cost]]-TOPSIS!$C$13)^2+(Sustainable_Friendly_Table[[#This Row],[Weighted Co2]]-TOPSIS!$D$13)^2)^0.5</f>
        <v>5.1099656403058875E-3</v>
      </c>
      <c r="Y473">
        <f>((Sustainable_Friendly_Table[[#This Row],[Weighted Energy]]-TOPSIS!$B$14)^2+(Sustainable_Friendly_Table[[#This Row],[Weighted Cost]]-TOPSIS!$C$14)^2+(Sustainable_Friendly_Table[[#This Row],[Weighted Co2]]-TOPSIS!$D$14)^2)^0.5</f>
        <v>9.1632590901848695E-4</v>
      </c>
      <c r="Z473">
        <f>Sustainable_Friendly_Table[[#This Row],[S- Worst-Euclidean Distance]]/(Sustainable_Friendly_Table[[#This Row],[S+ Best-Euclidean Distance]]+Sustainable_Friendly_Table[[#This Row],[S- Worst-Euclidean Distance]])</f>
        <v>0.15205469259468851</v>
      </c>
      <c r="AA473">
        <v>472</v>
      </c>
    </row>
    <row r="474" spans="1:27" x14ac:dyDescent="0.3">
      <c r="A474">
        <v>495</v>
      </c>
      <c r="B474" t="s">
        <v>280</v>
      </c>
      <c r="C474" t="s">
        <v>148</v>
      </c>
      <c r="D474" t="s">
        <v>280</v>
      </c>
      <c r="E474" t="s">
        <v>152</v>
      </c>
      <c r="F474" t="s">
        <v>280</v>
      </c>
      <c r="G474" t="s">
        <v>218</v>
      </c>
      <c r="H474">
        <v>395.30566000130705</v>
      </c>
      <c r="I474">
        <v>29</v>
      </c>
      <c r="J474">
        <v>1430332.613057924</v>
      </c>
      <c r="K474">
        <v>37053.812490909084</v>
      </c>
      <c r="L474">
        <v>257459870.35042632</v>
      </c>
      <c r="M474">
        <v>5541873.1536363624</v>
      </c>
      <c r="N474">
        <v>2145498919.5868859</v>
      </c>
      <c r="O474">
        <v>108639800</v>
      </c>
      <c r="P474">
        <v>21.879248518181811</v>
      </c>
      <c r="Q474">
        <v>21383.472565215961</v>
      </c>
      <c r="R474">
        <v>257496924.16291723</v>
      </c>
      <c r="S474">
        <v>2259.6805927405226</v>
      </c>
      <c r="T474">
        <v>21405.351813734142</v>
      </c>
      <c r="U474">
        <f>Sustainable_Friendly_Table[[#This Row],[Total Energy(MJ)]]*AHP!$P$13/TOPSIS!$B$12</f>
        <v>2.4952674532756135E-2</v>
      </c>
      <c r="V474">
        <f>Sustainable_Friendly_Table[[#This Row],[Total Cost(LKR Million)]]*AHP!$P$14/TOPSIS!$C$12</f>
        <v>7.5429737675607716E-3</v>
      </c>
      <c r="W474">
        <f>Sustainable_Friendly_Table[[#This Row],[Total Carbon (Metric T)]]*AHP!$P$15/TOPSIS!$D$12</f>
        <v>1.3731694193247575E-2</v>
      </c>
      <c r="X474">
        <f>((Sustainable_Friendly_Table[[#This Row],[Weighted Energy]]-TOPSIS!$B$13)^2+(Sustainable_Friendly_Table[[#This Row],[Weighted Cost]]-TOPSIS!$C$13)^2+(Sustainable_Friendly_Table[[#This Row],[Weighted Co2]]-TOPSIS!$D$13)^2)^0.5</f>
        <v>5.1120200726422092E-3</v>
      </c>
      <c r="Y474">
        <f>((Sustainable_Friendly_Table[[#This Row],[Weighted Energy]]-TOPSIS!$B$14)^2+(Sustainable_Friendly_Table[[#This Row],[Weighted Cost]]-TOPSIS!$C$14)^2+(Sustainable_Friendly_Table[[#This Row],[Weighted Co2]]-TOPSIS!$D$14)^2)^0.5</f>
        <v>9.1398674851595287E-4</v>
      </c>
      <c r="Z474">
        <f>Sustainable_Friendly_Table[[#This Row],[S- Worst-Euclidean Distance]]/(Sustainable_Friendly_Table[[#This Row],[S+ Best-Euclidean Distance]]+Sustainable_Friendly_Table[[#This Row],[S- Worst-Euclidean Distance]])</f>
        <v>0.15167369962257862</v>
      </c>
      <c r="AA474">
        <v>473</v>
      </c>
    </row>
    <row r="475" spans="1:27" x14ac:dyDescent="0.3">
      <c r="A475">
        <v>494</v>
      </c>
      <c r="B475" t="s">
        <v>280</v>
      </c>
      <c r="C475" t="s">
        <v>148</v>
      </c>
      <c r="D475" t="s">
        <v>280</v>
      </c>
      <c r="E475" t="s">
        <v>152</v>
      </c>
      <c r="F475" t="s">
        <v>280</v>
      </c>
      <c r="G475" t="s">
        <v>220</v>
      </c>
      <c r="H475">
        <v>395.30566000130705</v>
      </c>
      <c r="I475">
        <v>29</v>
      </c>
      <c r="J475">
        <v>1430332.613057924</v>
      </c>
      <c r="K475">
        <v>37053.812490909084</v>
      </c>
      <c r="L475">
        <v>257459870.35042632</v>
      </c>
      <c r="M475">
        <v>5541873.1536363624</v>
      </c>
      <c r="N475">
        <v>2145498919.5868859</v>
      </c>
      <c r="O475">
        <v>113100000</v>
      </c>
      <c r="P475">
        <v>21.879248518181811</v>
      </c>
      <c r="Q475">
        <v>21383.472565215961</v>
      </c>
      <c r="R475">
        <v>257496924.16291723</v>
      </c>
      <c r="S475">
        <v>2264.1407927405226</v>
      </c>
      <c r="T475">
        <v>21405.351813734142</v>
      </c>
      <c r="U475">
        <f>Sustainable_Friendly_Table[[#This Row],[Total Energy(MJ)]]*AHP!$P$13/TOPSIS!$B$12</f>
        <v>2.4952674532756135E-2</v>
      </c>
      <c r="V475">
        <f>Sustainable_Friendly_Table[[#This Row],[Total Cost(LKR Million)]]*AHP!$P$14/TOPSIS!$C$12</f>
        <v>7.5578622308710985E-3</v>
      </c>
      <c r="W475">
        <f>Sustainable_Friendly_Table[[#This Row],[Total Carbon (Metric T)]]*AHP!$P$15/TOPSIS!$D$12</f>
        <v>1.3731694193247575E-2</v>
      </c>
      <c r="X475">
        <f>((Sustainable_Friendly_Table[[#This Row],[Weighted Energy]]-TOPSIS!$B$13)^2+(Sustainable_Friendly_Table[[#This Row],[Weighted Cost]]-TOPSIS!$C$13)^2+(Sustainable_Friendly_Table[[#This Row],[Weighted Co2]]-TOPSIS!$D$13)^2)^0.5</f>
        <v>5.1158822320598527E-3</v>
      </c>
      <c r="Y475">
        <f>((Sustainable_Friendly_Table[[#This Row],[Weighted Energy]]-TOPSIS!$B$14)^2+(Sustainable_Friendly_Table[[#This Row],[Weighted Cost]]-TOPSIS!$C$14)^2+(Sustainable_Friendly_Table[[#This Row],[Weighted Co2]]-TOPSIS!$D$14)^2)^0.5</f>
        <v>9.0979581115131682E-4</v>
      </c>
      <c r="Z475">
        <f>Sustainable_Friendly_Table[[#This Row],[S- Worst-Euclidean Distance]]/(Sustainable_Friendly_Table[[#This Row],[S+ Best-Euclidean Distance]]+Sustainable_Friendly_Table[[#This Row],[S- Worst-Euclidean Distance]])</f>
        <v>0.15098646237436106</v>
      </c>
      <c r="AA475">
        <v>474</v>
      </c>
    </row>
    <row r="476" spans="1:27" x14ac:dyDescent="0.3">
      <c r="A476">
        <v>469</v>
      </c>
      <c r="B476" t="s">
        <v>280</v>
      </c>
      <c r="C476" t="s">
        <v>148</v>
      </c>
      <c r="D476" t="s">
        <v>151</v>
      </c>
      <c r="E476" t="s">
        <v>152</v>
      </c>
      <c r="F476" t="s">
        <v>154</v>
      </c>
      <c r="G476" t="s">
        <v>219</v>
      </c>
      <c r="H476">
        <v>394.77782963373431</v>
      </c>
      <c r="I476">
        <v>57</v>
      </c>
      <c r="J476">
        <v>1431593.5225675378</v>
      </c>
      <c r="K476">
        <v>34870.399763636364</v>
      </c>
      <c r="L476">
        <v>257686834.0621568</v>
      </c>
      <c r="M476">
        <v>5548185.1422727266</v>
      </c>
      <c r="N476">
        <v>2147390283.8513067</v>
      </c>
      <c r="O476">
        <v>106248000</v>
      </c>
      <c r="P476">
        <v>21.888458668181816</v>
      </c>
      <c r="Q476">
        <v>21402.323162384688</v>
      </c>
      <c r="R476">
        <v>257721704.46192044</v>
      </c>
      <c r="S476">
        <v>2259.1864689935792</v>
      </c>
      <c r="T476">
        <v>21424.211621052869</v>
      </c>
      <c r="U476">
        <f>Sustainable_Friendly_Table[[#This Row],[Total Energy(MJ)]]*AHP!$P$13/TOPSIS!$B$12</f>
        <v>2.4974456810974162E-2</v>
      </c>
      <c r="V476">
        <f>Sustainable_Friendly_Table[[#This Row],[Total Cost(LKR Million)]]*AHP!$P$14/TOPSIS!$C$12</f>
        <v>7.5413243475174717E-3</v>
      </c>
      <c r="W476">
        <f>Sustainable_Friendly_Table[[#This Row],[Total Carbon (Metric T)]]*AHP!$P$15/TOPSIS!$D$12</f>
        <v>1.3743792901500441E-2</v>
      </c>
      <c r="X476">
        <f>((Sustainable_Friendly_Table[[#This Row],[Weighted Energy]]-TOPSIS!$B$13)^2+(Sustainable_Friendly_Table[[#This Row],[Weighted Cost]]-TOPSIS!$C$13)^2+(Sustainable_Friendly_Table[[#This Row],[Weighted Co2]]-TOPSIS!$D$13)^2)^0.5</f>
        <v>5.1356733896732211E-3</v>
      </c>
      <c r="Y476">
        <f>((Sustainable_Friendly_Table[[#This Row],[Weighted Energy]]-TOPSIS!$B$14)^2+(Sustainable_Friendly_Table[[#This Row],[Weighted Cost]]-TOPSIS!$C$14)^2+(Sustainable_Friendly_Table[[#This Row],[Weighted Co2]]-TOPSIS!$D$14)^2)^0.5</f>
        <v>8.9065303616425013E-4</v>
      </c>
      <c r="Z476">
        <f>Sustainable_Friendly_Table[[#This Row],[S- Worst-Euclidean Distance]]/(Sustainable_Friendly_Table[[#This Row],[S+ Best-Euclidean Distance]]+Sustainable_Friendly_Table[[#This Row],[S- Worst-Euclidean Distance]])</f>
        <v>0.14779369274548998</v>
      </c>
      <c r="AA476">
        <v>475</v>
      </c>
    </row>
    <row r="477" spans="1:27" x14ac:dyDescent="0.3">
      <c r="A477">
        <v>471</v>
      </c>
      <c r="B477" t="s">
        <v>280</v>
      </c>
      <c r="C477" t="s">
        <v>148</v>
      </c>
      <c r="D477" t="s">
        <v>151</v>
      </c>
      <c r="E477" t="s">
        <v>152</v>
      </c>
      <c r="F477" t="s">
        <v>154</v>
      </c>
      <c r="G477" t="s">
        <v>218</v>
      </c>
      <c r="H477">
        <v>394.77782963373431</v>
      </c>
      <c r="I477">
        <v>29</v>
      </c>
      <c r="J477">
        <v>1431593.5225675378</v>
      </c>
      <c r="K477">
        <v>34870.399763636364</v>
      </c>
      <c r="L477">
        <v>257686834.0621568</v>
      </c>
      <c r="M477">
        <v>5548185.1422727266</v>
      </c>
      <c r="N477">
        <v>2147390283.8513067</v>
      </c>
      <c r="O477">
        <v>108639800</v>
      </c>
      <c r="P477">
        <v>21.888458668181816</v>
      </c>
      <c r="Q477">
        <v>21402.323162384688</v>
      </c>
      <c r="R477">
        <v>257721704.46192044</v>
      </c>
      <c r="S477">
        <v>2261.5782689935795</v>
      </c>
      <c r="T477">
        <v>21424.211621052869</v>
      </c>
      <c r="U477">
        <f>Sustainable_Friendly_Table[[#This Row],[Total Energy(MJ)]]*AHP!$P$13/TOPSIS!$B$12</f>
        <v>2.4974456810974162E-2</v>
      </c>
      <c r="V477">
        <f>Sustainable_Friendly_Table[[#This Row],[Total Cost(LKR Million)]]*AHP!$P$14/TOPSIS!$C$12</f>
        <v>7.5493083452183923E-3</v>
      </c>
      <c r="W477">
        <f>Sustainable_Friendly_Table[[#This Row],[Total Carbon (Metric T)]]*AHP!$P$15/TOPSIS!$D$12</f>
        <v>1.3743792901500441E-2</v>
      </c>
      <c r="X477">
        <f>((Sustainable_Friendly_Table[[#This Row],[Weighted Energy]]-TOPSIS!$B$13)^2+(Sustainable_Friendly_Table[[#This Row],[Weighted Cost]]-TOPSIS!$C$13)^2+(Sustainable_Friendly_Table[[#This Row],[Weighted Co2]]-TOPSIS!$D$13)^2)^0.5</f>
        <v>5.1377273861012377E-3</v>
      </c>
      <c r="Y477">
        <f>((Sustainable_Friendly_Table[[#This Row],[Weighted Energy]]-TOPSIS!$B$14)^2+(Sustainable_Friendly_Table[[#This Row],[Weighted Cost]]-TOPSIS!$C$14)^2+(Sustainable_Friendly_Table[[#This Row],[Weighted Co2]]-TOPSIS!$D$14)^2)^0.5</f>
        <v>8.8830320626445594E-4</v>
      </c>
      <c r="Z477">
        <f>Sustainable_Friendly_Table[[#This Row],[S- Worst-Euclidean Distance]]/(Sustainable_Friendly_Table[[#This Row],[S+ Best-Euclidean Distance]]+Sustainable_Friendly_Table[[#This Row],[S- Worst-Euclidean Distance]])</f>
        <v>0.14741100176123179</v>
      </c>
      <c r="AA477">
        <v>476</v>
      </c>
    </row>
    <row r="478" spans="1:27" x14ac:dyDescent="0.3">
      <c r="A478">
        <v>470</v>
      </c>
      <c r="B478" t="s">
        <v>280</v>
      </c>
      <c r="C478" t="s">
        <v>148</v>
      </c>
      <c r="D478" t="s">
        <v>151</v>
      </c>
      <c r="E478" t="s">
        <v>152</v>
      </c>
      <c r="F478" t="s">
        <v>154</v>
      </c>
      <c r="G478" t="s">
        <v>220</v>
      </c>
      <c r="H478">
        <v>394.77782963373431</v>
      </c>
      <c r="I478">
        <v>29</v>
      </c>
      <c r="J478">
        <v>1431593.5225675378</v>
      </c>
      <c r="K478">
        <v>34870.399763636364</v>
      </c>
      <c r="L478">
        <v>257686834.0621568</v>
      </c>
      <c r="M478">
        <v>5548185.1422727266</v>
      </c>
      <c r="N478">
        <v>2147390283.8513067</v>
      </c>
      <c r="O478">
        <v>113100000</v>
      </c>
      <c r="P478">
        <v>21.888458668181816</v>
      </c>
      <c r="Q478">
        <v>21402.323162384688</v>
      </c>
      <c r="R478">
        <v>257721704.46192044</v>
      </c>
      <c r="S478">
        <v>2266.0384689935795</v>
      </c>
      <c r="T478">
        <v>21424.211621052869</v>
      </c>
      <c r="U478">
        <f>Sustainable_Friendly_Table[[#This Row],[Total Energy(MJ)]]*AHP!$P$13/TOPSIS!$B$12</f>
        <v>2.4974456810974162E-2</v>
      </c>
      <c r="V478">
        <f>Sustainable_Friendly_Table[[#This Row],[Total Cost(LKR Million)]]*AHP!$P$14/TOPSIS!$C$12</f>
        <v>7.5641968085287193E-3</v>
      </c>
      <c r="W478">
        <f>Sustainable_Friendly_Table[[#This Row],[Total Carbon (Metric T)]]*AHP!$P$15/TOPSIS!$D$12</f>
        <v>1.3743792901500441E-2</v>
      </c>
      <c r="X478">
        <f>((Sustainable_Friendly_Table[[#This Row],[Weighted Energy]]-TOPSIS!$B$13)^2+(Sustainable_Friendly_Table[[#This Row],[Weighted Cost]]-TOPSIS!$C$13)^2+(Sustainable_Friendly_Table[[#This Row],[Weighted Co2]]-TOPSIS!$D$13)^2)^0.5</f>
        <v>5.1415885781884163E-3</v>
      </c>
      <c r="Y478">
        <f>((Sustainable_Friendly_Table[[#This Row],[Weighted Energy]]-TOPSIS!$B$14)^2+(Sustainable_Friendly_Table[[#This Row],[Weighted Cost]]-TOPSIS!$C$14)^2+(Sustainable_Friendly_Table[[#This Row],[Weighted Co2]]-TOPSIS!$D$14)^2)^0.5</f>
        <v>8.8409719603645121E-4</v>
      </c>
      <c r="Z478">
        <f>Sustainable_Friendly_Table[[#This Row],[S- Worst-Euclidean Distance]]/(Sustainable_Friendly_Table[[#This Row],[S+ Best-Euclidean Distance]]+Sustainable_Friendly_Table[[#This Row],[S- Worst-Euclidean Distance]])</f>
        <v>0.14672142377855402</v>
      </c>
      <c r="AA478">
        <v>477</v>
      </c>
    </row>
    <row r="479" spans="1:27" x14ac:dyDescent="0.3">
      <c r="A479">
        <v>487</v>
      </c>
      <c r="B479" t="s">
        <v>280</v>
      </c>
      <c r="C479" t="s">
        <v>148</v>
      </c>
      <c r="D479" t="s">
        <v>280</v>
      </c>
      <c r="E479" t="s">
        <v>152</v>
      </c>
      <c r="F479" t="s">
        <v>154</v>
      </c>
      <c r="G479" t="s">
        <v>219</v>
      </c>
      <c r="H479">
        <v>395.24229197214441</v>
      </c>
      <c r="I479">
        <v>57</v>
      </c>
      <c r="J479">
        <v>1432043.1221111186</v>
      </c>
      <c r="K479">
        <v>34870.399763636364</v>
      </c>
      <c r="L479">
        <v>257767761.98000139</v>
      </c>
      <c r="M479">
        <v>5552790.2172727259</v>
      </c>
      <c r="N479">
        <v>2148064683.166678</v>
      </c>
      <c r="O479">
        <v>106248000</v>
      </c>
      <c r="P479">
        <v>21.879248518181811</v>
      </c>
      <c r="Q479">
        <v>21409.044675561225</v>
      </c>
      <c r="R479">
        <v>257802632.37976503</v>
      </c>
      <c r="S479">
        <v>2259.8654733839508</v>
      </c>
      <c r="T479">
        <v>21430.923924079405</v>
      </c>
      <c r="U479">
        <f>Sustainable_Friendly_Table[[#This Row],[Total Energy(MJ)]]*AHP!$P$13/TOPSIS!$B$12</f>
        <v>2.4982299110454652E-2</v>
      </c>
      <c r="V479">
        <f>Sustainable_Friendly_Table[[#This Row],[Total Cost(LKR Million)]]*AHP!$P$14/TOPSIS!$C$12</f>
        <v>7.5435909122351071E-3</v>
      </c>
      <c r="W479">
        <f>Sustainable_Friendly_Table[[#This Row],[Total Carbon (Metric T)]]*AHP!$P$15/TOPSIS!$D$12</f>
        <v>1.3748098894379928E-2</v>
      </c>
      <c r="X479">
        <f>((Sustainable_Friendly_Table[[#This Row],[Weighted Energy]]-TOPSIS!$B$13)^2+(Sustainable_Friendly_Table[[#This Row],[Weighted Cost]]-TOPSIS!$C$13)^2+(Sustainable_Friendly_Table[[#This Row],[Weighted Co2]]-TOPSIS!$D$13)^2)^0.5</f>
        <v>5.1449021295237396E-3</v>
      </c>
      <c r="Y479">
        <f>((Sustainable_Friendly_Table[[#This Row],[Weighted Energy]]-TOPSIS!$B$14)^2+(Sustainable_Friendly_Table[[#This Row],[Weighted Cost]]-TOPSIS!$C$14)^2+(Sustainable_Friendly_Table[[#This Row],[Weighted Co2]]-TOPSIS!$D$14)^2)^0.5</f>
        <v>8.8143783608652868E-4</v>
      </c>
      <c r="Z479">
        <f>Sustainable_Friendly_Table[[#This Row],[S- Worst-Euclidean Distance]]/(Sustainable_Friendly_Table[[#This Row],[S+ Best-Euclidean Distance]]+Sustainable_Friendly_Table[[#This Row],[S- Worst-Euclidean Distance]])</f>
        <v>0.14626420698409243</v>
      </c>
      <c r="AA479">
        <v>478</v>
      </c>
    </row>
    <row r="480" spans="1:27" x14ac:dyDescent="0.3">
      <c r="A480">
        <v>489</v>
      </c>
      <c r="B480" t="s">
        <v>280</v>
      </c>
      <c r="C480" t="s">
        <v>148</v>
      </c>
      <c r="D480" t="s">
        <v>280</v>
      </c>
      <c r="E480" t="s">
        <v>152</v>
      </c>
      <c r="F480" t="s">
        <v>154</v>
      </c>
      <c r="G480" t="s">
        <v>218</v>
      </c>
      <c r="H480">
        <v>395.24229197214441</v>
      </c>
      <c r="I480">
        <v>29</v>
      </c>
      <c r="J480">
        <v>1432043.1221111186</v>
      </c>
      <c r="K480">
        <v>34870.399763636364</v>
      </c>
      <c r="L480">
        <v>257767761.98000139</v>
      </c>
      <c r="M480">
        <v>5552790.2172727259</v>
      </c>
      <c r="N480">
        <v>2148064683.166678</v>
      </c>
      <c r="O480">
        <v>108639800</v>
      </c>
      <c r="P480">
        <v>21.879248518181811</v>
      </c>
      <c r="Q480">
        <v>21409.044675561225</v>
      </c>
      <c r="R480">
        <v>257802632.37976503</v>
      </c>
      <c r="S480">
        <v>2262.2572733839506</v>
      </c>
      <c r="T480">
        <v>21430.923924079405</v>
      </c>
      <c r="U480">
        <f>Sustainable_Friendly_Table[[#This Row],[Total Energy(MJ)]]*AHP!$P$13/TOPSIS!$B$12</f>
        <v>2.4982299110454652E-2</v>
      </c>
      <c r="V480">
        <f>Sustainable_Friendly_Table[[#This Row],[Total Cost(LKR Million)]]*AHP!$P$14/TOPSIS!$C$12</f>
        <v>7.5515749099360268E-3</v>
      </c>
      <c r="W480">
        <f>Sustainable_Friendly_Table[[#This Row],[Total Carbon (Metric T)]]*AHP!$P$15/TOPSIS!$D$12</f>
        <v>1.3748098894379928E-2</v>
      </c>
      <c r="X480">
        <f>((Sustainable_Friendly_Table[[#This Row],[Weighted Energy]]-TOPSIS!$B$13)^2+(Sustainable_Friendly_Table[[#This Row],[Weighted Cost]]-TOPSIS!$C$13)^2+(Sustainable_Friendly_Table[[#This Row],[Weighted Co2]]-TOPSIS!$D$13)^2)^0.5</f>
        <v>5.1469559589499029E-3</v>
      </c>
      <c r="Y480">
        <f>((Sustainable_Friendly_Table[[#This Row],[Weighted Energy]]-TOPSIS!$B$14)^2+(Sustainable_Friendly_Table[[#This Row],[Weighted Cost]]-TOPSIS!$C$14)^2+(Sustainable_Friendly_Table[[#This Row],[Weighted Co2]]-TOPSIS!$D$14)^2)^0.5</f>
        <v>8.7908395890893578E-4</v>
      </c>
      <c r="Z480">
        <f>Sustainable_Friendly_Table[[#This Row],[S- Worst-Euclidean Distance]]/(Sustainable_Friendly_Table[[#This Row],[S+ Best-Euclidean Distance]]+Sustainable_Friendly_Table[[#This Row],[S- Worst-Euclidean Distance]])</f>
        <v>0.14588087216343734</v>
      </c>
      <c r="AA480">
        <v>479</v>
      </c>
    </row>
    <row r="481" spans="1:27" x14ac:dyDescent="0.3">
      <c r="A481">
        <v>488</v>
      </c>
      <c r="B481" t="s">
        <v>280</v>
      </c>
      <c r="C481" t="s">
        <v>148</v>
      </c>
      <c r="D481" t="s">
        <v>280</v>
      </c>
      <c r="E481" t="s">
        <v>152</v>
      </c>
      <c r="F481" t="s">
        <v>154</v>
      </c>
      <c r="G481" t="s">
        <v>220</v>
      </c>
      <c r="H481">
        <v>395.24229197214441</v>
      </c>
      <c r="I481">
        <v>29</v>
      </c>
      <c r="J481">
        <v>1432043.1221111186</v>
      </c>
      <c r="K481">
        <v>34870.399763636364</v>
      </c>
      <c r="L481">
        <v>257767761.98000139</v>
      </c>
      <c r="M481">
        <v>5552790.2172727259</v>
      </c>
      <c r="N481">
        <v>2148064683.166678</v>
      </c>
      <c r="O481">
        <v>113100000</v>
      </c>
      <c r="P481">
        <v>21.879248518181811</v>
      </c>
      <c r="Q481">
        <v>21409.044675561225</v>
      </c>
      <c r="R481">
        <v>257802632.37976503</v>
      </c>
      <c r="S481">
        <v>2266.7174733839506</v>
      </c>
      <c r="T481">
        <v>21430.923924079405</v>
      </c>
      <c r="U481">
        <f>Sustainable_Friendly_Table[[#This Row],[Total Energy(MJ)]]*AHP!$P$13/TOPSIS!$B$12</f>
        <v>2.4982299110454652E-2</v>
      </c>
      <c r="V481">
        <f>Sustainable_Friendly_Table[[#This Row],[Total Cost(LKR Million)]]*AHP!$P$14/TOPSIS!$C$12</f>
        <v>7.5664633732463521E-3</v>
      </c>
      <c r="W481">
        <f>Sustainable_Friendly_Table[[#This Row],[Total Carbon (Metric T)]]*AHP!$P$15/TOPSIS!$D$12</f>
        <v>1.3748098894379928E-2</v>
      </c>
      <c r="X481">
        <f>((Sustainable_Friendly_Table[[#This Row],[Weighted Energy]]-TOPSIS!$B$13)^2+(Sustainable_Friendly_Table[[#This Row],[Weighted Cost]]-TOPSIS!$C$13)^2+(Sustainable_Friendly_Table[[#This Row],[Weighted Co2]]-TOPSIS!$D$13)^2)^0.5</f>
        <v>5.1508167845657369E-3</v>
      </c>
      <c r="Y481">
        <f>((Sustainable_Friendly_Table[[#This Row],[Weighted Energy]]-TOPSIS!$B$14)^2+(Sustainable_Friendly_Table[[#This Row],[Weighted Cost]]-TOPSIS!$C$14)^2+(Sustainable_Friendly_Table[[#This Row],[Weighted Co2]]-TOPSIS!$D$14)^2)^0.5</f>
        <v>8.7487219862222669E-4</v>
      </c>
      <c r="Z481">
        <f>Sustainable_Friendly_Table[[#This Row],[S- Worst-Euclidean Distance]]/(Sustainable_Friendly_Table[[#This Row],[S+ Best-Euclidean Distance]]+Sustainable_Friendly_Table[[#This Row],[S- Worst-Euclidean Distance]])</f>
        <v>0.1451904008094631</v>
      </c>
      <c r="AA481">
        <v>480</v>
      </c>
    </row>
    <row r="482" spans="1:27" x14ac:dyDescent="0.3">
      <c r="A482">
        <v>472</v>
      </c>
      <c r="B482" t="s">
        <v>280</v>
      </c>
      <c r="C482" t="s">
        <v>148</v>
      </c>
      <c r="D482" t="s">
        <v>151</v>
      </c>
      <c r="E482" t="s">
        <v>152</v>
      </c>
      <c r="F482" t="s">
        <v>155</v>
      </c>
      <c r="G482" t="s">
        <v>219</v>
      </c>
      <c r="H482">
        <v>394.73925778989621</v>
      </c>
      <c r="I482">
        <v>57</v>
      </c>
      <c r="J482">
        <v>1432634.7019912216</v>
      </c>
      <c r="K482">
        <v>35689.179536363634</v>
      </c>
      <c r="L482">
        <v>257874246.3584199</v>
      </c>
      <c r="M482">
        <v>5575477.8013636358</v>
      </c>
      <c r="N482">
        <v>2148952052.9868326</v>
      </c>
      <c r="O482">
        <v>106248000</v>
      </c>
      <c r="P482">
        <v>21.615532077272725</v>
      </c>
      <c r="Q482">
        <v>21417.888794768762</v>
      </c>
      <c r="R482">
        <v>257909935.53795627</v>
      </c>
      <c r="S482">
        <v>2260.7755307881962</v>
      </c>
      <c r="T482">
        <v>21439.504326846036</v>
      </c>
      <c r="U482">
        <f>Sustainable_Friendly_Table[[#This Row],[Total Energy(MJ)]]*AHP!$P$13/TOPSIS!$B$12</f>
        <v>2.4992697295952934E-2</v>
      </c>
      <c r="V482">
        <f>Sustainable_Friendly_Table[[#This Row],[Total Cost(LKR Million)]]*AHP!$P$14/TOPSIS!$C$12</f>
        <v>7.5466287482678866E-3</v>
      </c>
      <c r="W482">
        <f>Sustainable_Friendly_Table[[#This Row],[Total Carbon (Metric T)]]*AHP!$P$15/TOPSIS!$D$12</f>
        <v>1.3753603287293976E-2</v>
      </c>
      <c r="X482">
        <f>((Sustainable_Friendly_Table[[#This Row],[Weighted Energy]]-TOPSIS!$B$13)^2+(Sustainable_Friendly_Table[[#This Row],[Weighted Cost]]-TOPSIS!$C$13)^2+(Sustainable_Friendly_Table[[#This Row],[Weighted Co2]]-TOPSIS!$D$13)^2)^0.5</f>
        <v>5.1570515348497827E-3</v>
      </c>
      <c r="Y482">
        <f>((Sustainable_Friendly_Table[[#This Row],[Weighted Energy]]-TOPSIS!$B$14)^2+(Sustainable_Friendly_Table[[#This Row],[Weighted Cost]]-TOPSIS!$C$14)^2+(Sustainable_Friendly_Table[[#This Row],[Weighted Co2]]-TOPSIS!$D$14)^2)^0.5</f>
        <v>8.6930488326058283E-4</v>
      </c>
      <c r="Z482">
        <f>Sustainable_Friendly_Table[[#This Row],[S- Worst-Euclidean Distance]]/(Sustainable_Friendly_Table[[#This Row],[S+ Best-Euclidean Distance]]+Sustainable_Friendly_Table[[#This Row],[S- Worst-Euclidean Distance]])</f>
        <v>0.14425049282650354</v>
      </c>
      <c r="AA482">
        <v>481</v>
      </c>
    </row>
    <row r="483" spans="1:27" x14ac:dyDescent="0.3">
      <c r="A483">
        <v>474</v>
      </c>
      <c r="B483" t="s">
        <v>280</v>
      </c>
      <c r="C483" t="s">
        <v>148</v>
      </c>
      <c r="D483" t="s">
        <v>151</v>
      </c>
      <c r="E483" t="s">
        <v>152</v>
      </c>
      <c r="F483" t="s">
        <v>155</v>
      </c>
      <c r="G483" t="s">
        <v>218</v>
      </c>
      <c r="H483">
        <v>394.73925778989621</v>
      </c>
      <c r="I483">
        <v>29</v>
      </c>
      <c r="J483">
        <v>1432634.7019912216</v>
      </c>
      <c r="K483">
        <v>35689.179536363634</v>
      </c>
      <c r="L483">
        <v>257874246.3584199</v>
      </c>
      <c r="M483">
        <v>5575477.8013636358</v>
      </c>
      <c r="N483">
        <v>2148952052.9868326</v>
      </c>
      <c r="O483">
        <v>108639800</v>
      </c>
      <c r="P483">
        <v>21.615532077272725</v>
      </c>
      <c r="Q483">
        <v>21417.888794768762</v>
      </c>
      <c r="R483">
        <v>257909935.53795627</v>
      </c>
      <c r="S483">
        <v>2263.1673307881961</v>
      </c>
      <c r="T483">
        <v>21439.504326846036</v>
      </c>
      <c r="U483">
        <f>Sustainable_Friendly_Table[[#This Row],[Total Energy(MJ)]]*AHP!$P$13/TOPSIS!$B$12</f>
        <v>2.4992697295952934E-2</v>
      </c>
      <c r="V483">
        <f>Sustainable_Friendly_Table[[#This Row],[Total Cost(LKR Million)]]*AHP!$P$14/TOPSIS!$C$12</f>
        <v>7.5546127459688054E-3</v>
      </c>
      <c r="W483">
        <f>Sustainable_Friendly_Table[[#This Row],[Total Carbon (Metric T)]]*AHP!$P$15/TOPSIS!$D$12</f>
        <v>1.3753603287293976E-2</v>
      </c>
      <c r="X483">
        <f>((Sustainable_Friendly_Table[[#This Row],[Weighted Energy]]-TOPSIS!$B$13)^2+(Sustainable_Friendly_Table[[#This Row],[Weighted Cost]]-TOPSIS!$C$13)^2+(Sustainable_Friendly_Table[[#This Row],[Weighted Co2]]-TOPSIS!$D$13)^2)^0.5</f>
        <v>5.1591052288396198E-3</v>
      </c>
      <c r="Y483">
        <f>((Sustainable_Friendly_Table[[#This Row],[Weighted Energy]]-TOPSIS!$B$14)^2+(Sustainable_Friendly_Table[[#This Row],[Weighted Cost]]-TOPSIS!$C$14)^2+(Sustainable_Friendly_Table[[#This Row],[Weighted Co2]]-TOPSIS!$D$14)^2)^0.5</f>
        <v>8.6694603992324923E-4</v>
      </c>
      <c r="Z483">
        <f>Sustainable_Friendly_Table[[#This Row],[S- Worst-Euclidean Distance]]/(Sustainable_Friendly_Table[[#This Row],[S+ Best-Euclidean Distance]]+Sustainable_Friendly_Table[[#This Row],[S- Worst-Euclidean Distance]])</f>
        <v>0.14386635646749663</v>
      </c>
      <c r="AA483">
        <v>482</v>
      </c>
    </row>
    <row r="484" spans="1:27" x14ac:dyDescent="0.3">
      <c r="A484">
        <v>473</v>
      </c>
      <c r="B484" t="s">
        <v>280</v>
      </c>
      <c r="C484" t="s">
        <v>148</v>
      </c>
      <c r="D484" t="s">
        <v>151</v>
      </c>
      <c r="E484" t="s">
        <v>152</v>
      </c>
      <c r="F484" t="s">
        <v>155</v>
      </c>
      <c r="G484" t="s">
        <v>220</v>
      </c>
      <c r="H484">
        <v>394.73925778989621</v>
      </c>
      <c r="I484">
        <v>29</v>
      </c>
      <c r="J484">
        <v>1432634.7019912216</v>
      </c>
      <c r="K484">
        <v>35689.179536363634</v>
      </c>
      <c r="L484">
        <v>257874246.3584199</v>
      </c>
      <c r="M484">
        <v>5575477.8013636358</v>
      </c>
      <c r="N484">
        <v>2148952052.9868326</v>
      </c>
      <c r="O484">
        <v>113100000</v>
      </c>
      <c r="P484">
        <v>21.615532077272725</v>
      </c>
      <c r="Q484">
        <v>21417.888794768762</v>
      </c>
      <c r="R484">
        <v>257909935.53795627</v>
      </c>
      <c r="S484">
        <v>2267.6275307881961</v>
      </c>
      <c r="T484">
        <v>21439.504326846036</v>
      </c>
      <c r="U484">
        <f>Sustainable_Friendly_Table[[#This Row],[Total Energy(MJ)]]*AHP!$P$13/TOPSIS!$B$12</f>
        <v>2.4992697295952934E-2</v>
      </c>
      <c r="V484">
        <f>Sustainable_Friendly_Table[[#This Row],[Total Cost(LKR Million)]]*AHP!$P$14/TOPSIS!$C$12</f>
        <v>7.5695012092791315E-3</v>
      </c>
      <c r="W484">
        <f>Sustainable_Friendly_Table[[#This Row],[Total Carbon (Metric T)]]*AHP!$P$15/TOPSIS!$D$12</f>
        <v>1.3753603287293976E-2</v>
      </c>
      <c r="X484">
        <f>((Sustainable_Friendly_Table[[#This Row],[Weighted Energy]]-TOPSIS!$B$13)^2+(Sustainable_Friendly_Table[[#This Row],[Weighted Cost]]-TOPSIS!$C$13)^2+(Sustainable_Friendly_Table[[#This Row],[Weighted Co2]]-TOPSIS!$D$13)^2)^0.5</f>
        <v>5.1629657295449039E-3</v>
      </c>
      <c r="Y484">
        <f>((Sustainable_Friendly_Table[[#This Row],[Weighted Energy]]-TOPSIS!$B$14)^2+(Sustainable_Friendly_Table[[#This Row],[Weighted Cost]]-TOPSIS!$C$14)^2+(Sustainable_Friendly_Table[[#This Row],[Weighted Co2]]-TOPSIS!$D$14)^2)^0.5</f>
        <v>8.6272744865937743E-4</v>
      </c>
      <c r="Z484">
        <f>Sustainable_Friendly_Table[[#This Row],[S- Worst-Euclidean Distance]]/(Sustainable_Friendly_Table[[#This Row],[S+ Best-Euclidean Distance]]+Sustainable_Friendly_Table[[#This Row],[S- Worst-Euclidean Distance]])</f>
        <v>0.14317480547797806</v>
      </c>
      <c r="AA484">
        <v>483</v>
      </c>
    </row>
    <row r="485" spans="1:27" x14ac:dyDescent="0.3">
      <c r="A485">
        <v>490</v>
      </c>
      <c r="B485" t="s">
        <v>280</v>
      </c>
      <c r="C485" t="s">
        <v>148</v>
      </c>
      <c r="D485" t="s">
        <v>280</v>
      </c>
      <c r="E485" t="s">
        <v>152</v>
      </c>
      <c r="F485" t="s">
        <v>155</v>
      </c>
      <c r="G485" t="s">
        <v>219</v>
      </c>
      <c r="H485">
        <v>395.2037201283062</v>
      </c>
      <c r="I485">
        <v>57</v>
      </c>
      <c r="J485">
        <v>1433084.3015348027</v>
      </c>
      <c r="K485">
        <v>35689.179536363634</v>
      </c>
      <c r="L485">
        <v>257955174.27626449</v>
      </c>
      <c r="M485">
        <v>5580082.8763636351</v>
      </c>
      <c r="N485">
        <v>2149626452.3022041</v>
      </c>
      <c r="O485">
        <v>106248000</v>
      </c>
      <c r="P485">
        <v>21.60632192727272</v>
      </c>
      <c r="Q485">
        <v>21424.610307945299</v>
      </c>
      <c r="R485">
        <v>257990863.45580086</v>
      </c>
      <c r="S485">
        <v>2261.4545351785678</v>
      </c>
      <c r="T485">
        <v>21446.216629872572</v>
      </c>
      <c r="U485">
        <f>Sustainable_Friendly_Table[[#This Row],[Total Energy(MJ)]]*AHP!$P$13/TOPSIS!$B$12</f>
        <v>2.5000539595433417E-2</v>
      </c>
      <c r="V485">
        <f>Sustainable_Friendly_Table[[#This Row],[Total Cost(LKR Million)]]*AHP!$P$14/TOPSIS!$C$12</f>
        <v>7.548895312985522E-3</v>
      </c>
      <c r="W485">
        <f>Sustainable_Friendly_Table[[#This Row],[Total Carbon (Metric T)]]*AHP!$P$15/TOPSIS!$D$12</f>
        <v>1.3757909280173461E-2</v>
      </c>
      <c r="X485">
        <f>((Sustainable_Friendly_Table[[#This Row],[Weighted Energy]]-TOPSIS!$B$13)^2+(Sustainable_Friendly_Table[[#This Row],[Weighted Cost]]-TOPSIS!$C$13)^2+(Sustainable_Friendly_Table[[#This Row],[Weighted Co2]]-TOPSIS!$D$13)^2)^0.5</f>
        <v>5.1662802786150083E-3</v>
      </c>
      <c r="Y485">
        <f>((Sustainable_Friendly_Table[[#This Row],[Weighted Energy]]-TOPSIS!$B$14)^2+(Sustainable_Friendly_Table[[#This Row],[Weighted Cost]]-TOPSIS!$C$14)^2+(Sustainable_Friendly_Table[[#This Row],[Weighted Co2]]-TOPSIS!$D$14)^2)^0.5</f>
        <v>8.6009036458193169E-4</v>
      </c>
      <c r="Z485">
        <f>Sustainable_Friendly_Table[[#This Row],[S- Worst-Euclidean Distance]]/(Sustainable_Friendly_Table[[#This Row],[S+ Best-Euclidean Distance]]+Sustainable_Friendly_Table[[#This Row],[S- Worst-Euclidean Distance]])</f>
        <v>0.14272111947725485</v>
      </c>
      <c r="AA485">
        <v>484</v>
      </c>
    </row>
    <row r="486" spans="1:27" x14ac:dyDescent="0.3">
      <c r="A486">
        <v>492</v>
      </c>
      <c r="B486" t="s">
        <v>280</v>
      </c>
      <c r="C486" t="s">
        <v>148</v>
      </c>
      <c r="D486" t="s">
        <v>280</v>
      </c>
      <c r="E486" t="s">
        <v>152</v>
      </c>
      <c r="F486" t="s">
        <v>155</v>
      </c>
      <c r="G486" t="s">
        <v>218</v>
      </c>
      <c r="H486">
        <v>395.2037201283062</v>
      </c>
      <c r="I486">
        <v>29</v>
      </c>
      <c r="J486">
        <v>1433084.3015348027</v>
      </c>
      <c r="K486">
        <v>35689.179536363634</v>
      </c>
      <c r="L486">
        <v>257955174.27626449</v>
      </c>
      <c r="M486">
        <v>5580082.8763636351</v>
      </c>
      <c r="N486">
        <v>2149626452.3022041</v>
      </c>
      <c r="O486">
        <v>108639800</v>
      </c>
      <c r="P486">
        <v>21.60632192727272</v>
      </c>
      <c r="Q486">
        <v>21424.610307945299</v>
      </c>
      <c r="R486">
        <v>257990863.45580086</v>
      </c>
      <c r="S486">
        <v>2263.8463351785681</v>
      </c>
      <c r="T486">
        <v>21446.216629872572</v>
      </c>
      <c r="U486">
        <f>Sustainable_Friendly_Table[[#This Row],[Total Energy(MJ)]]*AHP!$P$13/TOPSIS!$B$12</f>
        <v>2.5000539595433417E-2</v>
      </c>
      <c r="V486">
        <f>Sustainable_Friendly_Table[[#This Row],[Total Cost(LKR Million)]]*AHP!$P$14/TOPSIS!$C$12</f>
        <v>7.5568793106864417E-3</v>
      </c>
      <c r="W486">
        <f>Sustainable_Friendly_Table[[#This Row],[Total Carbon (Metric T)]]*AHP!$P$15/TOPSIS!$D$12</f>
        <v>1.3757909280173461E-2</v>
      </c>
      <c r="X486">
        <f>((Sustainable_Friendly_Table[[#This Row],[Weighted Energy]]-TOPSIS!$B$13)^2+(Sustainable_Friendly_Table[[#This Row],[Weighted Cost]]-TOPSIS!$C$13)^2+(Sustainable_Friendly_Table[[#This Row],[Weighted Co2]]-TOPSIS!$D$13)^2)^0.5</f>
        <v>5.1683338068322527E-3</v>
      </c>
      <c r="Y486">
        <f>((Sustainable_Friendly_Table[[#This Row],[Weighted Energy]]-TOPSIS!$B$14)^2+(Sustainable_Friendly_Table[[#This Row],[Weighted Cost]]-TOPSIS!$C$14)^2+(Sustainable_Friendly_Table[[#This Row],[Weighted Co2]]-TOPSIS!$D$14)^2)^0.5</f>
        <v>8.5772727822984473E-4</v>
      </c>
      <c r="Z486">
        <f>Sustainable_Friendly_Table[[#This Row],[S- Worst-Euclidean Distance]]/(Sustainable_Friendly_Table[[#This Row],[S+ Best-Euclidean Distance]]+Sustainable_Friendly_Table[[#This Row],[S- Worst-Euclidean Distance]])</f>
        <v>0.14233630660599353</v>
      </c>
      <c r="AA486">
        <v>485</v>
      </c>
    </row>
    <row r="487" spans="1:27" x14ac:dyDescent="0.3">
      <c r="A487">
        <v>491</v>
      </c>
      <c r="B487" t="s">
        <v>280</v>
      </c>
      <c r="C487" t="s">
        <v>148</v>
      </c>
      <c r="D487" t="s">
        <v>280</v>
      </c>
      <c r="E487" t="s">
        <v>152</v>
      </c>
      <c r="F487" t="s">
        <v>155</v>
      </c>
      <c r="G487" t="s">
        <v>220</v>
      </c>
      <c r="H487">
        <v>395.2037201283062</v>
      </c>
      <c r="I487">
        <v>29</v>
      </c>
      <c r="J487">
        <v>1433084.3015348027</v>
      </c>
      <c r="K487">
        <v>35689.179536363634</v>
      </c>
      <c r="L487">
        <v>257955174.27626449</v>
      </c>
      <c r="M487">
        <v>5580082.8763636351</v>
      </c>
      <c r="N487">
        <v>2149626452.3022041</v>
      </c>
      <c r="O487">
        <v>113100000</v>
      </c>
      <c r="P487">
        <v>21.60632192727272</v>
      </c>
      <c r="Q487">
        <v>21424.610307945299</v>
      </c>
      <c r="R487">
        <v>257990863.45580086</v>
      </c>
      <c r="S487">
        <v>2268.3065351785681</v>
      </c>
      <c r="T487">
        <v>21446.216629872572</v>
      </c>
      <c r="U487">
        <f>Sustainable_Friendly_Table[[#This Row],[Total Energy(MJ)]]*AHP!$P$13/TOPSIS!$B$12</f>
        <v>2.5000539595433417E-2</v>
      </c>
      <c r="V487">
        <f>Sustainable_Friendly_Table[[#This Row],[Total Cost(LKR Million)]]*AHP!$P$14/TOPSIS!$C$12</f>
        <v>7.5717677739967687E-3</v>
      </c>
      <c r="W487">
        <f>Sustainable_Friendly_Table[[#This Row],[Total Carbon (Metric T)]]*AHP!$P$15/TOPSIS!$D$12</f>
        <v>1.3757909280173461E-2</v>
      </c>
      <c r="X487">
        <f>((Sustainable_Friendly_Table[[#This Row],[Weighted Energy]]-TOPSIS!$B$13)^2+(Sustainable_Friendly_Table[[#This Row],[Weighted Cost]]-TOPSIS!$C$13)^2+(Sustainable_Friendly_Table[[#This Row],[Weighted Co2]]-TOPSIS!$D$13)^2)^0.5</f>
        <v>5.1721939438106228E-3</v>
      </c>
      <c r="Y487">
        <f>((Sustainable_Friendly_Table[[#This Row],[Weighted Energy]]-TOPSIS!$B$14)^2+(Sustainable_Friendly_Table[[#This Row],[Weighted Cost]]-TOPSIS!$C$14)^2+(Sustainable_Friendly_Table[[#This Row],[Weighted Co2]]-TOPSIS!$D$14)^2)^0.5</f>
        <v>8.5350265944668835E-4</v>
      </c>
      <c r="Z487">
        <f>Sustainable_Friendly_Table[[#This Row],[S- Worst-Euclidean Distance]]/(Sustainable_Friendly_Table[[#This Row],[S+ Best-Euclidean Distance]]+Sustainable_Friendly_Table[[#This Row],[S- Worst-Euclidean Distance]])</f>
        <v>0.14164381575157806</v>
      </c>
      <c r="AA487">
        <v>486</v>
      </c>
    </row>
    <row r="488" spans="1:27" x14ac:dyDescent="0.3">
      <c r="A488">
        <v>367</v>
      </c>
      <c r="B488" t="s">
        <v>142</v>
      </c>
      <c r="C488" t="s">
        <v>148</v>
      </c>
      <c r="D488" t="s">
        <v>151</v>
      </c>
      <c r="E488" t="s">
        <v>152</v>
      </c>
      <c r="F488" t="s">
        <v>280</v>
      </c>
      <c r="G488" t="s">
        <v>219</v>
      </c>
      <c r="H488">
        <v>406.14784645973214</v>
      </c>
      <c r="I488">
        <v>58</v>
      </c>
      <c r="J488">
        <v>1449793.1916616794</v>
      </c>
      <c r="K488">
        <v>38869.02249090909</v>
      </c>
      <c r="L488">
        <v>260962774.49910229</v>
      </c>
      <c r="M488">
        <v>5500963.878636363</v>
      </c>
      <c r="N488">
        <v>2174689787.4925194</v>
      </c>
      <c r="O488">
        <v>108112000</v>
      </c>
      <c r="P488">
        <v>22.251500668181812</v>
      </c>
      <c r="Q488">
        <v>21674.408215342108</v>
      </c>
      <c r="R488">
        <v>261001643.52159321</v>
      </c>
      <c r="S488">
        <v>2288.3027513711559</v>
      </c>
      <c r="T488">
        <v>21696.65971601029</v>
      </c>
      <c r="U488">
        <f>Sustainable_Friendly_Table[[#This Row],[Total Energy(MJ)]]*AHP!$P$13/TOPSIS!$B$12</f>
        <v>2.5292298478828443E-2</v>
      </c>
      <c r="V488">
        <f>Sustainable_Friendly_Table[[#This Row],[Total Cost(LKR Million)]]*AHP!$P$14/TOPSIS!$C$12</f>
        <v>7.6385165590576853E-3</v>
      </c>
      <c r="W488">
        <f>Sustainable_Friendly_Table[[#This Row],[Total Carbon (Metric T)]]*AHP!$P$15/TOPSIS!$D$12</f>
        <v>1.3918570403689766E-2</v>
      </c>
      <c r="X488">
        <f>((Sustainable_Friendly_Table[[#This Row],[Weighted Energy]]-TOPSIS!$B$13)^2+(Sustainable_Friendly_Table[[#This Row],[Weighted Cost]]-TOPSIS!$C$13)^2+(Sustainable_Friendly_Table[[#This Row],[Weighted Co2]]-TOPSIS!$D$13)^2)^0.5</f>
        <v>5.511194485368044E-3</v>
      </c>
      <c r="Y488">
        <f>((Sustainable_Friendly_Table[[#This Row],[Weighted Energy]]-TOPSIS!$B$14)^2+(Sustainable_Friendly_Table[[#This Row],[Weighted Cost]]-TOPSIS!$C$14)^2+(Sustainable_Friendly_Table[[#This Row],[Weighted Co2]]-TOPSIS!$D$14)^2)^0.5</f>
        <v>5.1568626033560855E-4</v>
      </c>
      <c r="Z488">
        <f>Sustainable_Friendly_Table[[#This Row],[S- Worst-Euclidean Distance]]/(Sustainable_Friendly_Table[[#This Row],[S+ Best-Euclidean Distance]]+Sustainable_Friendly_Table[[#This Row],[S- Worst-Euclidean Distance]])</f>
        <v>8.5564371039400913E-2</v>
      </c>
      <c r="AA488">
        <v>487</v>
      </c>
    </row>
    <row r="489" spans="1:27" x14ac:dyDescent="0.3">
      <c r="A489">
        <v>369</v>
      </c>
      <c r="B489" t="s">
        <v>142</v>
      </c>
      <c r="C489" t="s">
        <v>148</v>
      </c>
      <c r="D489" t="s">
        <v>151</v>
      </c>
      <c r="E489" t="s">
        <v>152</v>
      </c>
      <c r="F489" t="s">
        <v>280</v>
      </c>
      <c r="G489" t="s">
        <v>218</v>
      </c>
      <c r="H489">
        <v>406.14784645973214</v>
      </c>
      <c r="I489">
        <v>29</v>
      </c>
      <c r="J489">
        <v>1449793.1916616794</v>
      </c>
      <c r="K489">
        <v>38869.02249090909</v>
      </c>
      <c r="L489">
        <v>260962774.49910229</v>
      </c>
      <c r="M489">
        <v>5500963.878636363</v>
      </c>
      <c r="N489">
        <v>2174689787.4925194</v>
      </c>
      <c r="O489">
        <v>108639800</v>
      </c>
      <c r="P489">
        <v>22.251500668181812</v>
      </c>
      <c r="Q489">
        <v>21674.408215342108</v>
      </c>
      <c r="R489">
        <v>261001643.52159321</v>
      </c>
      <c r="S489">
        <v>2288.8305513711557</v>
      </c>
      <c r="T489">
        <v>21696.65971601029</v>
      </c>
      <c r="U489">
        <f>Sustainable_Friendly_Table[[#This Row],[Total Energy(MJ)]]*AHP!$P$13/TOPSIS!$B$12</f>
        <v>2.5292298478828443E-2</v>
      </c>
      <c r="V489">
        <f>Sustainable_Friendly_Table[[#This Row],[Total Cost(LKR Million)]]*AHP!$P$14/TOPSIS!$C$12</f>
        <v>7.6402783928174248E-3</v>
      </c>
      <c r="W489">
        <f>Sustainable_Friendly_Table[[#This Row],[Total Carbon (Metric T)]]*AHP!$P$15/TOPSIS!$D$12</f>
        <v>1.3918570403689766E-2</v>
      </c>
      <c r="X489">
        <f>((Sustainable_Friendly_Table[[#This Row],[Weighted Energy]]-TOPSIS!$B$13)^2+(Sustainable_Friendly_Table[[#This Row],[Weighted Cost]]-TOPSIS!$C$13)^2+(Sustainable_Friendly_Table[[#This Row],[Weighted Co2]]-TOPSIS!$D$13)^2)^0.5</f>
        <v>5.511647000094053E-3</v>
      </c>
      <c r="Y489">
        <f>((Sustainable_Friendly_Table[[#This Row],[Weighted Energy]]-TOPSIS!$B$14)^2+(Sustainable_Friendly_Table[[#This Row],[Weighted Cost]]-TOPSIS!$C$14)^2+(Sustainable_Friendly_Table[[#This Row],[Weighted Co2]]-TOPSIS!$D$14)^2)^0.5</f>
        <v>5.1511297065716215E-4</v>
      </c>
      <c r="Z489">
        <f>Sustainable_Friendly_Table[[#This Row],[S- Worst-Euclidean Distance]]/(Sustainable_Friendly_Table[[#This Row],[S+ Best-Euclidean Distance]]+Sustainable_Friendly_Table[[#This Row],[S- Worst-Euclidean Distance]])</f>
        <v>8.547096170364904E-2</v>
      </c>
      <c r="AA489">
        <v>488</v>
      </c>
    </row>
    <row r="490" spans="1:27" x14ac:dyDescent="0.3">
      <c r="A490">
        <v>368</v>
      </c>
      <c r="B490" t="s">
        <v>142</v>
      </c>
      <c r="C490" t="s">
        <v>148</v>
      </c>
      <c r="D490" t="s">
        <v>151</v>
      </c>
      <c r="E490" t="s">
        <v>152</v>
      </c>
      <c r="F490" t="s">
        <v>280</v>
      </c>
      <c r="G490" t="s">
        <v>220</v>
      </c>
      <c r="H490">
        <v>406.14784645973214</v>
      </c>
      <c r="I490">
        <v>29</v>
      </c>
      <c r="J490">
        <v>1449793.1916616794</v>
      </c>
      <c r="K490">
        <v>38869.02249090909</v>
      </c>
      <c r="L490">
        <v>260962774.49910229</v>
      </c>
      <c r="M490">
        <v>5500963.878636363</v>
      </c>
      <c r="N490">
        <v>2174689787.4925194</v>
      </c>
      <c r="O490">
        <v>113100000</v>
      </c>
      <c r="P490">
        <v>22.251500668181812</v>
      </c>
      <c r="Q490">
        <v>21674.408215342108</v>
      </c>
      <c r="R490">
        <v>261001643.52159321</v>
      </c>
      <c r="S490">
        <v>2293.2907513711557</v>
      </c>
      <c r="T490">
        <v>21696.65971601029</v>
      </c>
      <c r="U490">
        <f>Sustainable_Friendly_Table[[#This Row],[Total Energy(MJ)]]*AHP!$P$13/TOPSIS!$B$12</f>
        <v>2.5292298478828443E-2</v>
      </c>
      <c r="V490">
        <f>Sustainable_Friendly_Table[[#This Row],[Total Cost(LKR Million)]]*AHP!$P$14/TOPSIS!$C$12</f>
        <v>7.6551668561277517E-3</v>
      </c>
      <c r="W490">
        <f>Sustainable_Friendly_Table[[#This Row],[Total Carbon (Metric T)]]*AHP!$P$15/TOPSIS!$D$12</f>
        <v>1.3918570403689766E-2</v>
      </c>
      <c r="X490">
        <f>((Sustainable_Friendly_Table[[#This Row],[Weighted Energy]]-TOPSIS!$B$13)^2+(Sustainable_Friendly_Table[[#This Row],[Weighted Cost]]-TOPSIS!$C$13)^2+(Sustainable_Friendly_Table[[#This Row],[Weighted Co2]]-TOPSIS!$D$13)^2)^0.5</f>
        <v>5.5154919885301926E-3</v>
      </c>
      <c r="Y490">
        <f>((Sustainable_Friendly_Table[[#This Row],[Weighted Energy]]-TOPSIS!$B$14)^2+(Sustainable_Friendly_Table[[#This Row],[Weighted Cost]]-TOPSIS!$C$14)^2+(Sustainable_Friendly_Table[[#This Row],[Weighted Co2]]-TOPSIS!$D$14)^2)^0.5</f>
        <v>5.1048550101945387E-4</v>
      </c>
      <c r="Z490">
        <f>Sustainable_Friendly_Table[[#This Row],[S- Worst-Euclidean Distance]]/(Sustainable_Friendly_Table[[#This Row],[S+ Best-Euclidean Distance]]+Sustainable_Friendly_Table[[#This Row],[S- Worst-Euclidean Distance]])</f>
        <v>8.4714140055243581E-2</v>
      </c>
      <c r="AA490">
        <v>489</v>
      </c>
    </row>
    <row r="491" spans="1:27" x14ac:dyDescent="0.3">
      <c r="A491">
        <v>385</v>
      </c>
      <c r="B491" t="s">
        <v>142</v>
      </c>
      <c r="C491" t="s">
        <v>148</v>
      </c>
      <c r="D491" t="s">
        <v>280</v>
      </c>
      <c r="E491" t="s">
        <v>152</v>
      </c>
      <c r="F491" t="s">
        <v>280</v>
      </c>
      <c r="G491" t="s">
        <v>219</v>
      </c>
      <c r="H491">
        <v>406.61230879814212</v>
      </c>
      <c r="I491">
        <v>58</v>
      </c>
      <c r="J491">
        <v>1450242.7912052604</v>
      </c>
      <c r="K491">
        <v>38869.02249090909</v>
      </c>
      <c r="L491">
        <v>261043702.41694689</v>
      </c>
      <c r="M491">
        <v>5505568.9536363631</v>
      </c>
      <c r="N491">
        <v>2175364186.8078909</v>
      </c>
      <c r="O491">
        <v>108112000</v>
      </c>
      <c r="P491">
        <v>22.242290518181814</v>
      </c>
      <c r="Q491">
        <v>21681.129728518641</v>
      </c>
      <c r="R491">
        <v>261082571.43943781</v>
      </c>
      <c r="S491">
        <v>2288.981755761527</v>
      </c>
      <c r="T491">
        <v>21703.372019036822</v>
      </c>
      <c r="U491">
        <f>Sustainable_Friendly_Table[[#This Row],[Total Energy(MJ)]]*AHP!$P$13/TOPSIS!$B$12</f>
        <v>2.530014077830893E-2</v>
      </c>
      <c r="V491">
        <f>Sustainable_Friendly_Table[[#This Row],[Total Cost(LKR Million)]]*AHP!$P$14/TOPSIS!$C$12</f>
        <v>7.6407831237753198E-3</v>
      </c>
      <c r="W491">
        <f>Sustainable_Friendly_Table[[#This Row],[Total Carbon (Metric T)]]*AHP!$P$15/TOPSIS!$D$12</f>
        <v>1.3922876396569249E-2</v>
      </c>
      <c r="X491">
        <f>((Sustainable_Friendly_Table[[#This Row],[Weighted Energy]]-TOPSIS!$B$13)^2+(Sustainable_Friendly_Table[[#This Row],[Weighted Cost]]-TOPSIS!$C$13)^2+(Sustainable_Friendly_Table[[#This Row],[Weighted Co2]]-TOPSIS!$D$13)^2)^0.5</f>
        <v>5.5204232082205077E-3</v>
      </c>
      <c r="Y491">
        <f>((Sustainable_Friendly_Table[[#This Row],[Weighted Energy]]-TOPSIS!$B$14)^2+(Sustainable_Friendly_Table[[#This Row],[Weighted Cost]]-TOPSIS!$C$14)^2+(Sustainable_Friendly_Table[[#This Row],[Weighted Co2]]-TOPSIS!$D$14)^2)^0.5</f>
        <v>5.0649099941013165E-4</v>
      </c>
      <c r="Z491">
        <f>Sustainable_Friendly_Table[[#This Row],[S- Worst-Euclidean Distance]]/(Sustainable_Friendly_Table[[#This Row],[S+ Best-Euclidean Distance]]+Sustainable_Friendly_Table[[#This Row],[S- Worst-Euclidean Distance]])</f>
        <v>8.4038196324226155E-2</v>
      </c>
      <c r="AA491">
        <v>490</v>
      </c>
    </row>
    <row r="492" spans="1:27" x14ac:dyDescent="0.3">
      <c r="A492">
        <v>387</v>
      </c>
      <c r="B492" t="s">
        <v>142</v>
      </c>
      <c r="C492" t="s">
        <v>148</v>
      </c>
      <c r="D492" t="s">
        <v>280</v>
      </c>
      <c r="E492" t="s">
        <v>152</v>
      </c>
      <c r="F492" t="s">
        <v>280</v>
      </c>
      <c r="G492" t="s">
        <v>218</v>
      </c>
      <c r="H492">
        <v>406.61230879814212</v>
      </c>
      <c r="I492">
        <v>29</v>
      </c>
      <c r="J492">
        <v>1450242.7912052604</v>
      </c>
      <c r="K492">
        <v>38869.02249090909</v>
      </c>
      <c r="L492">
        <v>261043702.41694689</v>
      </c>
      <c r="M492">
        <v>5505568.9536363631</v>
      </c>
      <c r="N492">
        <v>2175364186.8078909</v>
      </c>
      <c r="O492">
        <v>108639800</v>
      </c>
      <c r="P492">
        <v>22.242290518181814</v>
      </c>
      <c r="Q492">
        <v>21681.129728518641</v>
      </c>
      <c r="R492">
        <v>261082571.43943781</v>
      </c>
      <c r="S492">
        <v>2289.5095557615273</v>
      </c>
      <c r="T492">
        <v>21703.372019036822</v>
      </c>
      <c r="U492">
        <f>Sustainable_Friendly_Table[[#This Row],[Total Energy(MJ)]]*AHP!$P$13/TOPSIS!$B$12</f>
        <v>2.530014077830893E-2</v>
      </c>
      <c r="V492">
        <f>Sustainable_Friendly_Table[[#This Row],[Total Cost(LKR Million)]]*AHP!$P$14/TOPSIS!$C$12</f>
        <v>7.6425449575350602E-3</v>
      </c>
      <c r="W492">
        <f>Sustainable_Friendly_Table[[#This Row],[Total Carbon (Metric T)]]*AHP!$P$15/TOPSIS!$D$12</f>
        <v>1.3922876396569249E-2</v>
      </c>
      <c r="X492">
        <f>((Sustainable_Friendly_Table[[#This Row],[Weighted Energy]]-TOPSIS!$B$13)^2+(Sustainable_Friendly_Table[[#This Row],[Weighted Cost]]-TOPSIS!$C$13)^2+(Sustainable_Friendly_Table[[#This Row],[Weighted Co2]]-TOPSIS!$D$13)^2)^0.5</f>
        <v>5.5208756898317054E-3</v>
      </c>
      <c r="Y492">
        <f>((Sustainable_Friendly_Table[[#This Row],[Weighted Energy]]-TOPSIS!$B$14)^2+(Sustainable_Friendly_Table[[#This Row],[Weighted Cost]]-TOPSIS!$C$14)^2+(Sustainable_Friendly_Table[[#This Row],[Weighted Co2]]-TOPSIS!$D$14)^2)^0.5</f>
        <v>5.0591518315254327E-4</v>
      </c>
      <c r="Z492">
        <f>Sustainable_Friendly_Table[[#This Row],[S- Worst-Euclidean Distance]]/(Sustainable_Friendly_Table[[#This Row],[S+ Best-Euclidean Distance]]+Sustainable_Friendly_Table[[#This Row],[S- Worst-Euclidean Distance]])</f>
        <v>8.3944373351390628E-2</v>
      </c>
      <c r="AA492">
        <v>491</v>
      </c>
    </row>
    <row r="493" spans="1:27" x14ac:dyDescent="0.3">
      <c r="A493">
        <v>386</v>
      </c>
      <c r="B493" t="s">
        <v>142</v>
      </c>
      <c r="C493" t="s">
        <v>148</v>
      </c>
      <c r="D493" t="s">
        <v>280</v>
      </c>
      <c r="E493" t="s">
        <v>152</v>
      </c>
      <c r="F493" t="s">
        <v>280</v>
      </c>
      <c r="G493" t="s">
        <v>220</v>
      </c>
      <c r="H493">
        <v>406.61230879814212</v>
      </c>
      <c r="I493">
        <v>29</v>
      </c>
      <c r="J493">
        <v>1450242.7912052604</v>
      </c>
      <c r="K493">
        <v>38869.02249090909</v>
      </c>
      <c r="L493">
        <v>261043702.41694689</v>
      </c>
      <c r="M493">
        <v>5505568.9536363631</v>
      </c>
      <c r="N493">
        <v>2175364186.8078909</v>
      </c>
      <c r="O493">
        <v>113100000</v>
      </c>
      <c r="P493">
        <v>22.242290518181814</v>
      </c>
      <c r="Q493">
        <v>21681.129728518641</v>
      </c>
      <c r="R493">
        <v>261082571.43943781</v>
      </c>
      <c r="S493">
        <v>2293.9697557615273</v>
      </c>
      <c r="T493">
        <v>21703.372019036822</v>
      </c>
      <c r="U493">
        <f>Sustainable_Friendly_Table[[#This Row],[Total Energy(MJ)]]*AHP!$P$13/TOPSIS!$B$12</f>
        <v>2.530014077830893E-2</v>
      </c>
      <c r="V493">
        <f>Sustainable_Friendly_Table[[#This Row],[Total Cost(LKR Million)]]*AHP!$P$14/TOPSIS!$C$12</f>
        <v>7.6574334208453871E-3</v>
      </c>
      <c r="W493">
        <f>Sustainable_Friendly_Table[[#This Row],[Total Carbon (Metric T)]]*AHP!$P$15/TOPSIS!$D$12</f>
        <v>1.3922876396569249E-2</v>
      </c>
      <c r="X493">
        <f>((Sustainable_Friendly_Table[[#This Row],[Weighted Energy]]-TOPSIS!$B$13)^2+(Sustainable_Friendly_Table[[#This Row],[Weighted Cost]]-TOPSIS!$C$13)^2+(Sustainable_Friendly_Table[[#This Row],[Weighted Co2]]-TOPSIS!$D$13)^2)^0.5</f>
        <v>5.5247203635841111E-3</v>
      </c>
      <c r="Y493">
        <f>((Sustainable_Friendly_Table[[#This Row],[Weighted Energy]]-TOPSIS!$B$14)^2+(Sustainable_Friendly_Table[[#This Row],[Weighted Cost]]-TOPSIS!$C$14)^2+(Sustainable_Friendly_Table[[#This Row],[Weighted Co2]]-TOPSIS!$D$14)^2)^0.5</f>
        <v>5.0127012487019985E-4</v>
      </c>
      <c r="Z493">
        <f>Sustainable_Friendly_Table[[#This Row],[S- Worst-Euclidean Distance]]/(Sustainable_Friendly_Table[[#This Row],[S+ Best-Euclidean Distance]]+Sustainable_Friendly_Table[[#This Row],[S- Worst-Euclidean Distance]])</f>
        <v>8.3184685709448827E-2</v>
      </c>
      <c r="AA493">
        <v>492</v>
      </c>
    </row>
    <row r="494" spans="1:27" x14ac:dyDescent="0.3">
      <c r="A494">
        <v>484</v>
      </c>
      <c r="B494" t="s">
        <v>280</v>
      </c>
      <c r="C494" t="s">
        <v>148</v>
      </c>
      <c r="D494" t="s">
        <v>151</v>
      </c>
      <c r="E494" t="s">
        <v>280</v>
      </c>
      <c r="F494" t="s">
        <v>280</v>
      </c>
      <c r="G494" t="s">
        <v>219</v>
      </c>
      <c r="H494">
        <v>416.68340356271517</v>
      </c>
      <c r="I494">
        <v>60</v>
      </c>
      <c r="J494">
        <v>1451026.2688253671</v>
      </c>
      <c r="K494">
        <v>47970.876127272728</v>
      </c>
      <c r="L494">
        <v>261184728.38856608</v>
      </c>
      <c r="M494">
        <v>6694476.8240909083</v>
      </c>
      <c r="N494">
        <v>2176539403.2380505</v>
      </c>
      <c r="O494">
        <v>111840000</v>
      </c>
      <c r="P494">
        <v>28.438696849999996</v>
      </c>
      <c r="Q494">
        <v>21692.842718939239</v>
      </c>
      <c r="R494">
        <v>261232699.26469335</v>
      </c>
      <c r="S494">
        <v>2295.0738800621416</v>
      </c>
      <c r="T494">
        <v>21721.281415789239</v>
      </c>
      <c r="U494">
        <f>Sustainable_Friendly_Table[[#This Row],[Total Energy(MJ)]]*AHP!$P$13/TOPSIS!$B$12</f>
        <v>2.5314688877374932E-2</v>
      </c>
      <c r="V494">
        <f>Sustainable_Friendly_Table[[#This Row],[Total Cost(LKR Million)]]*AHP!$P$14/TOPSIS!$C$12</f>
        <v>7.6611190659150556E-3</v>
      </c>
      <c r="W494">
        <f>Sustainable_Friendly_Table[[#This Row],[Total Carbon (Metric T)]]*AHP!$P$15/TOPSIS!$D$12</f>
        <v>1.3934365409295119E-2</v>
      </c>
      <c r="X494">
        <f>((Sustainable_Friendly_Table[[#This Row],[Weighted Energy]]-TOPSIS!$B$13)^2+(Sustainable_Friendly_Table[[#This Row],[Weighted Cost]]-TOPSIS!$C$13)^2+(Sustainable_Friendly_Table[[#This Row],[Weighted Co2]]-TOPSIS!$D$13)^2)^0.5</f>
        <v>5.5433348870625367E-3</v>
      </c>
      <c r="Y494">
        <f>((Sustainable_Friendly_Table[[#This Row],[Weighted Energy]]-TOPSIS!$B$14)^2+(Sustainable_Friendly_Table[[#This Row],[Weighted Cost]]-TOPSIS!$C$14)^2+(Sustainable_Friendly_Table[[#This Row],[Weighted Co2]]-TOPSIS!$D$14)^2)^0.5</f>
        <v>4.8271449105709708E-4</v>
      </c>
      <c r="Z494">
        <f>Sustainable_Friendly_Table[[#This Row],[S- Worst-Euclidean Distance]]/(Sustainable_Friendly_Table[[#This Row],[S+ Best-Euclidean Distance]]+Sustainable_Friendly_Table[[#This Row],[S- Worst-Euclidean Distance]])</f>
        <v>8.0104635851444533E-2</v>
      </c>
      <c r="AA494">
        <v>493</v>
      </c>
    </row>
    <row r="495" spans="1:27" x14ac:dyDescent="0.3">
      <c r="A495">
        <v>486</v>
      </c>
      <c r="B495" t="s">
        <v>280</v>
      </c>
      <c r="C495" t="s">
        <v>148</v>
      </c>
      <c r="D495" t="s">
        <v>151</v>
      </c>
      <c r="E495" t="s">
        <v>280</v>
      </c>
      <c r="F495" t="s">
        <v>280</v>
      </c>
      <c r="G495" t="s">
        <v>218</v>
      </c>
      <c r="H495">
        <v>416.68340356271517</v>
      </c>
      <c r="I495">
        <v>30</v>
      </c>
      <c r="J495">
        <v>1451026.2688253671</v>
      </c>
      <c r="K495">
        <v>47970.876127272728</v>
      </c>
      <c r="L495">
        <v>261184728.38856608</v>
      </c>
      <c r="M495">
        <v>6694476.8240909083</v>
      </c>
      <c r="N495">
        <v>2176539403.2380505</v>
      </c>
      <c r="O495">
        <v>112386000</v>
      </c>
      <c r="P495">
        <v>28.438696849999996</v>
      </c>
      <c r="Q495">
        <v>21692.842718939239</v>
      </c>
      <c r="R495">
        <v>261232699.26469335</v>
      </c>
      <c r="S495">
        <v>2295.6198800621414</v>
      </c>
      <c r="T495">
        <v>21721.281415789239</v>
      </c>
      <c r="U495">
        <f>Sustainable_Friendly_Table[[#This Row],[Total Energy(MJ)]]*AHP!$P$13/TOPSIS!$B$12</f>
        <v>2.5314688877374932E-2</v>
      </c>
      <c r="V495">
        <f>Sustainable_Friendly_Table[[#This Row],[Total Cost(LKR Million)]]*AHP!$P$14/TOPSIS!$C$12</f>
        <v>7.6629416525630621E-3</v>
      </c>
      <c r="W495">
        <f>Sustainable_Friendly_Table[[#This Row],[Total Carbon (Metric T)]]*AHP!$P$15/TOPSIS!$D$12</f>
        <v>1.3934365409295119E-2</v>
      </c>
      <c r="X495">
        <f>((Sustainable_Friendly_Table[[#This Row],[Weighted Energy]]-TOPSIS!$B$13)^2+(Sustainable_Friendly_Table[[#This Row],[Weighted Cost]]-TOPSIS!$C$13)^2+(Sustainable_Friendly_Table[[#This Row],[Weighted Co2]]-TOPSIS!$D$13)^2)^0.5</f>
        <v>5.5438077319596305E-3</v>
      </c>
      <c r="Y495">
        <f>((Sustainable_Friendly_Table[[#This Row],[Weighted Energy]]-TOPSIS!$B$14)^2+(Sustainable_Friendly_Table[[#This Row],[Weighted Cost]]-TOPSIS!$C$14)^2+(Sustainable_Friendly_Table[[#This Row],[Weighted Co2]]-TOPSIS!$D$14)^2)^0.5</f>
        <v>4.8216642005751581E-4</v>
      </c>
      <c r="Z495">
        <f>Sustainable_Friendly_Table[[#This Row],[S- Worst-Euclidean Distance]]/(Sustainable_Friendly_Table[[#This Row],[S+ Best-Euclidean Distance]]+Sustainable_Friendly_Table[[#This Row],[S- Worst-Euclidean Distance]])</f>
        <v>8.0014684413492632E-2</v>
      </c>
      <c r="AA495">
        <v>494</v>
      </c>
    </row>
    <row r="496" spans="1:27" x14ac:dyDescent="0.3">
      <c r="A496">
        <v>361</v>
      </c>
      <c r="B496" t="s">
        <v>142</v>
      </c>
      <c r="C496" t="s">
        <v>148</v>
      </c>
      <c r="D496" t="s">
        <v>151</v>
      </c>
      <c r="E496" t="s">
        <v>152</v>
      </c>
      <c r="F496" t="s">
        <v>154</v>
      </c>
      <c r="G496" t="s">
        <v>219</v>
      </c>
      <c r="H496">
        <v>406.0844784305695</v>
      </c>
      <c r="I496">
        <v>58</v>
      </c>
      <c r="J496">
        <v>1451503.7007148743</v>
      </c>
      <c r="K496">
        <v>36685.609763636356</v>
      </c>
      <c r="L496">
        <v>261270666.12867737</v>
      </c>
      <c r="M496">
        <v>5511880.9422727264</v>
      </c>
      <c r="N496">
        <v>2177255551.0723114</v>
      </c>
      <c r="O496">
        <v>108112000</v>
      </c>
      <c r="P496">
        <v>22.251500668181812</v>
      </c>
      <c r="Q496">
        <v>21699.980325687371</v>
      </c>
      <c r="R496">
        <v>261307351.73844099</v>
      </c>
      <c r="S496">
        <v>2290.8794320145839</v>
      </c>
      <c r="T496">
        <v>21722.231826355553</v>
      </c>
      <c r="U496">
        <f>Sustainable_Friendly_Table[[#This Row],[Total Energy(MJ)]]*AHP!$P$13/TOPSIS!$B$12</f>
        <v>2.5321923056526956E-2</v>
      </c>
      <c r="V496">
        <f>Sustainable_Friendly_Table[[#This Row],[Total Cost(LKR Million)]]*AHP!$P$14/TOPSIS!$C$12</f>
        <v>7.6471177014329405E-3</v>
      </c>
      <c r="W496">
        <f>Sustainable_Friendly_Table[[#This Row],[Total Carbon (Metric T)]]*AHP!$P$15/TOPSIS!$D$12</f>
        <v>1.3934975104822118E-2</v>
      </c>
      <c r="X496">
        <f>((Sustainable_Friendly_Table[[#This Row],[Weighted Energy]]-TOPSIS!$B$13)^2+(Sustainable_Friendly_Table[[#This Row],[Weighted Cost]]-TOPSIS!$C$13)^2+(Sustainable_Friendly_Table[[#This Row],[Weighted Co2]]-TOPSIS!$D$13)^2)^0.5</f>
        <v>5.546130935963272E-3</v>
      </c>
      <c r="Y496">
        <f>((Sustainable_Friendly_Table[[#This Row],[Weighted Energy]]-TOPSIS!$B$14)^2+(Sustainable_Friendly_Table[[#This Row],[Weighted Cost]]-TOPSIS!$C$14)^2+(Sustainable_Friendly_Table[[#This Row],[Weighted Co2]]-TOPSIS!$D$14)^2)^0.5</f>
        <v>4.808808921883398E-4</v>
      </c>
      <c r="Z496">
        <f>Sustainable_Friendly_Table[[#This Row],[S- Worst-Euclidean Distance]]/(Sustainable_Friendly_Table[[#This Row],[S+ Best-Euclidean Distance]]+Sustainable_Friendly_Table[[#This Row],[S- Worst-Euclidean Distance]])</f>
        <v>7.9787613812567923E-2</v>
      </c>
      <c r="AA496">
        <v>495</v>
      </c>
    </row>
    <row r="497" spans="1:27" x14ac:dyDescent="0.3">
      <c r="A497">
        <v>363</v>
      </c>
      <c r="B497" t="s">
        <v>142</v>
      </c>
      <c r="C497" t="s">
        <v>148</v>
      </c>
      <c r="D497" t="s">
        <v>151</v>
      </c>
      <c r="E497" t="s">
        <v>152</v>
      </c>
      <c r="F497" t="s">
        <v>154</v>
      </c>
      <c r="G497" t="s">
        <v>218</v>
      </c>
      <c r="H497">
        <v>406.0844784305695</v>
      </c>
      <c r="I497">
        <v>29</v>
      </c>
      <c r="J497">
        <v>1451503.7007148743</v>
      </c>
      <c r="K497">
        <v>36685.609763636356</v>
      </c>
      <c r="L497">
        <v>261270666.12867737</v>
      </c>
      <c r="M497">
        <v>5511880.9422727264</v>
      </c>
      <c r="N497">
        <v>2177255551.0723114</v>
      </c>
      <c r="O497">
        <v>108639800</v>
      </c>
      <c r="P497">
        <v>22.251500668181812</v>
      </c>
      <c r="Q497">
        <v>21699.980325687371</v>
      </c>
      <c r="R497">
        <v>261307351.73844099</v>
      </c>
      <c r="S497">
        <v>2291.4072320145842</v>
      </c>
      <c r="T497">
        <v>21722.231826355553</v>
      </c>
      <c r="U497">
        <f>Sustainable_Friendly_Table[[#This Row],[Total Energy(MJ)]]*AHP!$P$13/TOPSIS!$B$12</f>
        <v>2.5321923056526956E-2</v>
      </c>
      <c r="V497">
        <f>Sustainable_Friendly_Table[[#This Row],[Total Cost(LKR Million)]]*AHP!$P$14/TOPSIS!$C$12</f>
        <v>7.6488795351926809E-3</v>
      </c>
      <c r="W497">
        <f>Sustainable_Friendly_Table[[#This Row],[Total Carbon (Metric T)]]*AHP!$P$15/TOPSIS!$D$12</f>
        <v>1.3934975104822118E-2</v>
      </c>
      <c r="X497">
        <f>((Sustainable_Friendly_Table[[#This Row],[Weighted Energy]]-TOPSIS!$B$13)^2+(Sustainable_Friendly_Table[[#This Row],[Weighted Cost]]-TOPSIS!$C$13)^2+(Sustainable_Friendly_Table[[#This Row],[Weighted Co2]]-TOPSIS!$D$13)^2)^0.5</f>
        <v>5.5465833325128635E-3</v>
      </c>
      <c r="Y497">
        <f>((Sustainable_Friendly_Table[[#This Row],[Weighted Energy]]-TOPSIS!$B$14)^2+(Sustainable_Friendly_Table[[#This Row],[Weighted Cost]]-TOPSIS!$C$14)^2+(Sustainable_Friendly_Table[[#This Row],[Weighted Co2]]-TOPSIS!$D$14)^2)^0.5</f>
        <v>4.802976092780317E-4</v>
      </c>
      <c r="Z497">
        <f>Sustainable_Friendly_Table[[#This Row],[S- Worst-Euclidean Distance]]/(Sustainable_Friendly_Table[[#This Row],[S+ Best-Euclidean Distance]]+Sustainable_Friendly_Table[[#This Row],[S- Worst-Euclidean Distance]])</f>
        <v>7.9692566340179044E-2</v>
      </c>
      <c r="AA497">
        <v>496</v>
      </c>
    </row>
    <row r="498" spans="1:27" x14ac:dyDescent="0.3">
      <c r="A498">
        <v>485</v>
      </c>
      <c r="B498" t="s">
        <v>280</v>
      </c>
      <c r="C498" t="s">
        <v>148</v>
      </c>
      <c r="D498" t="s">
        <v>151</v>
      </c>
      <c r="E498" t="s">
        <v>280</v>
      </c>
      <c r="F498" t="s">
        <v>280</v>
      </c>
      <c r="G498" t="s">
        <v>220</v>
      </c>
      <c r="H498">
        <v>416.68340356271517</v>
      </c>
      <c r="I498">
        <v>30</v>
      </c>
      <c r="J498">
        <v>1451026.2688253671</v>
      </c>
      <c r="K498">
        <v>47970.876127272728</v>
      </c>
      <c r="L498">
        <v>261184728.38856608</v>
      </c>
      <c r="M498">
        <v>6694476.8240909083</v>
      </c>
      <c r="N498">
        <v>2176539403.2380505</v>
      </c>
      <c r="O498">
        <v>117000000</v>
      </c>
      <c r="P498">
        <v>28.438696849999996</v>
      </c>
      <c r="Q498">
        <v>21692.842718939239</v>
      </c>
      <c r="R498">
        <v>261232699.26469335</v>
      </c>
      <c r="S498">
        <v>2300.2338800621415</v>
      </c>
      <c r="T498">
        <v>21721.281415789239</v>
      </c>
      <c r="U498">
        <f>Sustainable_Friendly_Table[[#This Row],[Total Energy(MJ)]]*AHP!$P$13/TOPSIS!$B$12</f>
        <v>2.5314688877374932E-2</v>
      </c>
      <c r="V498">
        <f>Sustainable_Friendly_Table[[#This Row],[Total Cost(LKR Million)]]*AHP!$P$14/TOPSIS!$C$12</f>
        <v>7.6783435111599518E-3</v>
      </c>
      <c r="W498">
        <f>Sustainable_Friendly_Table[[#This Row],[Total Carbon (Metric T)]]*AHP!$P$15/TOPSIS!$D$12</f>
        <v>1.3934365409295119E-2</v>
      </c>
      <c r="X498">
        <f>((Sustainable_Friendly_Table[[#This Row],[Weighted Energy]]-TOPSIS!$B$13)^2+(Sustainable_Friendly_Table[[#This Row],[Weighted Cost]]-TOPSIS!$C$13)^2+(Sustainable_Friendly_Table[[#This Row],[Weighted Co2]]-TOPSIS!$D$13)^2)^0.5</f>
        <v>5.5478258311567556E-3</v>
      </c>
      <c r="Y498">
        <f>((Sustainable_Friendly_Table[[#This Row],[Weighted Energy]]-TOPSIS!$B$14)^2+(Sustainable_Friendly_Table[[#This Row],[Weighted Cost]]-TOPSIS!$C$14)^2+(Sustainable_Friendly_Table[[#This Row],[Weighted Co2]]-TOPSIS!$D$14)^2)^0.5</f>
        <v>4.7778750309633892E-4</v>
      </c>
      <c r="Z498">
        <f>Sustainable_Friendly_Table[[#This Row],[S- Worst-Euclidean Distance]]/(Sustainable_Friendly_Table[[#This Row],[S+ Best-Euclidean Distance]]+Sustainable_Friendly_Table[[#This Row],[S- Worst-Euclidean Distance]])</f>
        <v>7.9292758528051663E-2</v>
      </c>
      <c r="AA498">
        <v>497</v>
      </c>
    </row>
    <row r="499" spans="1:27" x14ac:dyDescent="0.3">
      <c r="A499">
        <v>362</v>
      </c>
      <c r="B499" t="s">
        <v>142</v>
      </c>
      <c r="C499" t="s">
        <v>148</v>
      </c>
      <c r="D499" t="s">
        <v>151</v>
      </c>
      <c r="E499" t="s">
        <v>152</v>
      </c>
      <c r="F499" t="s">
        <v>154</v>
      </c>
      <c r="G499" t="s">
        <v>220</v>
      </c>
      <c r="H499">
        <v>406.0844784305695</v>
      </c>
      <c r="I499">
        <v>29</v>
      </c>
      <c r="J499">
        <v>1451503.7007148743</v>
      </c>
      <c r="K499">
        <v>36685.609763636356</v>
      </c>
      <c r="L499">
        <v>261270666.12867737</v>
      </c>
      <c r="M499">
        <v>5511880.9422727264</v>
      </c>
      <c r="N499">
        <v>2177255551.0723114</v>
      </c>
      <c r="O499">
        <v>113100000</v>
      </c>
      <c r="P499">
        <v>22.251500668181812</v>
      </c>
      <c r="Q499">
        <v>21699.980325687371</v>
      </c>
      <c r="R499">
        <v>261307351.73844099</v>
      </c>
      <c r="S499">
        <v>2295.8674320145842</v>
      </c>
      <c r="T499">
        <v>21722.231826355553</v>
      </c>
      <c r="U499">
        <f>Sustainable_Friendly_Table[[#This Row],[Total Energy(MJ)]]*AHP!$P$13/TOPSIS!$B$12</f>
        <v>2.5321923056526956E-2</v>
      </c>
      <c r="V499">
        <f>Sustainable_Friendly_Table[[#This Row],[Total Cost(LKR Million)]]*AHP!$P$14/TOPSIS!$C$12</f>
        <v>7.663767998503007E-3</v>
      </c>
      <c r="W499">
        <f>Sustainable_Friendly_Table[[#This Row],[Total Carbon (Metric T)]]*AHP!$P$15/TOPSIS!$D$12</f>
        <v>1.3934975104822118E-2</v>
      </c>
      <c r="X499">
        <f>((Sustainable_Friendly_Table[[#This Row],[Weighted Energy]]-TOPSIS!$B$13)^2+(Sustainable_Friendly_Table[[#This Row],[Weighted Cost]]-TOPSIS!$C$13)^2+(Sustainable_Friendly_Table[[#This Row],[Weighted Co2]]-TOPSIS!$D$13)^2)^0.5</f>
        <v>5.5504271909457403E-3</v>
      </c>
      <c r="Y499">
        <f>((Sustainable_Friendly_Table[[#This Row],[Weighted Energy]]-TOPSIS!$B$14)^2+(Sustainable_Friendly_Table[[#This Row],[Weighted Cost]]-TOPSIS!$C$14)^2+(Sustainable_Friendly_Table[[#This Row],[Weighted Co2]]-TOPSIS!$D$14)^2)^0.5</f>
        <v>4.7560065525122151E-4</v>
      </c>
      <c r="Z499">
        <f>Sustainable_Friendly_Table[[#This Row],[S- Worst-Euclidean Distance]]/(Sustainable_Friendly_Table[[#This Row],[S+ Best-Euclidean Distance]]+Sustainable_Friendly_Table[[#This Row],[S- Worst-Euclidean Distance]])</f>
        <v>7.8924403834505011E-2</v>
      </c>
      <c r="AA499">
        <v>498</v>
      </c>
    </row>
    <row r="500" spans="1:27" x14ac:dyDescent="0.3">
      <c r="A500">
        <v>502</v>
      </c>
      <c r="B500" t="s">
        <v>280</v>
      </c>
      <c r="C500" t="s">
        <v>148</v>
      </c>
      <c r="D500" t="s">
        <v>280</v>
      </c>
      <c r="E500" t="s">
        <v>280</v>
      </c>
      <c r="F500" t="s">
        <v>280</v>
      </c>
      <c r="G500" t="s">
        <v>219</v>
      </c>
      <c r="H500">
        <v>417.1478659011251</v>
      </c>
      <c r="I500">
        <v>60</v>
      </c>
      <c r="J500">
        <v>1451475.8683689476</v>
      </c>
      <c r="K500">
        <v>47970.876127272728</v>
      </c>
      <c r="L500">
        <v>261265656.30641055</v>
      </c>
      <c r="M500">
        <v>6699081.8990909085</v>
      </c>
      <c r="N500">
        <v>2177213802.553421</v>
      </c>
      <c r="O500">
        <v>111840000</v>
      </c>
      <c r="P500">
        <v>28.429486699999998</v>
      </c>
      <c r="Q500">
        <v>21699.564232115765</v>
      </c>
      <c r="R500">
        <v>261313627.18253782</v>
      </c>
      <c r="S500">
        <v>2295.7528844525118</v>
      </c>
      <c r="T500">
        <v>21727.993718815764</v>
      </c>
      <c r="U500">
        <f>Sustainable_Friendly_Table[[#This Row],[Total Energy(MJ)]]*AHP!$P$13/TOPSIS!$B$12</f>
        <v>2.5322531176855404E-2</v>
      </c>
      <c r="V500">
        <f>Sustainable_Friendly_Table[[#This Row],[Total Cost(LKR Million)]]*AHP!$P$14/TOPSIS!$C$12</f>
        <v>7.6633856306326876E-3</v>
      </c>
      <c r="W500">
        <f>Sustainable_Friendly_Table[[#This Row],[Total Carbon (Metric T)]]*AHP!$P$15/TOPSIS!$D$12</f>
        <v>1.3938671402174595E-2</v>
      </c>
      <c r="X500">
        <f>((Sustainable_Friendly_Table[[#This Row],[Weighted Energy]]-TOPSIS!$B$13)^2+(Sustainable_Friendly_Table[[#This Row],[Weighted Cost]]-TOPSIS!$C$13)^2+(Sustainable_Friendly_Table[[#This Row],[Weighted Co2]]-TOPSIS!$D$13)^2)^0.5</f>
        <v>5.552563289446341E-3</v>
      </c>
      <c r="Y500">
        <f>((Sustainable_Friendly_Table[[#This Row],[Weighted Energy]]-TOPSIS!$B$14)^2+(Sustainable_Friendly_Table[[#This Row],[Weighted Cost]]-TOPSIS!$C$14)^2+(Sustainable_Friendly_Table[[#This Row],[Weighted Co2]]-TOPSIS!$D$14)^2)^0.5</f>
        <v>4.7350159887305144E-4</v>
      </c>
      <c r="Z500">
        <f>Sustainable_Friendly_Table[[#This Row],[S- Worst-Euclidean Distance]]/(Sustainable_Friendly_Table[[#This Row],[S+ Best-Euclidean Distance]]+Sustainable_Friendly_Table[[#This Row],[S- Worst-Euclidean Distance]])</f>
        <v>7.8575589152858616E-2</v>
      </c>
      <c r="AA500">
        <v>499</v>
      </c>
    </row>
    <row r="501" spans="1:27" x14ac:dyDescent="0.3">
      <c r="A501">
        <v>504</v>
      </c>
      <c r="B501" t="s">
        <v>280</v>
      </c>
      <c r="C501" t="s">
        <v>148</v>
      </c>
      <c r="D501" t="s">
        <v>280</v>
      </c>
      <c r="E501" t="s">
        <v>280</v>
      </c>
      <c r="F501" t="s">
        <v>280</v>
      </c>
      <c r="G501" t="s">
        <v>218</v>
      </c>
      <c r="H501">
        <v>417.1478659011251</v>
      </c>
      <c r="I501">
        <v>30</v>
      </c>
      <c r="J501">
        <v>1451475.8683689476</v>
      </c>
      <c r="K501">
        <v>47970.876127272728</v>
      </c>
      <c r="L501">
        <v>261265656.30641055</v>
      </c>
      <c r="M501">
        <v>6699081.8990909085</v>
      </c>
      <c r="N501">
        <v>2177213802.553421</v>
      </c>
      <c r="O501">
        <v>112386000</v>
      </c>
      <c r="P501">
        <v>28.429486699999998</v>
      </c>
      <c r="Q501">
        <v>21699.564232115765</v>
      </c>
      <c r="R501">
        <v>261313627.18253782</v>
      </c>
      <c r="S501">
        <v>2296.2988844525116</v>
      </c>
      <c r="T501">
        <v>21727.993718815764</v>
      </c>
      <c r="U501">
        <f>Sustainable_Friendly_Table[[#This Row],[Total Energy(MJ)]]*AHP!$P$13/TOPSIS!$B$12</f>
        <v>2.5322531176855404E-2</v>
      </c>
      <c r="V501">
        <f>Sustainable_Friendly_Table[[#This Row],[Total Cost(LKR Million)]]*AHP!$P$14/TOPSIS!$C$12</f>
        <v>7.6652082172806923E-3</v>
      </c>
      <c r="W501">
        <f>Sustainable_Friendly_Table[[#This Row],[Total Carbon (Metric T)]]*AHP!$P$15/TOPSIS!$D$12</f>
        <v>1.3938671402174595E-2</v>
      </c>
      <c r="X501">
        <f>((Sustainable_Friendly_Table[[#This Row],[Weighted Energy]]-TOPSIS!$B$13)^2+(Sustainable_Friendly_Table[[#This Row],[Weighted Cost]]-TOPSIS!$C$13)^2+(Sustainable_Friendly_Table[[#This Row],[Weighted Co2]]-TOPSIS!$D$13)^2)^0.5</f>
        <v>5.5530360924578095E-3</v>
      </c>
      <c r="Y501">
        <f>((Sustainable_Friendly_Table[[#This Row],[Weighted Energy]]-TOPSIS!$B$14)^2+(Sustainable_Friendly_Table[[#This Row],[Weighted Cost]]-TOPSIS!$C$14)^2+(Sustainable_Friendly_Table[[#This Row],[Weighted Co2]]-TOPSIS!$D$14)^2)^0.5</f>
        <v>4.7295158622324919E-4</v>
      </c>
      <c r="Z501">
        <f>Sustainable_Friendly_Table[[#This Row],[S- Worst-Euclidean Distance]]/(Sustainable_Friendly_Table[[#This Row],[S+ Best-Euclidean Distance]]+Sustainable_Friendly_Table[[#This Row],[S- Worst-Euclidean Distance]])</f>
        <v>7.8485322480242231E-2</v>
      </c>
      <c r="AA501">
        <v>500</v>
      </c>
    </row>
    <row r="502" spans="1:27" x14ac:dyDescent="0.3">
      <c r="A502">
        <v>379</v>
      </c>
      <c r="B502" t="s">
        <v>142</v>
      </c>
      <c r="C502" t="s">
        <v>148</v>
      </c>
      <c r="D502" t="s">
        <v>280</v>
      </c>
      <c r="E502" t="s">
        <v>152</v>
      </c>
      <c r="F502" t="s">
        <v>154</v>
      </c>
      <c r="G502" t="s">
        <v>219</v>
      </c>
      <c r="H502">
        <v>406.54894076897949</v>
      </c>
      <c r="I502">
        <v>58</v>
      </c>
      <c r="J502">
        <v>1451953.3002584553</v>
      </c>
      <c r="K502">
        <v>36685.609763636356</v>
      </c>
      <c r="L502">
        <v>261351594.04652196</v>
      </c>
      <c r="M502">
        <v>5516486.0172727266</v>
      </c>
      <c r="N502">
        <v>2177929950.3876829</v>
      </c>
      <c r="O502">
        <v>108112000</v>
      </c>
      <c r="P502">
        <v>22.242290518181814</v>
      </c>
      <c r="Q502">
        <v>21706.701838863904</v>
      </c>
      <c r="R502">
        <v>261388279.65628558</v>
      </c>
      <c r="S502">
        <v>2291.558436404956</v>
      </c>
      <c r="T502">
        <v>21728.944129382086</v>
      </c>
      <c r="U502">
        <f>Sustainable_Friendly_Table[[#This Row],[Total Energy(MJ)]]*AHP!$P$13/TOPSIS!$B$12</f>
        <v>2.5329765356007443E-2</v>
      </c>
      <c r="V502">
        <f>Sustainable_Friendly_Table[[#This Row],[Total Cost(LKR Million)]]*AHP!$P$14/TOPSIS!$C$12</f>
        <v>7.6493842661505768E-3</v>
      </c>
      <c r="W502">
        <f>Sustainable_Friendly_Table[[#This Row],[Total Carbon (Metric T)]]*AHP!$P$15/TOPSIS!$D$12</f>
        <v>1.3939281097701602E-2</v>
      </c>
      <c r="X502">
        <f>((Sustainable_Friendly_Table[[#This Row],[Weighted Energy]]-TOPSIS!$B$13)^2+(Sustainable_Friendly_Table[[#This Row],[Weighted Cost]]-TOPSIS!$C$13)^2+(Sustainable_Friendly_Table[[#This Row],[Weighted Co2]]-TOPSIS!$D$13)^2)^0.5</f>
        <v>5.5553596659372205E-3</v>
      </c>
      <c r="Y502">
        <f>((Sustainable_Friendly_Table[[#This Row],[Weighted Energy]]-TOPSIS!$B$14)^2+(Sustainable_Friendly_Table[[#This Row],[Weighted Cost]]-TOPSIS!$C$14)^2+(Sustainable_Friendly_Table[[#This Row],[Weighted Co2]]-TOPSIS!$D$14)^2)^0.5</f>
        <v>4.7169074892476073E-4</v>
      </c>
      <c r="Z502">
        <f>Sustainable_Friendly_Table[[#This Row],[S- Worst-Euclidean Distance]]/(Sustainable_Friendly_Table[[#This Row],[S+ Best-Euclidean Distance]]+Sustainable_Friendly_Table[[#This Row],[S- Worst-Euclidean Distance]])</f>
        <v>7.8262286932531386E-2</v>
      </c>
      <c r="AA502">
        <v>501</v>
      </c>
    </row>
    <row r="503" spans="1:27" x14ac:dyDescent="0.3">
      <c r="A503">
        <v>381</v>
      </c>
      <c r="B503" t="s">
        <v>142</v>
      </c>
      <c r="C503" t="s">
        <v>148</v>
      </c>
      <c r="D503" t="s">
        <v>280</v>
      </c>
      <c r="E503" t="s">
        <v>152</v>
      </c>
      <c r="F503" t="s">
        <v>154</v>
      </c>
      <c r="G503" t="s">
        <v>218</v>
      </c>
      <c r="H503">
        <v>406.54894076897949</v>
      </c>
      <c r="I503">
        <v>29</v>
      </c>
      <c r="J503">
        <v>1451953.3002584553</v>
      </c>
      <c r="K503">
        <v>36685.609763636356</v>
      </c>
      <c r="L503">
        <v>261351594.04652196</v>
      </c>
      <c r="M503">
        <v>5516486.0172727266</v>
      </c>
      <c r="N503">
        <v>2177929950.3876829</v>
      </c>
      <c r="O503">
        <v>108639800</v>
      </c>
      <c r="P503">
        <v>22.242290518181814</v>
      </c>
      <c r="Q503">
        <v>21706.701838863904</v>
      </c>
      <c r="R503">
        <v>261388279.65628558</v>
      </c>
      <c r="S503">
        <v>2292.0862364049558</v>
      </c>
      <c r="T503">
        <v>21728.944129382086</v>
      </c>
      <c r="U503">
        <f>Sustainable_Friendly_Table[[#This Row],[Total Energy(MJ)]]*AHP!$P$13/TOPSIS!$B$12</f>
        <v>2.5329765356007443E-2</v>
      </c>
      <c r="V503">
        <f>Sustainable_Friendly_Table[[#This Row],[Total Cost(LKR Million)]]*AHP!$P$14/TOPSIS!$C$12</f>
        <v>7.6511460999103163E-3</v>
      </c>
      <c r="W503">
        <f>Sustainable_Friendly_Table[[#This Row],[Total Carbon (Metric T)]]*AHP!$P$15/TOPSIS!$D$12</f>
        <v>1.3939281097701602E-2</v>
      </c>
      <c r="X503">
        <f>((Sustainable_Friendly_Table[[#This Row],[Weighted Energy]]-TOPSIS!$B$13)^2+(Sustainable_Friendly_Table[[#This Row],[Weighted Cost]]-TOPSIS!$C$13)^2+(Sustainable_Friendly_Table[[#This Row],[Weighted Co2]]-TOPSIS!$D$13)^2)^0.5</f>
        <v>5.5558120297759563E-3</v>
      </c>
      <c r="Y503">
        <f>((Sustainable_Friendly_Table[[#This Row],[Weighted Energy]]-TOPSIS!$B$14)^2+(Sustainable_Friendly_Table[[#This Row],[Weighted Cost]]-TOPSIS!$C$14)^2+(Sustainable_Friendly_Table[[#This Row],[Weighted Co2]]-TOPSIS!$D$14)^2)^0.5</f>
        <v>4.7110456402800575E-4</v>
      </c>
      <c r="Z503">
        <f>Sustainable_Friendly_Table[[#This Row],[S- Worst-Euclidean Distance]]/(Sustainable_Friendly_Table[[#This Row],[S+ Best-Euclidean Distance]]+Sustainable_Friendly_Table[[#This Row],[S- Worst-Euclidean Distance]])</f>
        <v>7.8166763500979924E-2</v>
      </c>
      <c r="AA503">
        <v>502</v>
      </c>
    </row>
    <row r="504" spans="1:27" x14ac:dyDescent="0.3">
      <c r="A504">
        <v>503</v>
      </c>
      <c r="B504" t="s">
        <v>280</v>
      </c>
      <c r="C504" t="s">
        <v>148</v>
      </c>
      <c r="D504" t="s">
        <v>280</v>
      </c>
      <c r="E504" t="s">
        <v>280</v>
      </c>
      <c r="F504" t="s">
        <v>280</v>
      </c>
      <c r="G504" t="s">
        <v>220</v>
      </c>
      <c r="H504">
        <v>417.1478659011251</v>
      </c>
      <c r="I504">
        <v>30</v>
      </c>
      <c r="J504">
        <v>1451475.8683689476</v>
      </c>
      <c r="K504">
        <v>47970.876127272728</v>
      </c>
      <c r="L504">
        <v>261265656.30641055</v>
      </c>
      <c r="M504">
        <v>6699081.8990909085</v>
      </c>
      <c r="N504">
        <v>2177213802.553421</v>
      </c>
      <c r="O504">
        <v>117000000</v>
      </c>
      <c r="P504">
        <v>28.429486699999998</v>
      </c>
      <c r="Q504">
        <v>21699.564232115765</v>
      </c>
      <c r="R504">
        <v>261313627.18253782</v>
      </c>
      <c r="S504">
        <v>2300.9128844525117</v>
      </c>
      <c r="T504">
        <v>21727.993718815764</v>
      </c>
      <c r="U504">
        <f>Sustainable_Friendly_Table[[#This Row],[Total Energy(MJ)]]*AHP!$P$13/TOPSIS!$B$12</f>
        <v>2.5322531176855404E-2</v>
      </c>
      <c r="V504">
        <f>Sustainable_Friendly_Table[[#This Row],[Total Cost(LKR Million)]]*AHP!$P$14/TOPSIS!$C$12</f>
        <v>7.680610075877582E-3</v>
      </c>
      <c r="W504">
        <f>Sustainable_Friendly_Table[[#This Row],[Total Carbon (Metric T)]]*AHP!$P$15/TOPSIS!$D$12</f>
        <v>1.3938671402174595E-2</v>
      </c>
      <c r="X504">
        <f>((Sustainable_Friendly_Table[[#This Row],[Weighted Energy]]-TOPSIS!$B$13)^2+(Sustainable_Friendly_Table[[#This Row],[Weighted Cost]]-TOPSIS!$C$13)^2+(Sustainable_Friendly_Table[[#This Row],[Weighted Co2]]-TOPSIS!$D$13)^2)^0.5</f>
        <v>5.5570538009517634E-3</v>
      </c>
      <c r="Y504">
        <f>((Sustainable_Friendly_Table[[#This Row],[Weighted Energy]]-TOPSIS!$B$14)^2+(Sustainable_Friendly_Table[[#This Row],[Weighted Cost]]-TOPSIS!$C$14)^2+(Sustainable_Friendly_Table[[#This Row],[Weighted Co2]]-TOPSIS!$D$14)^2)^0.5</f>
        <v>4.6856105580127342E-4</v>
      </c>
      <c r="Z504">
        <f>Sustainable_Friendly_Table[[#This Row],[S- Worst-Euclidean Distance]]/(Sustainable_Friendly_Table[[#This Row],[S+ Best-Euclidean Distance]]+Sustainable_Friendly_Table[[#This Row],[S- Worst-Euclidean Distance]])</f>
        <v>7.7761534206944358E-2</v>
      </c>
      <c r="AA504">
        <v>503</v>
      </c>
    </row>
    <row r="505" spans="1:27" x14ac:dyDescent="0.3">
      <c r="A505">
        <v>380</v>
      </c>
      <c r="B505" t="s">
        <v>142</v>
      </c>
      <c r="C505" t="s">
        <v>148</v>
      </c>
      <c r="D505" t="s">
        <v>280</v>
      </c>
      <c r="E505" t="s">
        <v>152</v>
      </c>
      <c r="F505" t="s">
        <v>154</v>
      </c>
      <c r="G505" t="s">
        <v>220</v>
      </c>
      <c r="H505">
        <v>406.54894076897949</v>
      </c>
      <c r="I505">
        <v>29</v>
      </c>
      <c r="J505">
        <v>1451953.3002584553</v>
      </c>
      <c r="K505">
        <v>36685.609763636356</v>
      </c>
      <c r="L505">
        <v>261351594.04652196</v>
      </c>
      <c r="M505">
        <v>5516486.0172727266</v>
      </c>
      <c r="N505">
        <v>2177929950.3876829</v>
      </c>
      <c r="O505">
        <v>113100000</v>
      </c>
      <c r="P505">
        <v>22.242290518181814</v>
      </c>
      <c r="Q505">
        <v>21706.701838863904</v>
      </c>
      <c r="R505">
        <v>261388279.65628558</v>
      </c>
      <c r="S505">
        <v>2296.5464364049558</v>
      </c>
      <c r="T505">
        <v>21728.944129382086</v>
      </c>
      <c r="U505">
        <f>Sustainable_Friendly_Table[[#This Row],[Total Energy(MJ)]]*AHP!$P$13/TOPSIS!$B$12</f>
        <v>2.5329765356007443E-2</v>
      </c>
      <c r="V505">
        <f>Sustainable_Friendly_Table[[#This Row],[Total Cost(LKR Million)]]*AHP!$P$14/TOPSIS!$C$12</f>
        <v>7.6660345632206424E-3</v>
      </c>
      <c r="W505">
        <f>Sustainable_Friendly_Table[[#This Row],[Total Carbon (Metric T)]]*AHP!$P$15/TOPSIS!$D$12</f>
        <v>1.3939281097701602E-2</v>
      </c>
      <c r="X505">
        <f>((Sustainable_Friendly_Table[[#This Row],[Weighted Energy]]-TOPSIS!$B$13)^2+(Sustainable_Friendly_Table[[#This Row],[Weighted Cost]]-TOPSIS!$C$13)^2+(Sustainable_Friendly_Table[[#This Row],[Weighted Co2]]-TOPSIS!$D$13)^2)^0.5</f>
        <v>5.5596555773730115E-3</v>
      </c>
      <c r="Y505">
        <f>((Sustainable_Friendly_Table[[#This Row],[Weighted Energy]]-TOPSIS!$B$14)^2+(Sustainable_Friendly_Table[[#This Row],[Weighted Cost]]-TOPSIS!$C$14)^2+(Sustainable_Friendly_Table[[#This Row],[Weighted Co2]]-TOPSIS!$D$14)^2)^0.5</f>
        <v>4.6638738338048319E-4</v>
      </c>
      <c r="Z505">
        <f>Sustainable_Friendly_Table[[#This Row],[S- Worst-Euclidean Distance]]/(Sustainable_Friendly_Table[[#This Row],[S+ Best-Euclidean Distance]]+Sustainable_Friendly_Table[[#This Row],[S- Worst-Euclidean Distance]])</f>
        <v>7.7395296783972195E-2</v>
      </c>
      <c r="AA505">
        <v>504</v>
      </c>
    </row>
    <row r="506" spans="1:27" x14ac:dyDescent="0.3">
      <c r="A506">
        <v>364</v>
      </c>
      <c r="B506" t="s">
        <v>142</v>
      </c>
      <c r="C506" t="s">
        <v>148</v>
      </c>
      <c r="D506" t="s">
        <v>151</v>
      </c>
      <c r="E506" t="s">
        <v>152</v>
      </c>
      <c r="F506" t="s">
        <v>155</v>
      </c>
      <c r="G506" t="s">
        <v>219</v>
      </c>
      <c r="H506">
        <v>406.04590658673129</v>
      </c>
      <c r="I506">
        <v>58</v>
      </c>
      <c r="J506">
        <v>1452544.8801385583</v>
      </c>
      <c r="K506">
        <v>37504.389536363633</v>
      </c>
      <c r="L506">
        <v>261458078.42494053</v>
      </c>
      <c r="M506">
        <v>5539173.6013636356</v>
      </c>
      <c r="N506">
        <v>2178817320.2078376</v>
      </c>
      <c r="O506">
        <v>108112000</v>
      </c>
      <c r="P506">
        <v>21.978574077272722</v>
      </c>
      <c r="Q506">
        <v>21715.545958071449</v>
      </c>
      <c r="R506">
        <v>261495582.81447688</v>
      </c>
      <c r="S506">
        <v>2292.4684938092014</v>
      </c>
      <c r="T506">
        <v>21737.52453214872</v>
      </c>
      <c r="U506">
        <f>Sustainable_Friendly_Table[[#This Row],[Total Energy(MJ)]]*AHP!$P$13/TOPSIS!$B$12</f>
        <v>2.5340163541505728E-2</v>
      </c>
      <c r="V506">
        <f>Sustainable_Friendly_Table[[#This Row],[Total Cost(LKR Million)]]*AHP!$P$14/TOPSIS!$C$12</f>
        <v>7.6524221021833563E-3</v>
      </c>
      <c r="W506">
        <f>Sustainable_Friendly_Table[[#This Row],[Total Carbon (Metric T)]]*AHP!$P$15/TOPSIS!$D$12</f>
        <v>1.3944785490615653E-2</v>
      </c>
      <c r="X506">
        <f>((Sustainable_Friendly_Table[[#This Row],[Weighted Energy]]-TOPSIS!$B$13)^2+(Sustainable_Friendly_Table[[#This Row],[Weighted Cost]]-TOPSIS!$C$13)^2+(Sustainable_Friendly_Table[[#This Row],[Weighted Co2]]-TOPSIS!$D$13)^2)^0.5</f>
        <v>5.567509058389368E-3</v>
      </c>
      <c r="Y506">
        <f>((Sustainable_Friendly_Table[[#This Row],[Weighted Energy]]-TOPSIS!$B$14)^2+(Sustainable_Friendly_Table[[#This Row],[Weighted Cost]]-TOPSIS!$C$14)^2+(Sustainable_Friendly_Table[[#This Row],[Weighted Co2]]-TOPSIS!$D$14)^2)^0.5</f>
        <v>4.5959109043138284E-4</v>
      </c>
      <c r="Z506">
        <f>Sustainable_Friendly_Table[[#This Row],[S- Worst-Euclidean Distance]]/(Sustainable_Friendly_Table[[#This Row],[S+ Best-Euclidean Distance]]+Sustainable_Friendly_Table[[#This Row],[S- Worst-Euclidean Distance]])</f>
        <v>7.6254098834130951E-2</v>
      </c>
      <c r="AA506">
        <v>505</v>
      </c>
    </row>
    <row r="507" spans="1:27" x14ac:dyDescent="0.3">
      <c r="A507">
        <v>366</v>
      </c>
      <c r="B507" t="s">
        <v>142</v>
      </c>
      <c r="C507" t="s">
        <v>148</v>
      </c>
      <c r="D507" t="s">
        <v>151</v>
      </c>
      <c r="E507" t="s">
        <v>152</v>
      </c>
      <c r="F507" t="s">
        <v>155</v>
      </c>
      <c r="G507" t="s">
        <v>218</v>
      </c>
      <c r="H507">
        <v>406.04590658673129</v>
      </c>
      <c r="I507">
        <v>29</v>
      </c>
      <c r="J507">
        <v>1452544.8801385583</v>
      </c>
      <c r="K507">
        <v>37504.389536363633</v>
      </c>
      <c r="L507">
        <v>261458078.42494053</v>
      </c>
      <c r="M507">
        <v>5539173.6013636356</v>
      </c>
      <c r="N507">
        <v>2178817320.2078376</v>
      </c>
      <c r="O507">
        <v>108639800</v>
      </c>
      <c r="P507">
        <v>21.978574077272722</v>
      </c>
      <c r="Q507">
        <v>21715.545958071449</v>
      </c>
      <c r="R507">
        <v>261495582.81447688</v>
      </c>
      <c r="S507">
        <v>2292.9962938092012</v>
      </c>
      <c r="T507">
        <v>21737.52453214872</v>
      </c>
      <c r="U507">
        <f>Sustainable_Friendly_Table[[#This Row],[Total Energy(MJ)]]*AHP!$P$13/TOPSIS!$B$12</f>
        <v>2.5340163541505728E-2</v>
      </c>
      <c r="V507">
        <f>Sustainable_Friendly_Table[[#This Row],[Total Cost(LKR Million)]]*AHP!$P$14/TOPSIS!$C$12</f>
        <v>7.6541839359430949E-3</v>
      </c>
      <c r="W507">
        <f>Sustainable_Friendly_Table[[#This Row],[Total Carbon (Metric T)]]*AHP!$P$15/TOPSIS!$D$12</f>
        <v>1.3944785490615653E-2</v>
      </c>
      <c r="X507">
        <f>((Sustainable_Friendly_Table[[#This Row],[Weighted Energy]]-TOPSIS!$B$13)^2+(Sustainable_Friendly_Table[[#This Row],[Weighted Cost]]-TOPSIS!$C$13)^2+(Sustainable_Friendly_Table[[#This Row],[Weighted Co2]]-TOPSIS!$D$13)^2)^0.5</f>
        <v>5.567961396404697E-3</v>
      </c>
      <c r="Y507">
        <f>((Sustainable_Friendly_Table[[#This Row],[Weighted Energy]]-TOPSIS!$B$14)^2+(Sustainable_Friendly_Table[[#This Row],[Weighted Cost]]-TOPSIS!$C$14)^2+(Sustainable_Friendly_Table[[#This Row],[Weighted Co2]]-TOPSIS!$D$14)^2)^0.5</f>
        <v>4.5900111367499065E-4</v>
      </c>
      <c r="Z507">
        <f>Sustainable_Friendly_Table[[#This Row],[S- Worst-Euclidean Distance]]/(Sustainable_Friendly_Table[[#This Row],[S+ Best-Euclidean Distance]]+Sustainable_Friendly_Table[[#This Row],[S- Worst-Euclidean Distance]])</f>
        <v>7.615795069362756E-2</v>
      </c>
      <c r="AA507">
        <v>506</v>
      </c>
    </row>
    <row r="508" spans="1:27" x14ac:dyDescent="0.3">
      <c r="A508">
        <v>365</v>
      </c>
      <c r="B508" t="s">
        <v>142</v>
      </c>
      <c r="C508" t="s">
        <v>148</v>
      </c>
      <c r="D508" t="s">
        <v>151</v>
      </c>
      <c r="E508" t="s">
        <v>152</v>
      </c>
      <c r="F508" t="s">
        <v>155</v>
      </c>
      <c r="G508" t="s">
        <v>220</v>
      </c>
      <c r="H508">
        <v>406.04590658673129</v>
      </c>
      <c r="I508">
        <v>29</v>
      </c>
      <c r="J508">
        <v>1452544.8801385583</v>
      </c>
      <c r="K508">
        <v>37504.389536363633</v>
      </c>
      <c r="L508">
        <v>261458078.42494053</v>
      </c>
      <c r="M508">
        <v>5539173.6013636356</v>
      </c>
      <c r="N508">
        <v>2178817320.2078376</v>
      </c>
      <c r="O508">
        <v>113100000</v>
      </c>
      <c r="P508">
        <v>21.978574077272722</v>
      </c>
      <c r="Q508">
        <v>21715.545958071449</v>
      </c>
      <c r="R508">
        <v>261495582.81447688</v>
      </c>
      <c r="S508">
        <v>2297.4564938092012</v>
      </c>
      <c r="T508">
        <v>21737.52453214872</v>
      </c>
      <c r="U508">
        <f>Sustainable_Friendly_Table[[#This Row],[Total Energy(MJ)]]*AHP!$P$13/TOPSIS!$B$12</f>
        <v>2.5340163541505728E-2</v>
      </c>
      <c r="V508">
        <f>Sustainable_Friendly_Table[[#This Row],[Total Cost(LKR Million)]]*AHP!$P$14/TOPSIS!$C$12</f>
        <v>7.669072399253421E-3</v>
      </c>
      <c r="W508">
        <f>Sustainable_Friendly_Table[[#This Row],[Total Carbon (Metric T)]]*AHP!$P$15/TOPSIS!$D$12</f>
        <v>1.3944785490615653E-2</v>
      </c>
      <c r="X508">
        <f>((Sustainable_Friendly_Table[[#This Row],[Weighted Energy]]-TOPSIS!$B$13)^2+(Sustainable_Friendly_Table[[#This Row],[Weighted Cost]]-TOPSIS!$C$13)^2+(Sustainable_Friendly_Table[[#This Row],[Weighted Co2]]-TOPSIS!$D$13)^2)^0.5</f>
        <v>5.5718046805397969E-3</v>
      </c>
      <c r="Y508">
        <f>((Sustainable_Friendly_Table[[#This Row],[Weighted Energy]]-TOPSIS!$B$14)^2+(Sustainable_Friendly_Table[[#This Row],[Weighted Cost]]-TOPSIS!$C$14)^2+(Sustainable_Friendly_Table[[#This Row],[Weighted Co2]]-TOPSIS!$D$14)^2)^0.5</f>
        <v>4.5425781325585552E-4</v>
      </c>
      <c r="Z508">
        <f>Sustainable_Friendly_Table[[#This Row],[S- Worst-Euclidean Distance]]/(Sustainable_Friendly_Table[[#This Row],[S+ Best-Euclidean Distance]]+Sustainable_Friendly_Table[[#This Row],[S- Worst-Euclidean Distance]])</f>
        <v>7.5382194214473022E-2</v>
      </c>
      <c r="AA508">
        <v>507</v>
      </c>
    </row>
    <row r="509" spans="1:27" x14ac:dyDescent="0.3">
      <c r="A509">
        <v>382</v>
      </c>
      <c r="B509" t="s">
        <v>142</v>
      </c>
      <c r="C509" t="s">
        <v>148</v>
      </c>
      <c r="D509" t="s">
        <v>280</v>
      </c>
      <c r="E509" t="s">
        <v>152</v>
      </c>
      <c r="F509" t="s">
        <v>155</v>
      </c>
      <c r="G509" t="s">
        <v>219</v>
      </c>
      <c r="H509">
        <v>406.51036892514139</v>
      </c>
      <c r="I509">
        <v>58</v>
      </c>
      <c r="J509">
        <v>1452994.4796821391</v>
      </c>
      <c r="K509">
        <v>37504.389536363633</v>
      </c>
      <c r="L509">
        <v>261539006.34278506</v>
      </c>
      <c r="M509">
        <v>5543778.6763636358</v>
      </c>
      <c r="N509">
        <v>2179491719.5232086</v>
      </c>
      <c r="O509">
        <v>108112000</v>
      </c>
      <c r="P509">
        <v>21.969363927272724</v>
      </c>
      <c r="Q509">
        <v>21722.267471247978</v>
      </c>
      <c r="R509">
        <v>261576510.73232141</v>
      </c>
      <c r="S509">
        <v>2293.1474981995721</v>
      </c>
      <c r="T509">
        <v>21744.236835175252</v>
      </c>
      <c r="U509">
        <f>Sustainable_Friendly_Table[[#This Row],[Total Energy(MJ)]]*AHP!$P$13/TOPSIS!$B$12</f>
        <v>2.5348005840986208E-2</v>
      </c>
      <c r="V509">
        <f>Sustainable_Friendly_Table[[#This Row],[Total Cost(LKR Million)]]*AHP!$P$14/TOPSIS!$C$12</f>
        <v>7.6546886669009882E-3</v>
      </c>
      <c r="W509">
        <f>Sustainable_Friendly_Table[[#This Row],[Total Carbon (Metric T)]]*AHP!$P$15/TOPSIS!$D$12</f>
        <v>1.3949091483495133E-2</v>
      </c>
      <c r="X509">
        <f>((Sustainable_Friendly_Table[[#This Row],[Weighted Energy]]-TOPSIS!$B$13)^2+(Sustainable_Friendly_Table[[#This Row],[Weighted Cost]]-TOPSIS!$C$13)^2+(Sustainable_Friendly_Table[[#This Row],[Weighted Co2]]-TOPSIS!$D$13)^2)^0.5</f>
        <v>5.5767377920654029E-3</v>
      </c>
      <c r="Y509">
        <f>((Sustainable_Friendly_Table[[#This Row],[Weighted Energy]]-TOPSIS!$B$14)^2+(Sustainable_Friendly_Table[[#This Row],[Weighted Cost]]-TOPSIS!$C$14)^2+(Sustainable_Friendly_Table[[#This Row],[Weighted Co2]]-TOPSIS!$D$14)^2)^0.5</f>
        <v>4.50404626622475E-4</v>
      </c>
      <c r="Z509">
        <f>Sustainable_Friendly_Table[[#This Row],[S- Worst-Euclidean Distance]]/(Sustainable_Friendly_Table[[#This Row],[S+ Best-Euclidean Distance]]+Sustainable_Friendly_Table[[#This Row],[S- Worst-Euclidean Distance]])</f>
        <v>7.4729381742489012E-2</v>
      </c>
      <c r="AA509">
        <v>508</v>
      </c>
    </row>
    <row r="510" spans="1:27" x14ac:dyDescent="0.3">
      <c r="A510">
        <v>384</v>
      </c>
      <c r="B510" t="s">
        <v>142</v>
      </c>
      <c r="C510" t="s">
        <v>148</v>
      </c>
      <c r="D510" t="s">
        <v>280</v>
      </c>
      <c r="E510" t="s">
        <v>152</v>
      </c>
      <c r="F510" t="s">
        <v>155</v>
      </c>
      <c r="G510" t="s">
        <v>218</v>
      </c>
      <c r="H510">
        <v>406.51036892514139</v>
      </c>
      <c r="I510">
        <v>29</v>
      </c>
      <c r="J510">
        <v>1452994.4796821391</v>
      </c>
      <c r="K510">
        <v>37504.389536363633</v>
      </c>
      <c r="L510">
        <v>261539006.34278506</v>
      </c>
      <c r="M510">
        <v>5543778.6763636358</v>
      </c>
      <c r="N510">
        <v>2179491719.5232086</v>
      </c>
      <c r="O510">
        <v>108639800</v>
      </c>
      <c r="P510">
        <v>21.969363927272724</v>
      </c>
      <c r="Q510">
        <v>21722.267471247978</v>
      </c>
      <c r="R510">
        <v>261576510.73232141</v>
      </c>
      <c r="S510">
        <v>2293.6752981995719</v>
      </c>
      <c r="T510">
        <v>21744.236835175252</v>
      </c>
      <c r="U510">
        <f>Sustainable_Friendly_Table[[#This Row],[Total Energy(MJ)]]*AHP!$P$13/TOPSIS!$B$12</f>
        <v>2.5348005840986208E-2</v>
      </c>
      <c r="V510">
        <f>Sustainable_Friendly_Table[[#This Row],[Total Cost(LKR Million)]]*AHP!$P$14/TOPSIS!$C$12</f>
        <v>7.6564505006607268E-3</v>
      </c>
      <c r="W510">
        <f>Sustainable_Friendly_Table[[#This Row],[Total Carbon (Metric T)]]*AHP!$P$15/TOPSIS!$D$12</f>
        <v>1.3949091483495133E-2</v>
      </c>
      <c r="X510">
        <f>((Sustainable_Friendly_Table[[#This Row],[Weighted Energy]]-TOPSIS!$B$13)^2+(Sustainable_Friendly_Table[[#This Row],[Weighted Cost]]-TOPSIS!$C$13)^2+(Sustainable_Friendly_Table[[#This Row],[Weighted Co2]]-TOPSIS!$D$13)^2)^0.5</f>
        <v>5.5771900975918201E-3</v>
      </c>
      <c r="Y510">
        <f>((Sustainable_Friendly_Table[[#This Row],[Weighted Energy]]-TOPSIS!$B$14)^2+(Sustainable_Friendly_Table[[#This Row],[Weighted Cost]]-TOPSIS!$C$14)^2+(Sustainable_Friendly_Table[[#This Row],[Weighted Co2]]-TOPSIS!$D$14)^2)^0.5</f>
        <v>4.4981147857116945E-4</v>
      </c>
      <c r="Z510">
        <f>Sustainable_Friendly_Table[[#This Row],[S- Worst-Euclidean Distance]]/(Sustainable_Friendly_Table[[#This Row],[S+ Best-Euclidean Distance]]+Sustainable_Friendly_Table[[#This Row],[S- Worst-Euclidean Distance]])</f>
        <v>7.4632712948042065E-2</v>
      </c>
      <c r="AA510">
        <v>509</v>
      </c>
    </row>
    <row r="511" spans="1:27" x14ac:dyDescent="0.3">
      <c r="A511">
        <v>478</v>
      </c>
      <c r="B511" t="s">
        <v>280</v>
      </c>
      <c r="C511" t="s">
        <v>148</v>
      </c>
      <c r="D511" t="s">
        <v>151</v>
      </c>
      <c r="E511" t="s">
        <v>280</v>
      </c>
      <c r="F511" t="s">
        <v>154</v>
      </c>
      <c r="G511" t="s">
        <v>219</v>
      </c>
      <c r="H511">
        <v>416.62003553355254</v>
      </c>
      <c r="I511">
        <v>60</v>
      </c>
      <c r="J511">
        <v>1452736.7778785618</v>
      </c>
      <c r="K511">
        <v>45787.463399999993</v>
      </c>
      <c r="L511">
        <v>261492620.01814109</v>
      </c>
      <c r="M511">
        <v>6705393.8877272718</v>
      </c>
      <c r="N511">
        <v>2179105166.8178425</v>
      </c>
      <c r="O511">
        <v>111840000</v>
      </c>
      <c r="P511">
        <v>28.438696849999996</v>
      </c>
      <c r="Q511">
        <v>21718.414829284498</v>
      </c>
      <c r="R511">
        <v>261538407.4815411</v>
      </c>
      <c r="S511">
        <v>2297.6505607055697</v>
      </c>
      <c r="T511">
        <v>21746.853526134499</v>
      </c>
      <c r="U511">
        <f>Sustainable_Friendly_Table[[#This Row],[Total Energy(MJ)]]*AHP!$P$13/TOPSIS!$B$12</f>
        <v>2.5344313455073438E-2</v>
      </c>
      <c r="V511">
        <f>Sustainable_Friendly_Table[[#This Row],[Total Cost(LKR Million)]]*AHP!$P$14/TOPSIS!$C$12</f>
        <v>7.66972020829031E-3</v>
      </c>
      <c r="W511">
        <f>Sustainable_Friendly_Table[[#This Row],[Total Carbon (Metric T)]]*AHP!$P$15/TOPSIS!$D$12</f>
        <v>1.3950770110427469E-2</v>
      </c>
      <c r="X511">
        <f>((Sustainable_Friendly_Table[[#This Row],[Weighted Energy]]-TOPSIS!$B$13)^2+(Sustainable_Friendly_Table[[#This Row],[Weighted Cost]]-TOPSIS!$C$13)^2+(Sustainable_Friendly_Table[[#This Row],[Weighted Co2]]-TOPSIS!$D$13)^2)^0.5</f>
        <v>5.5782702538579865E-3</v>
      </c>
      <c r="Y511">
        <f>((Sustainable_Friendly_Table[[#This Row],[Weighted Energy]]-TOPSIS!$B$14)^2+(Sustainable_Friendly_Table[[#This Row],[Weighted Cost]]-TOPSIS!$C$14)^2+(Sustainable_Friendly_Table[[#This Row],[Weighted Co2]]-TOPSIS!$D$14)^2)^0.5</f>
        <v>4.4784042348145067E-4</v>
      </c>
      <c r="Z511">
        <f>Sustainable_Friendly_Table[[#This Row],[S- Worst-Euclidean Distance]]/(Sustainable_Friendly_Table[[#This Row],[S+ Best-Euclidean Distance]]+Sustainable_Friendly_Table[[#This Row],[S- Worst-Euclidean Distance]])</f>
        <v>7.4316660854821012E-2</v>
      </c>
      <c r="AA511">
        <v>510</v>
      </c>
    </row>
    <row r="512" spans="1:27" x14ac:dyDescent="0.3">
      <c r="A512">
        <v>480</v>
      </c>
      <c r="B512" t="s">
        <v>280</v>
      </c>
      <c r="C512" t="s">
        <v>148</v>
      </c>
      <c r="D512" t="s">
        <v>151</v>
      </c>
      <c r="E512" t="s">
        <v>280</v>
      </c>
      <c r="F512" t="s">
        <v>154</v>
      </c>
      <c r="G512" t="s">
        <v>218</v>
      </c>
      <c r="H512">
        <v>416.62003553355254</v>
      </c>
      <c r="I512">
        <v>30</v>
      </c>
      <c r="J512">
        <v>1452736.7778785618</v>
      </c>
      <c r="K512">
        <v>45787.463399999993</v>
      </c>
      <c r="L512">
        <v>261492620.01814109</v>
      </c>
      <c r="M512">
        <v>6705393.8877272718</v>
      </c>
      <c r="N512">
        <v>2179105166.8178425</v>
      </c>
      <c r="O512">
        <v>112386000</v>
      </c>
      <c r="P512">
        <v>28.438696849999996</v>
      </c>
      <c r="Q512">
        <v>21718.414829284498</v>
      </c>
      <c r="R512">
        <v>261538407.4815411</v>
      </c>
      <c r="S512">
        <v>2298.1965607055699</v>
      </c>
      <c r="T512">
        <v>21746.853526134499</v>
      </c>
      <c r="U512">
        <f>Sustainable_Friendly_Table[[#This Row],[Total Energy(MJ)]]*AHP!$P$13/TOPSIS!$B$12</f>
        <v>2.5344313455073438E-2</v>
      </c>
      <c r="V512">
        <f>Sustainable_Friendly_Table[[#This Row],[Total Cost(LKR Million)]]*AHP!$P$14/TOPSIS!$C$12</f>
        <v>7.6715427949383174E-3</v>
      </c>
      <c r="W512">
        <f>Sustainable_Friendly_Table[[#This Row],[Total Carbon (Metric T)]]*AHP!$P$15/TOPSIS!$D$12</f>
        <v>1.3950770110427469E-2</v>
      </c>
      <c r="X512">
        <f>((Sustainable_Friendly_Table[[#This Row],[Weighted Energy]]-TOPSIS!$B$13)^2+(Sustainable_Friendly_Table[[#This Row],[Weighted Cost]]-TOPSIS!$C$13)^2+(Sustainable_Friendly_Table[[#This Row],[Weighted Co2]]-TOPSIS!$D$13)^2)^0.5</f>
        <v>5.5787429477026544E-3</v>
      </c>
      <c r="Y512">
        <f>((Sustainable_Friendly_Table[[#This Row],[Weighted Energy]]-TOPSIS!$B$14)^2+(Sustainable_Friendly_Table[[#This Row],[Weighted Cost]]-TOPSIS!$C$14)^2+(Sustainable_Friendly_Table[[#This Row],[Weighted Co2]]-TOPSIS!$D$14)^2)^0.5</f>
        <v>4.4728466809529127E-4</v>
      </c>
      <c r="Z512">
        <f>Sustainable_Friendly_Table[[#This Row],[S- Worst-Euclidean Distance]]/(Sustainable_Friendly_Table[[#This Row],[S+ Best-Euclidean Distance]]+Sustainable_Friendly_Table[[#This Row],[S- Worst-Euclidean Distance]])</f>
        <v>7.4225459392632309E-2</v>
      </c>
      <c r="AA512">
        <v>511</v>
      </c>
    </row>
    <row r="513" spans="1:27" x14ac:dyDescent="0.3">
      <c r="A513">
        <v>383</v>
      </c>
      <c r="B513" t="s">
        <v>142</v>
      </c>
      <c r="C513" t="s">
        <v>148</v>
      </c>
      <c r="D513" t="s">
        <v>280</v>
      </c>
      <c r="E513" t="s">
        <v>152</v>
      </c>
      <c r="F513" t="s">
        <v>155</v>
      </c>
      <c r="G513" t="s">
        <v>220</v>
      </c>
      <c r="H513">
        <v>406.51036892514139</v>
      </c>
      <c r="I513">
        <v>29</v>
      </c>
      <c r="J513">
        <v>1452994.4796821391</v>
      </c>
      <c r="K513">
        <v>37504.389536363633</v>
      </c>
      <c r="L513">
        <v>261539006.34278506</v>
      </c>
      <c r="M513">
        <v>5543778.6763636358</v>
      </c>
      <c r="N513">
        <v>2179491719.5232086</v>
      </c>
      <c r="O513">
        <v>113100000</v>
      </c>
      <c r="P513">
        <v>21.969363927272724</v>
      </c>
      <c r="Q513">
        <v>21722.267471247978</v>
      </c>
      <c r="R513">
        <v>261576510.73232141</v>
      </c>
      <c r="S513">
        <v>2298.1354981995719</v>
      </c>
      <c r="T513">
        <v>21744.236835175252</v>
      </c>
      <c r="U513">
        <f>Sustainable_Friendly_Table[[#This Row],[Total Energy(MJ)]]*AHP!$P$13/TOPSIS!$B$12</f>
        <v>2.5348005840986208E-2</v>
      </c>
      <c r="V513">
        <f>Sustainable_Friendly_Table[[#This Row],[Total Cost(LKR Million)]]*AHP!$P$14/TOPSIS!$C$12</f>
        <v>7.6713389639710538E-3</v>
      </c>
      <c r="W513">
        <f>Sustainable_Friendly_Table[[#This Row],[Total Carbon (Metric T)]]*AHP!$P$15/TOPSIS!$D$12</f>
        <v>1.3949091483495133E-2</v>
      </c>
      <c r="X513">
        <f>((Sustainable_Friendly_Table[[#This Row],[Weighted Energy]]-TOPSIS!$B$13)^2+(Sustainable_Friendly_Table[[#This Row],[Weighted Cost]]-TOPSIS!$C$13)^2+(Sustainable_Friendly_Table[[#This Row],[Weighted Co2]]-TOPSIS!$D$13)^2)^0.5</f>
        <v>5.5810330730286638E-3</v>
      </c>
      <c r="Y513">
        <f>((Sustainable_Friendly_Table[[#This Row],[Weighted Energy]]-TOPSIS!$B$14)^2+(Sustainable_Friendly_Table[[#This Row],[Weighted Cost]]-TOPSIS!$C$14)^2+(Sustainable_Friendly_Table[[#This Row],[Weighted Co2]]-TOPSIS!$D$14)^2)^0.5</f>
        <v>4.4504606068896882E-4</v>
      </c>
      <c r="Z513">
        <f>Sustainable_Friendly_Table[[#This Row],[S- Worst-Euclidean Distance]]/(Sustainable_Friendly_Table[[#This Row],[S+ Best-Euclidean Distance]]+Sustainable_Friendly_Table[[#This Row],[S- Worst-Euclidean Distance]])</f>
        <v>7.3853338267466331E-2</v>
      </c>
      <c r="AA513">
        <v>512</v>
      </c>
    </row>
    <row r="514" spans="1:27" x14ac:dyDescent="0.3">
      <c r="A514">
        <v>479</v>
      </c>
      <c r="B514" t="s">
        <v>280</v>
      </c>
      <c r="C514" t="s">
        <v>148</v>
      </c>
      <c r="D514" t="s">
        <v>151</v>
      </c>
      <c r="E514" t="s">
        <v>280</v>
      </c>
      <c r="F514" t="s">
        <v>154</v>
      </c>
      <c r="G514" t="s">
        <v>220</v>
      </c>
      <c r="H514">
        <v>416.62003553355254</v>
      </c>
      <c r="I514">
        <v>30</v>
      </c>
      <c r="J514">
        <v>1452736.7778785618</v>
      </c>
      <c r="K514">
        <v>45787.463399999993</v>
      </c>
      <c r="L514">
        <v>261492620.01814109</v>
      </c>
      <c r="M514">
        <v>6705393.8877272718</v>
      </c>
      <c r="N514">
        <v>2179105166.8178425</v>
      </c>
      <c r="O514">
        <v>117000000</v>
      </c>
      <c r="P514">
        <v>28.438696849999996</v>
      </c>
      <c r="Q514">
        <v>21718.414829284498</v>
      </c>
      <c r="R514">
        <v>261538407.4815411</v>
      </c>
      <c r="S514">
        <v>2302.81056070557</v>
      </c>
      <c r="T514">
        <v>21746.853526134499</v>
      </c>
      <c r="U514">
        <f>Sustainable_Friendly_Table[[#This Row],[Total Energy(MJ)]]*AHP!$P$13/TOPSIS!$B$12</f>
        <v>2.5344313455073438E-2</v>
      </c>
      <c r="V514">
        <f>Sustainable_Friendly_Table[[#This Row],[Total Cost(LKR Million)]]*AHP!$P$14/TOPSIS!$C$12</f>
        <v>7.6869446535352071E-3</v>
      </c>
      <c r="W514">
        <f>Sustainable_Friendly_Table[[#This Row],[Total Carbon (Metric T)]]*AHP!$P$15/TOPSIS!$D$12</f>
        <v>1.3950770110427469E-2</v>
      </c>
      <c r="X514">
        <f>((Sustainable_Friendly_Table[[#This Row],[Weighted Energy]]-TOPSIS!$B$13)^2+(Sustainable_Friendly_Table[[#This Row],[Weighted Cost]]-TOPSIS!$C$13)^2+(Sustainable_Friendly_Table[[#This Row],[Weighted Co2]]-TOPSIS!$D$13)^2)^0.5</f>
        <v>5.5827596319037547E-3</v>
      </c>
      <c r="Y514">
        <f>((Sustainable_Friendly_Table[[#This Row],[Weighted Energy]]-TOPSIS!$B$14)^2+(Sustainable_Friendly_Table[[#This Row],[Weighted Cost]]-TOPSIS!$C$14)^2+(Sustainable_Friendly_Table[[#This Row],[Weighted Co2]]-TOPSIS!$D$14)^2)^0.5</f>
        <v>4.4285998120663253E-4</v>
      </c>
      <c r="Z514">
        <f>Sustainable_Friendly_Table[[#This Row],[S- Worst-Euclidean Distance]]/(Sustainable_Friendly_Table[[#This Row],[S+ Best-Euclidean Distance]]+Sustainable_Friendly_Table[[#This Row],[S- Worst-Euclidean Distance]])</f>
        <v>7.3496172948433261E-2</v>
      </c>
      <c r="AA514">
        <v>513</v>
      </c>
    </row>
    <row r="515" spans="1:27" x14ac:dyDescent="0.3">
      <c r="A515">
        <v>496</v>
      </c>
      <c r="B515" t="s">
        <v>280</v>
      </c>
      <c r="C515" t="s">
        <v>148</v>
      </c>
      <c r="D515" t="s">
        <v>280</v>
      </c>
      <c r="E515" t="s">
        <v>280</v>
      </c>
      <c r="F515" t="s">
        <v>154</v>
      </c>
      <c r="G515" t="s">
        <v>219</v>
      </c>
      <c r="H515">
        <v>417.08449787196247</v>
      </c>
      <c r="I515">
        <v>60</v>
      </c>
      <c r="J515">
        <v>1453186.3774221428</v>
      </c>
      <c r="K515">
        <v>45787.463399999993</v>
      </c>
      <c r="L515">
        <v>261573547.93598568</v>
      </c>
      <c r="M515">
        <v>6709998.962727272</v>
      </c>
      <c r="N515">
        <v>2179779566.133214</v>
      </c>
      <c r="O515">
        <v>111840000</v>
      </c>
      <c r="P515">
        <v>28.429486699999998</v>
      </c>
      <c r="Q515">
        <v>21725.136342461032</v>
      </c>
      <c r="R515">
        <v>261619335.39938569</v>
      </c>
      <c r="S515">
        <v>2298.3295650959412</v>
      </c>
      <c r="T515">
        <v>21753.565829161031</v>
      </c>
      <c r="U515">
        <f>Sustainable_Friendly_Table[[#This Row],[Total Energy(MJ)]]*AHP!$P$13/TOPSIS!$B$12</f>
        <v>2.5352155754553921E-2</v>
      </c>
      <c r="V515">
        <f>Sustainable_Friendly_Table[[#This Row],[Total Cost(LKR Million)]]*AHP!$P$14/TOPSIS!$C$12</f>
        <v>7.6719867730079454E-3</v>
      </c>
      <c r="W515">
        <f>Sustainable_Friendly_Table[[#This Row],[Total Carbon (Metric T)]]*AHP!$P$15/TOPSIS!$D$12</f>
        <v>1.395507610330695E-2</v>
      </c>
      <c r="X515">
        <f>((Sustainable_Friendly_Table[[#This Row],[Weighted Energy]]-TOPSIS!$B$13)^2+(Sustainable_Friendly_Table[[#This Row],[Weighted Cost]]-TOPSIS!$C$13)^2+(Sustainable_Friendly_Table[[#This Row],[Weighted Co2]]-TOPSIS!$D$13)^2)^0.5</f>
        <v>5.5874986671161121E-3</v>
      </c>
      <c r="Y515">
        <f>((Sustainable_Friendly_Table[[#This Row],[Weighted Energy]]-TOPSIS!$B$14)^2+(Sustainable_Friendly_Table[[#This Row],[Weighted Cost]]-TOPSIS!$C$14)^2+(Sustainable_Friendly_Table[[#This Row],[Weighted Co2]]-TOPSIS!$D$14)^2)^0.5</f>
        <v>4.3863019267676568E-4</v>
      </c>
      <c r="Z515">
        <f>Sustainable_Friendly_Table[[#This Row],[S- Worst-Euclidean Distance]]/(Sustainable_Friendly_Table[[#This Row],[S+ Best-Euclidean Distance]]+Sustainable_Friendly_Table[[#This Row],[S- Worst-Euclidean Distance]])</f>
        <v>7.2788053969997865E-2</v>
      </c>
      <c r="AA515">
        <v>514</v>
      </c>
    </row>
    <row r="516" spans="1:27" x14ac:dyDescent="0.3">
      <c r="A516">
        <v>498</v>
      </c>
      <c r="B516" t="s">
        <v>280</v>
      </c>
      <c r="C516" t="s">
        <v>148</v>
      </c>
      <c r="D516" t="s">
        <v>280</v>
      </c>
      <c r="E516" t="s">
        <v>280</v>
      </c>
      <c r="F516" t="s">
        <v>154</v>
      </c>
      <c r="G516" t="s">
        <v>218</v>
      </c>
      <c r="H516">
        <v>417.08449787196247</v>
      </c>
      <c r="I516">
        <v>30</v>
      </c>
      <c r="J516">
        <v>1453186.3774221428</v>
      </c>
      <c r="K516">
        <v>45787.463399999993</v>
      </c>
      <c r="L516">
        <v>261573547.93598568</v>
      </c>
      <c r="M516">
        <v>6709998.962727272</v>
      </c>
      <c r="N516">
        <v>2179779566.133214</v>
      </c>
      <c r="O516">
        <v>112386000</v>
      </c>
      <c r="P516">
        <v>28.429486699999998</v>
      </c>
      <c r="Q516">
        <v>21725.136342461032</v>
      </c>
      <c r="R516">
        <v>261619335.39938569</v>
      </c>
      <c r="S516">
        <v>2298.8755650959411</v>
      </c>
      <c r="T516">
        <v>21753.565829161031</v>
      </c>
      <c r="U516">
        <f>Sustainable_Friendly_Table[[#This Row],[Total Energy(MJ)]]*AHP!$P$13/TOPSIS!$B$12</f>
        <v>2.5352155754553921E-2</v>
      </c>
      <c r="V516">
        <f>Sustainable_Friendly_Table[[#This Row],[Total Cost(LKR Million)]]*AHP!$P$14/TOPSIS!$C$12</f>
        <v>7.673809359655951E-3</v>
      </c>
      <c r="W516">
        <f>Sustainable_Friendly_Table[[#This Row],[Total Carbon (Metric T)]]*AHP!$P$15/TOPSIS!$D$12</f>
        <v>1.395507610330695E-2</v>
      </c>
      <c r="X516">
        <f>((Sustainable_Friendly_Table[[#This Row],[Weighted Energy]]-TOPSIS!$B$13)^2+(Sustainable_Friendly_Table[[#This Row],[Weighted Cost]]-TOPSIS!$C$13)^2+(Sustainable_Friendly_Table[[#This Row],[Weighted Co2]]-TOPSIS!$D$13)^2)^0.5</f>
        <v>5.5879713195855574E-3</v>
      </c>
      <c r="Y516">
        <f>((Sustainable_Friendly_Table[[#This Row],[Weighted Energy]]-TOPSIS!$B$14)^2+(Sustainable_Friendly_Table[[#This Row],[Weighted Cost]]-TOPSIS!$C$14)^2+(Sustainable_Friendly_Table[[#This Row],[Weighted Co2]]-TOPSIS!$D$14)^2)^0.5</f>
        <v>4.3807218281683813E-4</v>
      </c>
      <c r="Z516">
        <f>Sustainable_Friendly_Table[[#This Row],[S- Worst-Euclidean Distance]]/(Sustainable_Friendly_Table[[#This Row],[S+ Best-Euclidean Distance]]+Sustainable_Friendly_Table[[#This Row],[S- Worst-Euclidean Distance]])</f>
        <v>7.2696485287932683E-2</v>
      </c>
      <c r="AA516">
        <v>515</v>
      </c>
    </row>
    <row r="517" spans="1:27" x14ac:dyDescent="0.3">
      <c r="A517">
        <v>497</v>
      </c>
      <c r="B517" t="s">
        <v>280</v>
      </c>
      <c r="C517" t="s">
        <v>148</v>
      </c>
      <c r="D517" t="s">
        <v>280</v>
      </c>
      <c r="E517" t="s">
        <v>280</v>
      </c>
      <c r="F517" t="s">
        <v>154</v>
      </c>
      <c r="G517" t="s">
        <v>220</v>
      </c>
      <c r="H517">
        <v>417.08449787196247</v>
      </c>
      <c r="I517">
        <v>30</v>
      </c>
      <c r="J517">
        <v>1453186.3774221428</v>
      </c>
      <c r="K517">
        <v>45787.463399999993</v>
      </c>
      <c r="L517">
        <v>261573547.93598568</v>
      </c>
      <c r="M517">
        <v>6709998.962727272</v>
      </c>
      <c r="N517">
        <v>2179779566.133214</v>
      </c>
      <c r="O517">
        <v>117000000</v>
      </c>
      <c r="P517">
        <v>28.429486699999998</v>
      </c>
      <c r="Q517">
        <v>21725.136342461032</v>
      </c>
      <c r="R517">
        <v>261619335.39938569</v>
      </c>
      <c r="S517">
        <v>2303.4895650959411</v>
      </c>
      <c r="T517">
        <v>21753.565829161031</v>
      </c>
      <c r="U517">
        <f>Sustainable_Friendly_Table[[#This Row],[Total Energy(MJ)]]*AHP!$P$13/TOPSIS!$B$12</f>
        <v>2.5352155754553921E-2</v>
      </c>
      <c r="V517">
        <f>Sustainable_Friendly_Table[[#This Row],[Total Cost(LKR Million)]]*AHP!$P$14/TOPSIS!$C$12</f>
        <v>7.6892112182528416E-3</v>
      </c>
      <c r="W517">
        <f>Sustainable_Friendly_Table[[#This Row],[Total Carbon (Metric T)]]*AHP!$P$15/TOPSIS!$D$12</f>
        <v>1.395507610330695E-2</v>
      </c>
      <c r="X517">
        <f>((Sustainable_Friendly_Table[[#This Row],[Weighted Energy]]-TOPSIS!$B$13)^2+(Sustainable_Friendly_Table[[#This Row],[Weighted Cost]]-TOPSIS!$C$13)^2+(Sustainable_Friendly_Table[[#This Row],[Weighted Co2]]-TOPSIS!$D$13)^2)^0.5</f>
        <v>5.5919876178512204E-3</v>
      </c>
      <c r="Y517">
        <f>((Sustainable_Friendly_Table[[#This Row],[Weighted Energy]]-TOPSIS!$B$14)^2+(Sustainable_Friendly_Table[[#This Row],[Weighted Cost]]-TOPSIS!$C$14)^2+(Sustainable_Friendly_Table[[#This Row],[Weighted Co2]]-TOPSIS!$D$14)^2)^0.5</f>
        <v>4.3363399845687436E-4</v>
      </c>
      <c r="Z517">
        <f>Sustainable_Friendly_Table[[#This Row],[S- Worst-Euclidean Distance]]/(Sustainable_Friendly_Table[[#This Row],[S+ Best-Euclidean Distance]]+Sustainable_Friendly_Table[[#This Row],[S- Worst-Euclidean Distance]])</f>
        <v>7.1965023041483708E-2</v>
      </c>
      <c r="AA517">
        <v>516</v>
      </c>
    </row>
    <row r="518" spans="1:27" x14ac:dyDescent="0.3">
      <c r="A518">
        <v>481</v>
      </c>
      <c r="B518" t="s">
        <v>280</v>
      </c>
      <c r="C518" t="s">
        <v>148</v>
      </c>
      <c r="D518" t="s">
        <v>151</v>
      </c>
      <c r="E518" t="s">
        <v>280</v>
      </c>
      <c r="F518" t="s">
        <v>155</v>
      </c>
      <c r="G518" t="s">
        <v>219</v>
      </c>
      <c r="H518">
        <v>416.58146368971433</v>
      </c>
      <c r="I518">
        <v>60</v>
      </c>
      <c r="J518">
        <v>1453777.9573022458</v>
      </c>
      <c r="K518">
        <v>46606.243172727271</v>
      </c>
      <c r="L518">
        <v>261680032.31440425</v>
      </c>
      <c r="M518">
        <v>6732686.5468181809</v>
      </c>
      <c r="N518">
        <v>2180666935.9533687</v>
      </c>
      <c r="O518">
        <v>111840000</v>
      </c>
      <c r="P518">
        <v>28.165770259090905</v>
      </c>
      <c r="Q518">
        <v>21733.980461668572</v>
      </c>
      <c r="R518">
        <v>261726638.55757698</v>
      </c>
      <c r="S518">
        <v>2299.2396225001871</v>
      </c>
      <c r="T518">
        <v>21762.146231927662</v>
      </c>
      <c r="U518">
        <f>Sustainable_Friendly_Table[[#This Row],[Total Energy(MJ)]]*AHP!$P$13/TOPSIS!$B$12</f>
        <v>2.5362553940052213E-2</v>
      </c>
      <c r="V518">
        <f>Sustainable_Friendly_Table[[#This Row],[Total Cost(LKR Million)]]*AHP!$P$14/TOPSIS!$C$12</f>
        <v>7.6750246090407257E-3</v>
      </c>
      <c r="W518">
        <f>Sustainable_Friendly_Table[[#This Row],[Total Carbon (Metric T)]]*AHP!$P$15/TOPSIS!$D$12</f>
        <v>1.3960580496221E-2</v>
      </c>
      <c r="X518">
        <f>((Sustainable_Friendly_Table[[#This Row],[Weighted Energy]]-TOPSIS!$B$13)^2+(Sustainable_Friendly_Table[[#This Row],[Weighted Cost]]-TOPSIS!$C$13)^2+(Sustainable_Friendly_Table[[#This Row],[Weighted Co2]]-TOPSIS!$D$13)^2)^0.5</f>
        <v>5.5996476943320512E-3</v>
      </c>
      <c r="Y518">
        <f>((Sustainable_Friendly_Table[[#This Row],[Weighted Energy]]-TOPSIS!$B$14)^2+(Sustainable_Friendly_Table[[#This Row],[Weighted Cost]]-TOPSIS!$C$14)^2+(Sustainable_Friendly_Table[[#This Row],[Weighted Co2]]-TOPSIS!$D$14)^2)^0.5</f>
        <v>4.2650334347889876E-4</v>
      </c>
      <c r="Z518">
        <f>Sustainable_Friendly_Table[[#This Row],[S- Worst-Euclidean Distance]]/(Sustainable_Friendly_Table[[#This Row],[S+ Best-Euclidean Distance]]+Sustainable_Friendly_Table[[#This Row],[S- Worst-Euclidean Distance]])</f>
        <v>7.0775415485409027E-2</v>
      </c>
      <c r="AA518">
        <v>517</v>
      </c>
    </row>
    <row r="519" spans="1:27" x14ac:dyDescent="0.3">
      <c r="A519">
        <v>483</v>
      </c>
      <c r="B519" t="s">
        <v>280</v>
      </c>
      <c r="C519" t="s">
        <v>148</v>
      </c>
      <c r="D519" t="s">
        <v>151</v>
      </c>
      <c r="E519" t="s">
        <v>280</v>
      </c>
      <c r="F519" t="s">
        <v>155</v>
      </c>
      <c r="G519" t="s">
        <v>218</v>
      </c>
      <c r="H519">
        <v>416.58146368971433</v>
      </c>
      <c r="I519">
        <v>30</v>
      </c>
      <c r="J519">
        <v>1453777.9573022458</v>
      </c>
      <c r="K519">
        <v>46606.243172727271</v>
      </c>
      <c r="L519">
        <v>261680032.31440425</v>
      </c>
      <c r="M519">
        <v>6732686.5468181809</v>
      </c>
      <c r="N519">
        <v>2180666935.9533687</v>
      </c>
      <c r="O519">
        <v>112386000</v>
      </c>
      <c r="P519">
        <v>28.165770259090905</v>
      </c>
      <c r="Q519">
        <v>21733.980461668572</v>
      </c>
      <c r="R519">
        <v>261726638.55757698</v>
      </c>
      <c r="S519">
        <v>2299.7856225001869</v>
      </c>
      <c r="T519">
        <v>21762.146231927662</v>
      </c>
      <c r="U519">
        <f>Sustainable_Friendly_Table[[#This Row],[Total Energy(MJ)]]*AHP!$P$13/TOPSIS!$B$12</f>
        <v>2.5362553940052213E-2</v>
      </c>
      <c r="V519">
        <f>Sustainable_Friendly_Table[[#This Row],[Total Cost(LKR Million)]]*AHP!$P$14/TOPSIS!$C$12</f>
        <v>7.6768471956887322E-3</v>
      </c>
      <c r="W519">
        <f>Sustainable_Friendly_Table[[#This Row],[Total Carbon (Metric T)]]*AHP!$P$15/TOPSIS!$D$12</f>
        <v>1.3960580496221E-2</v>
      </c>
      <c r="X519">
        <f>((Sustainable_Friendly_Table[[#This Row],[Weighted Energy]]-TOPSIS!$B$13)^2+(Sustainable_Friendly_Table[[#This Row],[Weighted Cost]]-TOPSIS!$C$13)^2+(Sustainable_Friendly_Table[[#This Row],[Weighted Co2]]-TOPSIS!$D$13)^2)^0.5</f>
        <v>5.6001203100972292E-3</v>
      </c>
      <c r="Y519">
        <f>((Sustainable_Friendly_Table[[#This Row],[Weighted Energy]]-TOPSIS!$B$14)^2+(Sustainable_Friendly_Table[[#This Row],[Weighted Cost]]-TOPSIS!$C$14)^2+(Sustainable_Friendly_Table[[#This Row],[Weighted Co2]]-TOPSIS!$D$14)^2)^0.5</f>
        <v>4.2594244548731729E-4</v>
      </c>
      <c r="Z519">
        <f>Sustainable_Friendly_Table[[#This Row],[S- Worst-Euclidean Distance]]/(Sustainable_Friendly_Table[[#This Row],[S+ Best-Euclidean Distance]]+Sustainable_Friendly_Table[[#This Row],[S- Worst-Euclidean Distance]])</f>
        <v>7.0683373665928501E-2</v>
      </c>
      <c r="AA519">
        <v>518</v>
      </c>
    </row>
    <row r="520" spans="1:27" x14ac:dyDescent="0.3">
      <c r="A520">
        <v>482</v>
      </c>
      <c r="B520" t="s">
        <v>280</v>
      </c>
      <c r="C520" t="s">
        <v>148</v>
      </c>
      <c r="D520" t="s">
        <v>151</v>
      </c>
      <c r="E520" t="s">
        <v>280</v>
      </c>
      <c r="F520" t="s">
        <v>155</v>
      </c>
      <c r="G520" t="s">
        <v>220</v>
      </c>
      <c r="H520">
        <v>416.58146368971433</v>
      </c>
      <c r="I520">
        <v>30</v>
      </c>
      <c r="J520">
        <v>1453777.9573022458</v>
      </c>
      <c r="K520">
        <v>46606.243172727271</v>
      </c>
      <c r="L520">
        <v>261680032.31440425</v>
      </c>
      <c r="M520">
        <v>6732686.5468181809</v>
      </c>
      <c r="N520">
        <v>2180666935.9533687</v>
      </c>
      <c r="O520">
        <v>117000000</v>
      </c>
      <c r="P520">
        <v>28.165770259090905</v>
      </c>
      <c r="Q520">
        <v>21733.980461668572</v>
      </c>
      <c r="R520">
        <v>261726638.55757698</v>
      </c>
      <c r="S520">
        <v>2304.399622500187</v>
      </c>
      <c r="T520">
        <v>21762.146231927662</v>
      </c>
      <c r="U520">
        <f>Sustainable_Friendly_Table[[#This Row],[Total Energy(MJ)]]*AHP!$P$13/TOPSIS!$B$12</f>
        <v>2.5362553940052213E-2</v>
      </c>
      <c r="V520">
        <f>Sustainable_Friendly_Table[[#This Row],[Total Cost(LKR Million)]]*AHP!$P$14/TOPSIS!$C$12</f>
        <v>7.692249054285622E-3</v>
      </c>
      <c r="W520">
        <f>Sustainable_Friendly_Table[[#This Row],[Total Carbon (Metric T)]]*AHP!$P$15/TOPSIS!$D$12</f>
        <v>1.3960580496221E-2</v>
      </c>
      <c r="X520">
        <f>((Sustainable_Friendly_Table[[#This Row],[Weighted Energy]]-TOPSIS!$B$13)^2+(Sustainable_Friendly_Table[[#This Row],[Weighted Cost]]-TOPSIS!$C$13)^2+(Sustainable_Friendly_Table[[#This Row],[Weighted Co2]]-TOPSIS!$D$13)^2)^0.5</f>
        <v>5.6041362504757252E-3</v>
      </c>
      <c r="Y520">
        <f>((Sustainable_Friendly_Table[[#This Row],[Weighted Energy]]-TOPSIS!$B$14)^2+(Sustainable_Friendly_Table[[#This Row],[Weighted Cost]]-TOPSIS!$C$14)^2+(Sustainable_Friendly_Table[[#This Row],[Weighted Co2]]-TOPSIS!$D$14)^2)^0.5</f>
        <v>4.2148754521283138E-4</v>
      </c>
      <c r="Z520">
        <f>Sustainable_Friendly_Table[[#This Row],[S- Worst-Euclidean Distance]]/(Sustainable_Friendly_Table[[#This Row],[S+ Best-Euclidean Distance]]+Sustainable_Friendly_Table[[#This Row],[S- Worst-Euclidean Distance]])</f>
        <v>6.9949196880564196E-2</v>
      </c>
      <c r="AA520">
        <v>519</v>
      </c>
    </row>
    <row r="521" spans="1:27" x14ac:dyDescent="0.3">
      <c r="A521">
        <v>499</v>
      </c>
      <c r="B521" t="s">
        <v>280</v>
      </c>
      <c r="C521" t="s">
        <v>148</v>
      </c>
      <c r="D521" t="s">
        <v>280</v>
      </c>
      <c r="E521" t="s">
        <v>280</v>
      </c>
      <c r="F521" t="s">
        <v>155</v>
      </c>
      <c r="G521" t="s">
        <v>219</v>
      </c>
      <c r="H521">
        <v>417.04592602812443</v>
      </c>
      <c r="I521">
        <v>60</v>
      </c>
      <c r="J521">
        <v>1454227.5568458268</v>
      </c>
      <c r="K521">
        <v>46606.243172727271</v>
      </c>
      <c r="L521">
        <v>261760960.23224884</v>
      </c>
      <c r="M521">
        <v>6737291.6218181811</v>
      </c>
      <c r="N521">
        <v>2181341335.2687402</v>
      </c>
      <c r="O521">
        <v>111840000</v>
      </c>
      <c r="P521">
        <v>28.156560109090908</v>
      </c>
      <c r="Q521">
        <v>21740.701974845113</v>
      </c>
      <c r="R521">
        <v>261807566.47542158</v>
      </c>
      <c r="S521">
        <v>2299.9186268905582</v>
      </c>
      <c r="T521">
        <v>21768.858534954205</v>
      </c>
      <c r="U521">
        <f>Sustainable_Friendly_Table[[#This Row],[Total Energy(MJ)]]*AHP!$P$13/TOPSIS!$B$12</f>
        <v>2.5370396239532699E-2</v>
      </c>
      <c r="V521">
        <f>Sustainable_Friendly_Table[[#This Row],[Total Cost(LKR Million)]]*AHP!$P$14/TOPSIS!$C$12</f>
        <v>7.6772911737583603E-3</v>
      </c>
      <c r="W521">
        <f>Sustainable_Friendly_Table[[#This Row],[Total Carbon (Metric T)]]*AHP!$P$15/TOPSIS!$D$12</f>
        <v>1.3964886489100489E-2</v>
      </c>
      <c r="X521">
        <f>((Sustainable_Friendly_Table[[#This Row],[Weighted Energy]]-TOPSIS!$B$13)^2+(Sustainable_Friendly_Table[[#This Row],[Weighted Cost]]-TOPSIS!$C$13)^2+(Sustainable_Friendly_Table[[#This Row],[Weighted Co2]]-TOPSIS!$D$13)^2)^0.5</f>
        <v>5.608876113600253E-3</v>
      </c>
      <c r="Y521">
        <f>((Sustainable_Friendly_Table[[#This Row],[Weighted Energy]]-TOPSIS!$B$14)^2+(Sustainable_Friendly_Table[[#This Row],[Weighted Cost]]-TOPSIS!$C$14)^2+(Sustainable_Friendly_Table[[#This Row],[Weighted Co2]]-TOPSIS!$D$14)^2)^0.5</f>
        <v>4.1729501572862541E-4</v>
      </c>
      <c r="Z521">
        <f>Sustainable_Friendly_Table[[#This Row],[S- Worst-Euclidean Distance]]/(Sustainable_Friendly_Table[[#This Row],[S+ Best-Euclidean Distance]]+Sustainable_Friendly_Table[[#This Row],[S- Worst-Euclidean Distance]])</f>
        <v>6.9247123384479567E-2</v>
      </c>
      <c r="AA521">
        <v>520</v>
      </c>
    </row>
    <row r="522" spans="1:27" x14ac:dyDescent="0.3">
      <c r="A522">
        <v>501</v>
      </c>
      <c r="B522" t="s">
        <v>280</v>
      </c>
      <c r="C522" t="s">
        <v>148</v>
      </c>
      <c r="D522" t="s">
        <v>280</v>
      </c>
      <c r="E522" t="s">
        <v>280</v>
      </c>
      <c r="F522" t="s">
        <v>155</v>
      </c>
      <c r="G522" t="s">
        <v>218</v>
      </c>
      <c r="H522">
        <v>417.04592602812443</v>
      </c>
      <c r="I522">
        <v>30</v>
      </c>
      <c r="J522">
        <v>1454227.5568458268</v>
      </c>
      <c r="K522">
        <v>46606.243172727271</v>
      </c>
      <c r="L522">
        <v>261760960.23224884</v>
      </c>
      <c r="M522">
        <v>6737291.6218181811</v>
      </c>
      <c r="N522">
        <v>2181341335.2687402</v>
      </c>
      <c r="O522">
        <v>112386000</v>
      </c>
      <c r="P522">
        <v>28.156560109090908</v>
      </c>
      <c r="Q522">
        <v>21740.701974845113</v>
      </c>
      <c r="R522">
        <v>261807566.47542158</v>
      </c>
      <c r="S522">
        <v>2300.4646268905581</v>
      </c>
      <c r="T522">
        <v>21768.858534954205</v>
      </c>
      <c r="U522">
        <f>Sustainable_Friendly_Table[[#This Row],[Total Energy(MJ)]]*AHP!$P$13/TOPSIS!$B$12</f>
        <v>2.5370396239532699E-2</v>
      </c>
      <c r="V522">
        <f>Sustainable_Friendly_Table[[#This Row],[Total Cost(LKR Million)]]*AHP!$P$14/TOPSIS!$C$12</f>
        <v>7.679113760406365E-3</v>
      </c>
      <c r="W522">
        <f>Sustainable_Friendly_Table[[#This Row],[Total Carbon (Metric T)]]*AHP!$P$15/TOPSIS!$D$12</f>
        <v>1.3964886489100489E-2</v>
      </c>
      <c r="X522">
        <f>((Sustainable_Friendly_Table[[#This Row],[Weighted Energy]]-TOPSIS!$B$13)^2+(Sustainable_Friendly_Table[[#This Row],[Weighted Cost]]-TOPSIS!$C$13)^2+(Sustainable_Friendly_Table[[#This Row],[Weighted Co2]]-TOPSIS!$D$13)^2)^0.5</f>
        <v>5.6093486882758392E-3</v>
      </c>
      <c r="Y522">
        <f>((Sustainable_Friendly_Table[[#This Row],[Weighted Energy]]-TOPSIS!$B$14)^2+(Sustainable_Friendly_Table[[#This Row],[Weighted Cost]]-TOPSIS!$C$14)^2+(Sustainable_Friendly_Table[[#This Row],[Weighted Co2]]-TOPSIS!$D$14)^2)^0.5</f>
        <v>4.1673163671861223E-4</v>
      </c>
      <c r="Z522">
        <f>Sustainable_Friendly_Table[[#This Row],[S- Worst-Euclidean Distance]]/(Sustainable_Friendly_Table[[#This Row],[S+ Best-Euclidean Distance]]+Sustainable_Friendly_Table[[#This Row],[S- Worst-Euclidean Distance]])</f>
        <v>6.9154676712510632E-2</v>
      </c>
      <c r="AA522">
        <v>521</v>
      </c>
    </row>
    <row r="523" spans="1:27" x14ac:dyDescent="0.3">
      <c r="A523">
        <v>500</v>
      </c>
      <c r="B523" t="s">
        <v>280</v>
      </c>
      <c r="C523" t="s">
        <v>148</v>
      </c>
      <c r="D523" t="s">
        <v>280</v>
      </c>
      <c r="E523" t="s">
        <v>280</v>
      </c>
      <c r="F523" t="s">
        <v>155</v>
      </c>
      <c r="G523" t="s">
        <v>220</v>
      </c>
      <c r="H523">
        <v>417.04592602812443</v>
      </c>
      <c r="I523">
        <v>30</v>
      </c>
      <c r="J523">
        <v>1454227.5568458268</v>
      </c>
      <c r="K523">
        <v>46606.243172727271</v>
      </c>
      <c r="L523">
        <v>261760960.23224884</v>
      </c>
      <c r="M523">
        <v>6737291.6218181811</v>
      </c>
      <c r="N523">
        <v>2181341335.2687402</v>
      </c>
      <c r="O523">
        <v>117000000</v>
      </c>
      <c r="P523">
        <v>28.156560109090908</v>
      </c>
      <c r="Q523">
        <v>21740.701974845113</v>
      </c>
      <c r="R523">
        <v>261807566.47542158</v>
      </c>
      <c r="S523">
        <v>2305.0786268905581</v>
      </c>
      <c r="T523">
        <v>21768.858534954205</v>
      </c>
      <c r="U523">
        <f>Sustainable_Friendly_Table[[#This Row],[Total Energy(MJ)]]*AHP!$P$13/TOPSIS!$B$12</f>
        <v>2.5370396239532699E-2</v>
      </c>
      <c r="V523">
        <f>Sustainable_Friendly_Table[[#This Row],[Total Cost(LKR Million)]]*AHP!$P$14/TOPSIS!$C$12</f>
        <v>7.6945156190032548E-3</v>
      </c>
      <c r="W523">
        <f>Sustainable_Friendly_Table[[#This Row],[Total Carbon (Metric T)]]*AHP!$P$15/TOPSIS!$D$12</f>
        <v>1.3964886489100489E-2</v>
      </c>
      <c r="X523">
        <f>((Sustainable_Friendly_Table[[#This Row],[Weighted Energy]]-TOPSIS!$B$13)^2+(Sustainable_Friendly_Table[[#This Row],[Weighted Cost]]-TOPSIS!$C$13)^2+(Sustainable_Friendly_Table[[#This Row],[Weighted Co2]]-TOPSIS!$D$13)^2)^0.5</f>
        <v>5.6133642454069448E-3</v>
      </c>
      <c r="Y523">
        <f>((Sustainable_Friendly_Table[[#This Row],[Weighted Energy]]-TOPSIS!$B$14)^2+(Sustainable_Friendly_Table[[#This Row],[Weighted Cost]]-TOPSIS!$C$14)^2+(Sustainable_Friendly_Table[[#This Row],[Weighted Co2]]-TOPSIS!$D$14)^2)^0.5</f>
        <v>4.1226188225757551E-4</v>
      </c>
      <c r="Z523">
        <f>Sustainable_Friendly_Table[[#This Row],[S- Worst-Euclidean Distance]]/(Sustainable_Friendly_Table[[#This Row],[S+ Best-Euclidean Distance]]+Sustainable_Friendly_Table[[#This Row],[S- Worst-Euclidean Distance]])</f>
        <v>6.8418098554907283E-2</v>
      </c>
      <c r="AA523">
        <v>522</v>
      </c>
    </row>
    <row r="524" spans="1:27" x14ac:dyDescent="0.3">
      <c r="A524">
        <v>376</v>
      </c>
      <c r="B524" t="s">
        <v>142</v>
      </c>
      <c r="C524" t="s">
        <v>148</v>
      </c>
      <c r="D524" t="s">
        <v>151</v>
      </c>
      <c r="E524" t="s">
        <v>280</v>
      </c>
      <c r="F524" t="s">
        <v>280</v>
      </c>
      <c r="G524" t="s">
        <v>219</v>
      </c>
      <c r="H524">
        <v>427.99005235955036</v>
      </c>
      <c r="I524">
        <v>61</v>
      </c>
      <c r="J524">
        <v>1470936.4469727033</v>
      </c>
      <c r="K524">
        <v>49786.08612727272</v>
      </c>
      <c r="L524">
        <v>264768560.45508662</v>
      </c>
      <c r="M524">
        <v>6658172.6240909081</v>
      </c>
      <c r="N524">
        <v>2206404670.4590549</v>
      </c>
      <c r="O524">
        <v>113704000</v>
      </c>
      <c r="P524">
        <v>28.80173885</v>
      </c>
      <c r="Q524">
        <v>21990.499882241911</v>
      </c>
      <c r="R524">
        <v>264818346.5412139</v>
      </c>
      <c r="S524">
        <v>2326.7668430831454</v>
      </c>
      <c r="T524">
        <v>22019.301621091912</v>
      </c>
      <c r="U524">
        <f>Sustainable_Friendly_Table[[#This Row],[Total Energy(MJ)]]*AHP!$P$13/TOPSIS!$B$12</f>
        <v>2.5662155122927719E-2</v>
      </c>
      <c r="V524">
        <f>Sustainable_Friendly_Table[[#This Row],[Total Cost(LKR Million)]]*AHP!$P$14/TOPSIS!$C$12</f>
        <v>7.7669124198305201E-3</v>
      </c>
      <c r="W524">
        <f>Sustainable_Friendly_Table[[#This Row],[Total Carbon (Metric T)]]*AHP!$P$15/TOPSIS!$D$12</f>
        <v>1.4125547612616788E-2</v>
      </c>
      <c r="X524">
        <f>((Sustainable_Friendly_Table[[#This Row],[Weighted Energy]]-TOPSIS!$B$13)^2+(Sustainable_Friendly_Table[[#This Row],[Weighted Cost]]-TOPSIS!$C$13)^2+(Sustainable_Friendly_Table[[#This Row],[Weighted Co2]]-TOPSIS!$D$13)^2)^0.5</f>
        <v>5.9537922616581373E-3</v>
      </c>
      <c r="Y524">
        <f>((Sustainable_Friendly_Table[[#This Row],[Weighted Energy]]-TOPSIS!$B$14)^2+(Sustainable_Friendly_Table[[#This Row],[Weighted Cost]]-TOPSIS!$C$14)^2+(Sustainable_Friendly_Table[[#This Row],[Weighted Co2]]-TOPSIS!$D$14)^2)^0.5</f>
        <v>7.5168563405100998E-5</v>
      </c>
      <c r="Z524">
        <f>Sustainable_Friendly_Table[[#This Row],[S- Worst-Euclidean Distance]]/(Sustainable_Friendly_Table[[#This Row],[S+ Best-Euclidean Distance]]+Sustainable_Friendly_Table[[#This Row],[S- Worst-Euclidean Distance]])</f>
        <v>1.2467913722811849E-2</v>
      </c>
      <c r="AA524">
        <v>523</v>
      </c>
    </row>
    <row r="525" spans="1:27" x14ac:dyDescent="0.3">
      <c r="A525">
        <v>378</v>
      </c>
      <c r="B525" t="s">
        <v>142</v>
      </c>
      <c r="C525" t="s">
        <v>148</v>
      </c>
      <c r="D525" t="s">
        <v>151</v>
      </c>
      <c r="E525" t="s">
        <v>280</v>
      </c>
      <c r="F525" t="s">
        <v>280</v>
      </c>
      <c r="G525" t="s">
        <v>218</v>
      </c>
      <c r="H525">
        <v>427.99005235955036</v>
      </c>
      <c r="I525">
        <v>31</v>
      </c>
      <c r="J525">
        <v>1470936.4469727033</v>
      </c>
      <c r="K525">
        <v>49786.08612727272</v>
      </c>
      <c r="L525">
        <v>264768560.45508662</v>
      </c>
      <c r="M525">
        <v>6658172.6240909081</v>
      </c>
      <c r="N525">
        <v>2206404670.4590549</v>
      </c>
      <c r="O525">
        <v>116132200</v>
      </c>
      <c r="P525">
        <v>28.80173885</v>
      </c>
      <c r="Q525">
        <v>21990.499882241911</v>
      </c>
      <c r="R525">
        <v>264818346.5412139</v>
      </c>
      <c r="S525">
        <v>2329.1950430831457</v>
      </c>
      <c r="T525">
        <v>22019.301621091912</v>
      </c>
      <c r="U525">
        <f>Sustainable_Friendly_Table[[#This Row],[Total Energy(MJ)]]*AHP!$P$13/TOPSIS!$B$12</f>
        <v>2.5662155122927719E-2</v>
      </c>
      <c r="V525">
        <f>Sustainable_Friendly_Table[[#This Row],[Total Cost(LKR Million)]]*AHP!$P$14/TOPSIS!$C$12</f>
        <v>7.7750179233079747E-3</v>
      </c>
      <c r="W525">
        <f>Sustainable_Friendly_Table[[#This Row],[Total Carbon (Metric T)]]*AHP!$P$15/TOPSIS!$D$12</f>
        <v>1.4125547612616788E-2</v>
      </c>
      <c r="X525">
        <f>((Sustainable_Friendly_Table[[#This Row],[Weighted Energy]]-TOPSIS!$B$13)^2+(Sustainable_Friendly_Table[[#This Row],[Weighted Cost]]-TOPSIS!$C$13)^2+(Sustainable_Friendly_Table[[#This Row],[Weighted Co2]]-TOPSIS!$D$13)^2)^0.5</f>
        <v>5.9558981652828172E-3</v>
      </c>
      <c r="Y525">
        <f>((Sustainable_Friendly_Table[[#This Row],[Weighted Energy]]-TOPSIS!$B$14)^2+(Sustainable_Friendly_Table[[#This Row],[Weighted Cost]]-TOPSIS!$C$14)^2+(Sustainable_Friendly_Table[[#This Row],[Weighted Co2]]-TOPSIS!$D$14)^2)^0.5</f>
        <v>7.1164916171147748E-5</v>
      </c>
      <c r="Z525">
        <f>Sustainable_Friendly_Table[[#This Row],[S- Worst-Euclidean Distance]]/(Sustainable_Friendly_Table[[#This Row],[S+ Best-Euclidean Distance]]+Sustainable_Friendly_Table[[#This Row],[S- Worst-Euclidean Distance]])</f>
        <v>1.1807561196784416E-2</v>
      </c>
      <c r="AA525">
        <v>524</v>
      </c>
    </row>
    <row r="526" spans="1:27" x14ac:dyDescent="0.3">
      <c r="A526">
        <v>394</v>
      </c>
      <c r="B526" t="s">
        <v>142</v>
      </c>
      <c r="C526" t="s">
        <v>148</v>
      </c>
      <c r="D526" t="s">
        <v>280</v>
      </c>
      <c r="E526" t="s">
        <v>280</v>
      </c>
      <c r="F526" t="s">
        <v>280</v>
      </c>
      <c r="G526" t="s">
        <v>219</v>
      </c>
      <c r="H526">
        <v>428.45451469796035</v>
      </c>
      <c r="I526">
        <v>61</v>
      </c>
      <c r="J526">
        <v>1471386.0465162846</v>
      </c>
      <c r="K526">
        <v>49786.08612727272</v>
      </c>
      <c r="L526">
        <v>264849488.37293124</v>
      </c>
      <c r="M526">
        <v>6662777.6990909083</v>
      </c>
      <c r="N526">
        <v>2207079069.7744269</v>
      </c>
      <c r="O526">
        <v>113704000</v>
      </c>
      <c r="P526">
        <v>28.792528699999995</v>
      </c>
      <c r="Q526">
        <v>21997.221395418455</v>
      </c>
      <c r="R526">
        <v>264899274.45905852</v>
      </c>
      <c r="S526">
        <v>2327.4458474735179</v>
      </c>
      <c r="T526">
        <v>22026.013924118455</v>
      </c>
      <c r="U526">
        <f>Sustainable_Friendly_Table[[#This Row],[Total Energy(MJ)]]*AHP!$P$13/TOPSIS!$B$12</f>
        <v>2.5669997422408209E-2</v>
      </c>
      <c r="V526">
        <f>Sustainable_Friendly_Table[[#This Row],[Total Cost(LKR Million)]]*AHP!$P$14/TOPSIS!$C$12</f>
        <v>7.769178984548159E-3</v>
      </c>
      <c r="W526">
        <f>Sustainable_Friendly_Table[[#This Row],[Total Carbon (Metric T)]]*AHP!$P$15/TOPSIS!$D$12</f>
        <v>1.4129853605496278E-2</v>
      </c>
      <c r="X526">
        <f>((Sustainable_Friendly_Table[[#This Row],[Weighted Energy]]-TOPSIS!$B$13)^2+(Sustainable_Friendly_Table[[#This Row],[Weighted Cost]]-TOPSIS!$C$13)^2+(Sustainable_Friendly_Table[[#This Row],[Weighted Co2]]-TOPSIS!$D$13)^2)^0.5</f>
        <v>5.9630206783354497E-3</v>
      </c>
      <c r="Y526">
        <f>((Sustainable_Friendly_Table[[#This Row],[Weighted Energy]]-TOPSIS!$B$14)^2+(Sustainable_Friendly_Table[[#This Row],[Weighted Cost]]-TOPSIS!$C$14)^2+(Sustainable_Friendly_Table[[#This Row],[Weighted Co2]]-TOPSIS!$D$14)^2)^0.5</f>
        <v>6.6458252130410848E-5</v>
      </c>
      <c r="Z526">
        <f>Sustainable_Friendly_Table[[#This Row],[S- Worst-Euclidean Distance]]/(Sustainable_Friendly_Table[[#This Row],[S+ Best-Euclidean Distance]]+Sustainable_Friendly_Table[[#This Row],[S- Worst-Euclidean Distance]])</f>
        <v>1.1022221471677991E-2</v>
      </c>
      <c r="AA526">
        <v>525</v>
      </c>
    </row>
    <row r="527" spans="1:27" x14ac:dyDescent="0.3">
      <c r="A527">
        <v>377</v>
      </c>
      <c r="B527" t="s">
        <v>142</v>
      </c>
      <c r="C527" t="s">
        <v>148</v>
      </c>
      <c r="D527" t="s">
        <v>151</v>
      </c>
      <c r="E527" t="s">
        <v>280</v>
      </c>
      <c r="F527" t="s">
        <v>280</v>
      </c>
      <c r="G527" t="s">
        <v>220</v>
      </c>
      <c r="H527">
        <v>427.99005235955036</v>
      </c>
      <c r="I527">
        <v>31</v>
      </c>
      <c r="J527">
        <v>1470936.4469727033</v>
      </c>
      <c r="K527">
        <v>49786.08612727272</v>
      </c>
      <c r="L527">
        <v>264768560.45508662</v>
      </c>
      <c r="M527">
        <v>6658172.6240909081</v>
      </c>
      <c r="N527">
        <v>2206404670.4590549</v>
      </c>
      <c r="O527">
        <v>120900000</v>
      </c>
      <c r="P527">
        <v>28.80173885</v>
      </c>
      <c r="Q527">
        <v>21990.499882241911</v>
      </c>
      <c r="R527">
        <v>264818346.5412139</v>
      </c>
      <c r="S527">
        <v>2333.9628430831458</v>
      </c>
      <c r="T527">
        <v>22019.301621091912</v>
      </c>
      <c r="U527">
        <f>Sustainable_Friendly_Table[[#This Row],[Total Energy(MJ)]]*AHP!$P$13/TOPSIS!$B$12</f>
        <v>2.5662155122927719E-2</v>
      </c>
      <c r="V527">
        <f>Sustainable_Friendly_Table[[#This Row],[Total Cost(LKR Million)]]*AHP!$P$14/TOPSIS!$C$12</f>
        <v>7.7909331771914272E-3</v>
      </c>
      <c r="W527">
        <f>Sustainable_Friendly_Table[[#This Row],[Total Carbon (Metric T)]]*AHP!$P$15/TOPSIS!$D$12</f>
        <v>1.4125547612616788E-2</v>
      </c>
      <c r="X527">
        <f>((Sustainable_Friendly_Table[[#This Row],[Weighted Energy]]-TOPSIS!$B$13)^2+(Sustainable_Friendly_Table[[#This Row],[Weighted Cost]]-TOPSIS!$C$13)^2+(Sustainable_Friendly_Table[[#This Row],[Weighted Co2]]-TOPSIS!$D$13)^2)^0.5</f>
        <v>5.9600630391538015E-3</v>
      </c>
      <c r="Y527">
        <f>((Sustainable_Friendly_Table[[#This Row],[Weighted Energy]]-TOPSIS!$B$14)^2+(Sustainable_Friendly_Table[[#This Row],[Weighted Cost]]-TOPSIS!$C$14)^2+(Sustainable_Friendly_Table[[#This Row],[Weighted Co2]]-TOPSIS!$D$14)^2)^0.5</f>
        <v>6.5546804522860968E-5</v>
      </c>
      <c r="Z527">
        <f>Sustainable_Friendly_Table[[#This Row],[S- Worst-Euclidean Distance]]/(Sustainable_Friendly_Table[[#This Row],[S+ Best-Euclidean Distance]]+Sustainable_Friendly_Table[[#This Row],[S- Worst-Euclidean Distance]])</f>
        <v>1.0878036617595888E-2</v>
      </c>
      <c r="AA527">
        <v>526</v>
      </c>
    </row>
    <row r="528" spans="1:27" x14ac:dyDescent="0.3">
      <c r="A528">
        <v>396</v>
      </c>
      <c r="B528" t="s">
        <v>142</v>
      </c>
      <c r="C528" t="s">
        <v>148</v>
      </c>
      <c r="D528" t="s">
        <v>280</v>
      </c>
      <c r="E528" t="s">
        <v>280</v>
      </c>
      <c r="F528" t="s">
        <v>280</v>
      </c>
      <c r="G528" t="s">
        <v>218</v>
      </c>
      <c r="H528">
        <v>428.45451469796035</v>
      </c>
      <c r="I528">
        <v>31</v>
      </c>
      <c r="J528">
        <v>1471386.0465162846</v>
      </c>
      <c r="K528">
        <v>49786.08612727272</v>
      </c>
      <c r="L528">
        <v>264849488.37293124</v>
      </c>
      <c r="M528">
        <v>6662777.6990909083</v>
      </c>
      <c r="N528">
        <v>2207079069.7744269</v>
      </c>
      <c r="O528">
        <v>116132200</v>
      </c>
      <c r="P528">
        <v>28.792528699999995</v>
      </c>
      <c r="Q528">
        <v>21997.221395418455</v>
      </c>
      <c r="R528">
        <v>264899274.45905852</v>
      </c>
      <c r="S528">
        <v>2329.8740474735177</v>
      </c>
      <c r="T528">
        <v>22026.013924118455</v>
      </c>
      <c r="U528">
        <f>Sustainable_Friendly_Table[[#This Row],[Total Energy(MJ)]]*AHP!$P$13/TOPSIS!$B$12</f>
        <v>2.5669997422408209E-2</v>
      </c>
      <c r="V528">
        <f>Sustainable_Friendly_Table[[#This Row],[Total Cost(LKR Million)]]*AHP!$P$14/TOPSIS!$C$12</f>
        <v>7.7772844880256119E-3</v>
      </c>
      <c r="W528">
        <f>Sustainable_Friendly_Table[[#This Row],[Total Carbon (Metric T)]]*AHP!$P$15/TOPSIS!$D$12</f>
        <v>1.4129853605496278E-2</v>
      </c>
      <c r="X528">
        <f>((Sustainable_Friendly_Table[[#This Row],[Weighted Energy]]-TOPSIS!$B$13)^2+(Sustainable_Friendly_Table[[#This Row],[Weighted Cost]]-TOPSIS!$C$13)^2+(Sustainable_Friendly_Table[[#This Row],[Weighted Co2]]-TOPSIS!$D$13)^2)^0.5</f>
        <v>5.9651264038401951E-3</v>
      </c>
      <c r="Y528">
        <f>((Sustainable_Friendly_Table[[#This Row],[Weighted Energy]]-TOPSIS!$B$14)^2+(Sustainable_Friendly_Table[[#This Row],[Weighted Cost]]-TOPSIS!$C$14)^2+(Sustainable_Friendly_Table[[#This Row],[Weighted Co2]]-TOPSIS!$D$14)^2)^0.5</f>
        <v>6.2189829891153042E-5</v>
      </c>
      <c r="Z528">
        <f>Sustainable_Friendly_Table[[#This Row],[S- Worst-Euclidean Distance]]/(Sustainable_Friendly_Table[[#This Row],[S+ Best-Euclidean Distance]]+Sustainable_Friendly_Table[[#This Row],[S- Worst-Euclidean Distance]])</f>
        <v>1.0317996846276805E-2</v>
      </c>
      <c r="AA528">
        <v>527</v>
      </c>
    </row>
    <row r="529" spans="1:27" x14ac:dyDescent="0.3">
      <c r="A529">
        <v>395</v>
      </c>
      <c r="B529" t="s">
        <v>142</v>
      </c>
      <c r="C529" t="s">
        <v>148</v>
      </c>
      <c r="D529" t="s">
        <v>280</v>
      </c>
      <c r="E529" t="s">
        <v>280</v>
      </c>
      <c r="F529" t="s">
        <v>280</v>
      </c>
      <c r="G529" t="s">
        <v>220</v>
      </c>
      <c r="H529">
        <v>428.45451469796035</v>
      </c>
      <c r="I529">
        <v>31</v>
      </c>
      <c r="J529">
        <v>1471386.0465162846</v>
      </c>
      <c r="K529">
        <v>49786.08612727272</v>
      </c>
      <c r="L529">
        <v>264849488.37293124</v>
      </c>
      <c r="M529">
        <v>6662777.6990909083</v>
      </c>
      <c r="N529">
        <v>2207079069.7744269</v>
      </c>
      <c r="O529">
        <v>120900000</v>
      </c>
      <c r="P529">
        <v>28.792528699999995</v>
      </c>
      <c r="Q529">
        <v>21997.221395418455</v>
      </c>
      <c r="R529">
        <v>264899274.45905852</v>
      </c>
      <c r="S529">
        <v>2334.6418474735178</v>
      </c>
      <c r="T529">
        <v>22026.013924118455</v>
      </c>
      <c r="U529">
        <f>Sustainable_Friendly_Table[[#This Row],[Total Energy(MJ)]]*AHP!$P$13/TOPSIS!$B$12</f>
        <v>2.5669997422408209E-2</v>
      </c>
      <c r="V529">
        <f>Sustainable_Friendly_Table[[#This Row],[Total Cost(LKR Million)]]*AHP!$P$14/TOPSIS!$C$12</f>
        <v>7.7931997419090652E-3</v>
      </c>
      <c r="W529">
        <f>Sustainable_Friendly_Table[[#This Row],[Total Carbon (Metric T)]]*AHP!$P$15/TOPSIS!$D$12</f>
        <v>1.4129853605496278E-2</v>
      </c>
      <c r="X529">
        <f>((Sustainable_Friendly_Table[[#This Row],[Weighted Energy]]-TOPSIS!$B$13)^2+(Sustainable_Friendly_Table[[#This Row],[Weighted Cost]]-TOPSIS!$C$13)^2+(Sustainable_Friendly_Table[[#This Row],[Weighted Co2]]-TOPSIS!$D$13)^2)^0.5</f>
        <v>5.9692908821036145E-3</v>
      </c>
      <c r="Y529">
        <f>((Sustainable_Friendly_Table[[#This Row],[Weighted Energy]]-TOPSIS!$B$14)^2+(Sustainable_Friendly_Table[[#This Row],[Weighted Cost]]-TOPSIS!$C$14)^2+(Sustainable_Friendly_Table[[#This Row],[Weighted Co2]]-TOPSIS!$D$14)^2)^0.5</f>
        <v>5.6317485182233863E-5</v>
      </c>
      <c r="Z529">
        <f>Sustainable_Friendly_Table[[#This Row],[S- Worst-Euclidean Distance]]/(Sustainable_Friendly_Table[[#This Row],[S+ Best-Euclidean Distance]]+Sustainable_Friendly_Table[[#This Row],[S- Worst-Euclidean Distance]])</f>
        <v>9.3463567078126072E-3</v>
      </c>
      <c r="AA529">
        <v>528</v>
      </c>
    </row>
    <row r="530" spans="1:27" x14ac:dyDescent="0.3">
      <c r="A530">
        <v>370</v>
      </c>
      <c r="B530" t="s">
        <v>142</v>
      </c>
      <c r="C530" t="s">
        <v>148</v>
      </c>
      <c r="D530" t="s">
        <v>151</v>
      </c>
      <c r="E530" t="s">
        <v>280</v>
      </c>
      <c r="F530" t="s">
        <v>154</v>
      </c>
      <c r="G530" t="s">
        <v>219</v>
      </c>
      <c r="H530">
        <v>427.92668433038773</v>
      </c>
      <c r="I530">
        <v>61</v>
      </c>
      <c r="J530">
        <v>1472646.9560258985</v>
      </c>
      <c r="K530">
        <v>47602.6734</v>
      </c>
      <c r="L530">
        <v>265076452.08466172</v>
      </c>
      <c r="M530">
        <v>6669089.6877272716</v>
      </c>
      <c r="N530">
        <v>2208970434.0388479</v>
      </c>
      <c r="O530">
        <v>113704000</v>
      </c>
      <c r="P530">
        <v>28.80173885</v>
      </c>
      <c r="Q530">
        <v>22016.071992587182</v>
      </c>
      <c r="R530">
        <v>265124054.75806174</v>
      </c>
      <c r="S530">
        <v>2329.3435237265753</v>
      </c>
      <c r="T530">
        <v>22044.873731437183</v>
      </c>
      <c r="U530">
        <f>Sustainable_Friendly_Table[[#This Row],[Total Energy(MJ)]]*AHP!$P$13/TOPSIS!$B$12</f>
        <v>2.5691779700626236E-2</v>
      </c>
      <c r="V530">
        <f>Sustainable_Friendly_Table[[#This Row],[Total Cost(LKR Million)]]*AHP!$P$14/TOPSIS!$C$12</f>
        <v>7.7755135622057806E-3</v>
      </c>
      <c r="W530">
        <f>Sustainable_Friendly_Table[[#This Row],[Total Carbon (Metric T)]]*AHP!$P$15/TOPSIS!$D$12</f>
        <v>1.4141952313749144E-2</v>
      </c>
      <c r="X530">
        <f>((Sustainable_Friendly_Table[[#This Row],[Weighted Energy]]-TOPSIS!$B$13)^2+(Sustainable_Friendly_Table[[#This Row],[Weighted Cost]]-TOPSIS!$C$13)^2+(Sustainable_Friendly_Table[[#This Row],[Weighted Co2]]-TOPSIS!$D$13)^2)^0.5</f>
        <v>5.9887276772887304E-3</v>
      </c>
      <c r="Y530">
        <f>((Sustainable_Friendly_Table[[#This Row],[Weighted Energy]]-TOPSIS!$B$14)^2+(Sustainable_Friendly_Table[[#This Row],[Weighted Cost]]-TOPSIS!$C$14)^2+(Sustainable_Friendly_Table[[#This Row],[Weighted Co2]]-TOPSIS!$D$14)^2)^0.5</f>
        <v>4.3331521359042305E-5</v>
      </c>
      <c r="Z530">
        <f>Sustainable_Friendly_Table[[#This Row],[S- Worst-Euclidean Distance]]/(Sustainable_Friendly_Table[[#This Row],[S+ Best-Euclidean Distance]]+Sustainable_Friendly_Table[[#This Row],[S- Worst-Euclidean Distance]])</f>
        <v>7.1835371524132385E-3</v>
      </c>
      <c r="AA530">
        <v>529</v>
      </c>
    </row>
    <row r="531" spans="1:27" x14ac:dyDescent="0.3">
      <c r="A531">
        <v>372</v>
      </c>
      <c r="B531" t="s">
        <v>142</v>
      </c>
      <c r="C531" t="s">
        <v>148</v>
      </c>
      <c r="D531" t="s">
        <v>151</v>
      </c>
      <c r="E531" t="s">
        <v>280</v>
      </c>
      <c r="F531" t="s">
        <v>154</v>
      </c>
      <c r="G531" t="s">
        <v>218</v>
      </c>
      <c r="H531">
        <v>427.92668433038773</v>
      </c>
      <c r="I531">
        <v>31</v>
      </c>
      <c r="J531">
        <v>1472646.9560258985</v>
      </c>
      <c r="K531">
        <v>47602.6734</v>
      </c>
      <c r="L531">
        <v>265076452.08466172</v>
      </c>
      <c r="M531">
        <v>6669089.6877272716</v>
      </c>
      <c r="N531">
        <v>2208970434.0388479</v>
      </c>
      <c r="O531">
        <v>116132200</v>
      </c>
      <c r="P531">
        <v>28.80173885</v>
      </c>
      <c r="Q531">
        <v>22016.071992587182</v>
      </c>
      <c r="R531">
        <v>265124054.75806174</v>
      </c>
      <c r="S531">
        <v>2331.7717237265756</v>
      </c>
      <c r="T531">
        <v>22044.873731437183</v>
      </c>
      <c r="U531">
        <f>Sustainable_Friendly_Table[[#This Row],[Total Energy(MJ)]]*AHP!$P$13/TOPSIS!$B$12</f>
        <v>2.5691779700626236E-2</v>
      </c>
      <c r="V531">
        <f>Sustainable_Friendly_Table[[#This Row],[Total Cost(LKR Million)]]*AHP!$P$14/TOPSIS!$C$12</f>
        <v>7.7836190656832343E-3</v>
      </c>
      <c r="W531">
        <f>Sustainable_Friendly_Table[[#This Row],[Total Carbon (Metric T)]]*AHP!$P$15/TOPSIS!$D$12</f>
        <v>1.4141952313749144E-2</v>
      </c>
      <c r="X531">
        <f>((Sustainable_Friendly_Table[[#This Row],[Weighted Energy]]-TOPSIS!$B$13)^2+(Sustainable_Friendly_Table[[#This Row],[Weighted Cost]]-TOPSIS!$C$13)^2+(Sustainable_Friendly_Table[[#This Row],[Weighted Co2]]-TOPSIS!$D$13)^2)^0.5</f>
        <v>5.990832937592388E-3</v>
      </c>
      <c r="Y531">
        <f>((Sustainable_Friendly_Table[[#This Row],[Weighted Energy]]-TOPSIS!$B$14)^2+(Sustainable_Friendly_Table[[#This Row],[Weighted Cost]]-TOPSIS!$C$14)^2+(Sustainable_Friendly_Table[[#This Row],[Weighted Co2]]-TOPSIS!$D$14)^2)^0.5</f>
        <v>3.7831022870317515E-5</v>
      </c>
      <c r="Z531">
        <f>Sustainable_Friendly_Table[[#This Row],[S- Worst-Euclidean Distance]]/(Sustainable_Friendly_Table[[#This Row],[S+ Best-Euclidean Distance]]+Sustainable_Friendly_Table[[#This Row],[S- Worst-Euclidean Distance]])</f>
        <v>6.2751918366028723E-3</v>
      </c>
      <c r="AA531">
        <v>530</v>
      </c>
    </row>
    <row r="532" spans="1:27" x14ac:dyDescent="0.3">
      <c r="A532">
        <v>388</v>
      </c>
      <c r="B532" t="s">
        <v>142</v>
      </c>
      <c r="C532" t="s">
        <v>148</v>
      </c>
      <c r="D532" t="s">
        <v>280</v>
      </c>
      <c r="E532" t="s">
        <v>280</v>
      </c>
      <c r="F532" t="s">
        <v>154</v>
      </c>
      <c r="G532" t="s">
        <v>219</v>
      </c>
      <c r="H532">
        <v>428.39114666879772</v>
      </c>
      <c r="I532">
        <v>61</v>
      </c>
      <c r="J532">
        <v>1473096.5555694792</v>
      </c>
      <c r="K532">
        <v>47602.6734</v>
      </c>
      <c r="L532">
        <v>265157380.00250626</v>
      </c>
      <c r="M532">
        <v>6673694.7627272718</v>
      </c>
      <c r="N532">
        <v>2209644833.354219</v>
      </c>
      <c r="O532">
        <v>113704000</v>
      </c>
      <c r="P532">
        <v>28.792528699999995</v>
      </c>
      <c r="Q532">
        <v>22022.793505763715</v>
      </c>
      <c r="R532">
        <v>265204982.67590627</v>
      </c>
      <c r="S532">
        <v>2330.0225281169464</v>
      </c>
      <c r="T532">
        <v>22051.586034463715</v>
      </c>
      <c r="U532">
        <f>Sustainable_Friendly_Table[[#This Row],[Total Energy(MJ)]]*AHP!$P$13/TOPSIS!$B$12</f>
        <v>2.5699622000106719E-2</v>
      </c>
      <c r="V532">
        <f>Sustainable_Friendly_Table[[#This Row],[Total Cost(LKR Million)]]*AHP!$P$14/TOPSIS!$C$12</f>
        <v>7.7777801269234151E-3</v>
      </c>
      <c r="W532">
        <f>Sustainable_Friendly_Table[[#This Row],[Total Carbon (Metric T)]]*AHP!$P$15/TOPSIS!$D$12</f>
        <v>1.4146258306628625E-2</v>
      </c>
      <c r="X532">
        <f>((Sustainable_Friendly_Table[[#This Row],[Weighted Energy]]-TOPSIS!$B$13)^2+(Sustainable_Friendly_Table[[#This Row],[Weighted Cost]]-TOPSIS!$C$13)^2+(Sustainable_Friendly_Table[[#This Row],[Weighted Co2]]-TOPSIS!$D$13)^2)^0.5</f>
        <v>5.9979561039377885E-3</v>
      </c>
      <c r="Y532">
        <f>((Sustainable_Friendly_Table[[#This Row],[Weighted Energy]]-TOPSIS!$B$14)^2+(Sustainable_Friendly_Table[[#This Row],[Weighted Cost]]-TOPSIS!$C$14)^2+(Sustainable_Friendly_Table[[#This Row],[Weighted Co2]]-TOPSIS!$D$14)^2)^0.5</f>
        <v>3.5901585757908934E-5</v>
      </c>
      <c r="Z532">
        <f>Sustainable_Friendly_Table[[#This Row],[S- Worst-Euclidean Distance]]/(Sustainable_Friendly_Table[[#This Row],[S+ Best-Euclidean Distance]]+Sustainable_Friendly_Table[[#This Row],[S- Worst-Euclidean Distance]])</f>
        <v>5.9500219601167862E-3</v>
      </c>
      <c r="AA532">
        <v>531</v>
      </c>
    </row>
    <row r="533" spans="1:27" x14ac:dyDescent="0.3">
      <c r="A533">
        <v>371</v>
      </c>
      <c r="B533" t="s">
        <v>142</v>
      </c>
      <c r="C533" t="s">
        <v>148</v>
      </c>
      <c r="D533" t="s">
        <v>151</v>
      </c>
      <c r="E533" t="s">
        <v>280</v>
      </c>
      <c r="F533" t="s">
        <v>154</v>
      </c>
      <c r="G533" t="s">
        <v>220</v>
      </c>
      <c r="H533">
        <v>427.92668433038773</v>
      </c>
      <c r="I533">
        <v>31</v>
      </c>
      <c r="J533">
        <v>1472646.9560258985</v>
      </c>
      <c r="K533">
        <v>47602.6734</v>
      </c>
      <c r="L533">
        <v>265076452.08466172</v>
      </c>
      <c r="M533">
        <v>6669089.6877272716</v>
      </c>
      <c r="N533">
        <v>2208970434.0388479</v>
      </c>
      <c r="O533">
        <v>120900000</v>
      </c>
      <c r="P533">
        <v>28.80173885</v>
      </c>
      <c r="Q533">
        <v>22016.071992587182</v>
      </c>
      <c r="R533">
        <v>265124054.75806174</v>
      </c>
      <c r="S533">
        <v>2336.5395237265752</v>
      </c>
      <c r="T533">
        <v>22044.873731437183</v>
      </c>
      <c r="U533">
        <f>Sustainable_Friendly_Table[[#This Row],[Total Energy(MJ)]]*AHP!$P$13/TOPSIS!$B$12</f>
        <v>2.5691779700626236E-2</v>
      </c>
      <c r="V533">
        <f>Sustainable_Friendly_Table[[#This Row],[Total Cost(LKR Million)]]*AHP!$P$14/TOPSIS!$C$12</f>
        <v>7.7995343195666868E-3</v>
      </c>
      <c r="W533">
        <f>Sustainable_Friendly_Table[[#This Row],[Total Carbon (Metric T)]]*AHP!$P$15/TOPSIS!$D$12</f>
        <v>1.4141952313749144E-2</v>
      </c>
      <c r="X533">
        <f>((Sustainable_Friendly_Table[[#This Row],[Weighted Energy]]-TOPSIS!$B$13)^2+(Sustainable_Friendly_Table[[#This Row],[Weighted Cost]]-TOPSIS!$C$13)^2+(Sustainable_Friendly_Table[[#This Row],[Weighted Co2]]-TOPSIS!$D$13)^2)^0.5</f>
        <v>5.9949963753399421E-3</v>
      </c>
      <c r="Y533">
        <f>((Sustainable_Friendly_Table[[#This Row],[Weighted Energy]]-TOPSIS!$B$14)^2+(Sustainable_Friendly_Table[[#This Row],[Weighted Cost]]-TOPSIS!$C$14)^2+(Sustainable_Friendly_Table[[#This Row],[Weighted Co2]]-TOPSIS!$D$14)^2)^0.5</f>
        <v>3.0608876328707404E-5</v>
      </c>
      <c r="Z533">
        <f>Sustainable_Friendly_Table[[#This Row],[S- Worst-Euclidean Distance]]/(Sustainable_Friendly_Table[[#This Row],[S+ Best-Euclidean Distance]]+Sustainable_Friendly_Table[[#This Row],[S- Worst-Euclidean Distance]])</f>
        <v>5.0798011237511778E-3</v>
      </c>
      <c r="AA533">
        <v>532</v>
      </c>
    </row>
    <row r="534" spans="1:27" x14ac:dyDescent="0.3">
      <c r="A534">
        <v>390</v>
      </c>
      <c r="B534" t="s">
        <v>142</v>
      </c>
      <c r="C534" t="s">
        <v>148</v>
      </c>
      <c r="D534" t="s">
        <v>280</v>
      </c>
      <c r="E534" t="s">
        <v>280</v>
      </c>
      <c r="F534" t="s">
        <v>154</v>
      </c>
      <c r="G534" t="s">
        <v>218</v>
      </c>
      <c r="H534">
        <v>428.39114666879772</v>
      </c>
      <c r="I534">
        <v>31</v>
      </c>
      <c r="J534">
        <v>1473096.5555694792</v>
      </c>
      <c r="K534">
        <v>47602.6734</v>
      </c>
      <c r="L534">
        <v>265157380.00250626</v>
      </c>
      <c r="M534">
        <v>6673694.7627272718</v>
      </c>
      <c r="N534">
        <v>2209644833.354219</v>
      </c>
      <c r="O534">
        <v>116132200</v>
      </c>
      <c r="P534">
        <v>28.792528699999995</v>
      </c>
      <c r="Q534">
        <v>22022.793505763715</v>
      </c>
      <c r="R534">
        <v>265204982.67590627</v>
      </c>
      <c r="S534">
        <v>2332.4507281169463</v>
      </c>
      <c r="T534">
        <v>22051.586034463715</v>
      </c>
      <c r="U534">
        <f>Sustainable_Friendly_Table[[#This Row],[Total Energy(MJ)]]*AHP!$P$13/TOPSIS!$B$12</f>
        <v>2.5699622000106719E-2</v>
      </c>
      <c r="V534">
        <f>Sustainable_Friendly_Table[[#This Row],[Total Cost(LKR Million)]]*AHP!$P$14/TOPSIS!$C$12</f>
        <v>7.7858856304008671E-3</v>
      </c>
      <c r="W534">
        <f>Sustainable_Friendly_Table[[#This Row],[Total Carbon (Metric T)]]*AHP!$P$15/TOPSIS!$D$12</f>
        <v>1.4146258306628625E-2</v>
      </c>
      <c r="X534">
        <f>((Sustainable_Friendly_Table[[#This Row],[Weighted Energy]]-TOPSIS!$B$13)^2+(Sustainable_Friendly_Table[[#This Row],[Weighted Cost]]-TOPSIS!$C$13)^2+(Sustainable_Friendly_Table[[#This Row],[Weighted Co2]]-TOPSIS!$D$13)^2)^0.5</f>
        <v>6.0000611881445634E-3</v>
      </c>
      <c r="Y534">
        <f>((Sustainable_Friendly_Table[[#This Row],[Weighted Energy]]-TOPSIS!$B$14)^2+(Sustainable_Friendly_Table[[#This Row],[Weighted Cost]]-TOPSIS!$C$14)^2+(Sustainable_Friendly_Table[[#This Row],[Weighted Co2]]-TOPSIS!$D$14)^2)^0.5</f>
        <v>2.9651858364345938E-5</v>
      </c>
      <c r="Z534">
        <f>Sustainable_Friendly_Table[[#This Row],[S- Worst-Euclidean Distance]]/(Sustainable_Friendly_Table[[#This Row],[S+ Best-Euclidean Distance]]+Sustainable_Friendly_Table[[#This Row],[S- Worst-Euclidean Distance]])</f>
        <v>4.9176234649364959E-3</v>
      </c>
      <c r="AA534">
        <v>533</v>
      </c>
    </row>
    <row r="535" spans="1:27" x14ac:dyDescent="0.3">
      <c r="A535">
        <v>373</v>
      </c>
      <c r="B535" t="s">
        <v>142</v>
      </c>
      <c r="C535" t="s">
        <v>148</v>
      </c>
      <c r="D535" t="s">
        <v>151</v>
      </c>
      <c r="E535" t="s">
        <v>280</v>
      </c>
      <c r="F535" t="s">
        <v>155</v>
      </c>
      <c r="G535" t="s">
        <v>219</v>
      </c>
      <c r="H535">
        <v>427.88811248654952</v>
      </c>
      <c r="I535">
        <v>61</v>
      </c>
      <c r="J535">
        <v>1473688.1354495825</v>
      </c>
      <c r="K535">
        <v>48421.45317272727</v>
      </c>
      <c r="L535">
        <v>265263864.38092482</v>
      </c>
      <c r="M535">
        <v>6696382.3468181808</v>
      </c>
      <c r="N535">
        <v>2210532203.1743736</v>
      </c>
      <c r="O535">
        <v>113704000</v>
      </c>
      <c r="P535">
        <v>28.528812259090909</v>
      </c>
      <c r="Q535">
        <v>22031.637624971256</v>
      </c>
      <c r="R535">
        <v>265312285.83409753</v>
      </c>
      <c r="S535">
        <v>2330.9325855211914</v>
      </c>
      <c r="T535">
        <v>22060.166437230346</v>
      </c>
      <c r="U535">
        <f>Sustainable_Friendly_Table[[#This Row],[Total Energy(MJ)]]*AHP!$P$13/TOPSIS!$B$12</f>
        <v>2.5710020185605004E-2</v>
      </c>
      <c r="V535">
        <f>Sustainable_Friendly_Table[[#This Row],[Total Cost(LKR Million)]]*AHP!$P$14/TOPSIS!$C$12</f>
        <v>7.780817962956192E-3</v>
      </c>
      <c r="W535">
        <f>Sustainable_Friendly_Table[[#This Row],[Total Carbon (Metric T)]]*AHP!$P$15/TOPSIS!$D$12</f>
        <v>1.4151762699542676E-2</v>
      </c>
      <c r="X535">
        <f>((Sustainable_Friendly_Table[[#This Row],[Weighted Energy]]-TOPSIS!$B$13)^2+(Sustainable_Friendly_Table[[#This Row],[Weighted Cost]]-TOPSIS!$C$13)^2+(Sustainable_Friendly_Table[[#This Row],[Weighted Co2]]-TOPSIS!$D$13)^2)^0.5</f>
        <v>6.0101051452520664E-3</v>
      </c>
      <c r="Y535">
        <f>((Sustainable_Friendly_Table[[#This Row],[Weighted Energy]]-TOPSIS!$B$14)^2+(Sustainable_Friendly_Table[[#This Row],[Weighted Cost]]-TOPSIS!$C$14)^2+(Sustainable_Friendly_Table[[#This Row],[Weighted Co2]]-TOPSIS!$D$14)^2)^0.5</f>
        <v>2.7768084879601268E-5</v>
      </c>
      <c r="Z535">
        <f>Sustainable_Friendly_Table[[#This Row],[S- Worst-Euclidean Distance]]/(Sustainable_Friendly_Table[[#This Row],[S+ Best-Euclidean Distance]]+Sustainable_Friendly_Table[[#This Row],[S- Worst-Euclidean Distance]])</f>
        <v>4.5989844140857739E-3</v>
      </c>
      <c r="AA535">
        <v>534</v>
      </c>
    </row>
    <row r="536" spans="1:27" x14ac:dyDescent="0.3">
      <c r="A536">
        <v>391</v>
      </c>
      <c r="B536" t="s">
        <v>142</v>
      </c>
      <c r="C536" t="s">
        <v>148</v>
      </c>
      <c r="D536" t="s">
        <v>280</v>
      </c>
      <c r="E536" t="s">
        <v>280</v>
      </c>
      <c r="F536" t="s">
        <v>155</v>
      </c>
      <c r="G536" t="s">
        <v>219</v>
      </c>
      <c r="H536">
        <v>428.35257482495962</v>
      </c>
      <c r="I536">
        <v>61</v>
      </c>
      <c r="J536">
        <v>1474137.7349931635</v>
      </c>
      <c r="K536">
        <v>48421.45317272727</v>
      </c>
      <c r="L536">
        <v>265344792.29876941</v>
      </c>
      <c r="M536">
        <v>6700987.4218181809</v>
      </c>
      <c r="N536">
        <v>2211206602.4897451</v>
      </c>
      <c r="O536">
        <v>113704000</v>
      </c>
      <c r="P536">
        <v>28.519602109090904</v>
      </c>
      <c r="Q536">
        <v>22038.359138147789</v>
      </c>
      <c r="R536">
        <v>265393213.75194213</v>
      </c>
      <c r="S536">
        <v>2331.6115899115634</v>
      </c>
      <c r="T536">
        <v>22066.878740256881</v>
      </c>
      <c r="U536">
        <f>Sustainable_Friendly_Table[[#This Row],[Total Energy(MJ)]]*AHP!$P$13/TOPSIS!$B$12</f>
        <v>2.5717862485085487E-2</v>
      </c>
      <c r="V536">
        <f>Sustainable_Friendly_Table[[#This Row],[Total Cost(LKR Million)]]*AHP!$P$14/TOPSIS!$C$12</f>
        <v>7.7830845276738291E-3</v>
      </c>
      <c r="W536">
        <f>Sustainable_Friendly_Table[[#This Row],[Total Carbon (Metric T)]]*AHP!$P$15/TOPSIS!$D$12</f>
        <v>1.415606869242216E-2</v>
      </c>
      <c r="X536">
        <f>((Sustainable_Friendly_Table[[#This Row],[Weighted Energy]]-TOPSIS!$B$13)^2+(Sustainable_Friendly_Table[[#This Row],[Weighted Cost]]-TOPSIS!$C$13)^2+(Sustainable_Friendly_Table[[#This Row],[Weighted Co2]]-TOPSIS!$D$13)^2)^0.5</f>
        <v>6.0193335774116697E-3</v>
      </c>
      <c r="Y536">
        <f>((Sustainable_Friendly_Table[[#This Row],[Weighted Energy]]-TOPSIS!$B$14)^2+(Sustainable_Friendly_Table[[#This Row],[Weighted Cost]]-TOPSIS!$C$14)^2+(Sustainable_Friendly_Table[[#This Row],[Weighted Co2]]-TOPSIS!$D$14)^2)^0.5</f>
        <v>2.4020757360904491E-5</v>
      </c>
      <c r="Z536">
        <f>Sustainable_Friendly_Table[[#This Row],[S- Worst-Euclidean Distance]]/(Sustainable_Friendly_Table[[#This Row],[S+ Best-Euclidean Distance]]+Sustainable_Friendly_Table[[#This Row],[S- Worst-Euclidean Distance]])</f>
        <v>3.9747391978478871E-3</v>
      </c>
      <c r="AA536">
        <v>535</v>
      </c>
    </row>
    <row r="537" spans="1:27" x14ac:dyDescent="0.3">
      <c r="A537">
        <v>389</v>
      </c>
      <c r="B537" t="s">
        <v>142</v>
      </c>
      <c r="C537" t="s">
        <v>148</v>
      </c>
      <c r="D537" t="s">
        <v>280</v>
      </c>
      <c r="E537" t="s">
        <v>280</v>
      </c>
      <c r="F537" t="s">
        <v>154</v>
      </c>
      <c r="G537" t="s">
        <v>220</v>
      </c>
      <c r="H537">
        <v>428.39114666879772</v>
      </c>
      <c r="I537">
        <v>31</v>
      </c>
      <c r="J537">
        <v>1473096.5555694792</v>
      </c>
      <c r="K537">
        <v>47602.6734</v>
      </c>
      <c r="L537">
        <v>265157380.00250626</v>
      </c>
      <c r="M537">
        <v>6673694.7627272718</v>
      </c>
      <c r="N537">
        <v>2209644833.354219</v>
      </c>
      <c r="O537">
        <v>120900000</v>
      </c>
      <c r="P537">
        <v>28.792528699999995</v>
      </c>
      <c r="Q537">
        <v>22022.793505763715</v>
      </c>
      <c r="R537">
        <v>265204982.67590627</v>
      </c>
      <c r="S537">
        <v>2337.2185281169463</v>
      </c>
      <c r="T537">
        <v>22051.586034463715</v>
      </c>
      <c r="U537">
        <f>Sustainable_Friendly_Table[[#This Row],[Total Energy(MJ)]]*AHP!$P$13/TOPSIS!$B$12</f>
        <v>2.5699622000106719E-2</v>
      </c>
      <c r="V537">
        <f>Sustainable_Friendly_Table[[#This Row],[Total Cost(LKR Million)]]*AHP!$P$14/TOPSIS!$C$12</f>
        <v>7.8018008842843196E-3</v>
      </c>
      <c r="W537">
        <f>Sustainable_Friendly_Table[[#This Row],[Total Carbon (Metric T)]]*AHP!$P$15/TOPSIS!$D$12</f>
        <v>1.4146258306628625E-2</v>
      </c>
      <c r="X537">
        <f>((Sustainable_Friendly_Table[[#This Row],[Weighted Energy]]-TOPSIS!$B$13)^2+(Sustainable_Friendly_Table[[#This Row],[Weighted Cost]]-TOPSIS!$C$13)^2+(Sustainable_Friendly_Table[[#This Row],[Weighted Co2]]-TOPSIS!$D$13)^2)^0.5</f>
        <v>6.0042242347851903E-3</v>
      </c>
      <c r="Y537">
        <f>((Sustainable_Friendly_Table[[#This Row],[Weighted Energy]]-TOPSIS!$B$14)^2+(Sustainable_Friendly_Table[[#This Row],[Weighted Cost]]-TOPSIS!$C$14)^2+(Sustainable_Friendly_Table[[#This Row],[Weighted Co2]]-TOPSIS!$D$14)^2)^0.5</f>
        <v>2.1379794877398928E-5</v>
      </c>
      <c r="Z537">
        <f>Sustainable_Friendly_Table[[#This Row],[S- Worst-Euclidean Distance]]/(Sustainable_Friendly_Table[[#This Row],[S+ Best-Euclidean Distance]]+Sustainable_Friendly_Table[[#This Row],[S- Worst-Euclidean Distance]])</f>
        <v>3.5481579559744343E-3</v>
      </c>
      <c r="AA537">
        <v>536</v>
      </c>
    </row>
    <row r="538" spans="1:27" x14ac:dyDescent="0.3">
      <c r="A538">
        <v>375</v>
      </c>
      <c r="B538" t="s">
        <v>142</v>
      </c>
      <c r="C538" t="s">
        <v>148</v>
      </c>
      <c r="D538" t="s">
        <v>151</v>
      </c>
      <c r="E538" t="s">
        <v>280</v>
      </c>
      <c r="F538" t="s">
        <v>155</v>
      </c>
      <c r="G538" t="s">
        <v>218</v>
      </c>
      <c r="H538">
        <v>427.88811248654952</v>
      </c>
      <c r="I538">
        <v>31</v>
      </c>
      <c r="J538">
        <v>1473688.1354495825</v>
      </c>
      <c r="K538">
        <v>48421.45317272727</v>
      </c>
      <c r="L538">
        <v>265263864.38092482</v>
      </c>
      <c r="M538">
        <v>6696382.3468181808</v>
      </c>
      <c r="N538">
        <v>2210532203.1743736</v>
      </c>
      <c r="O538">
        <v>116132200</v>
      </c>
      <c r="P538">
        <v>28.528812259090909</v>
      </c>
      <c r="Q538">
        <v>22031.637624971256</v>
      </c>
      <c r="R538">
        <v>265312285.83409753</v>
      </c>
      <c r="S538">
        <v>2333.3607855211917</v>
      </c>
      <c r="T538">
        <v>22060.166437230346</v>
      </c>
      <c r="U538">
        <f>Sustainable_Friendly_Table[[#This Row],[Total Energy(MJ)]]*AHP!$P$13/TOPSIS!$B$12</f>
        <v>2.5710020185605004E-2</v>
      </c>
      <c r="V538">
        <f>Sustainable_Friendly_Table[[#This Row],[Total Cost(LKR Million)]]*AHP!$P$14/TOPSIS!$C$12</f>
        <v>7.7889234664336466E-3</v>
      </c>
      <c r="W538">
        <f>Sustainable_Friendly_Table[[#This Row],[Total Carbon (Metric T)]]*AHP!$P$15/TOPSIS!$D$12</f>
        <v>1.4151762699542676E-2</v>
      </c>
      <c r="X538">
        <f>((Sustainable_Friendly_Table[[#This Row],[Weighted Energy]]-TOPSIS!$B$13)^2+(Sustainable_Friendly_Table[[#This Row],[Weighted Cost]]-TOPSIS!$C$13)^2+(Sustainable_Friendly_Table[[#This Row],[Weighted Co2]]-TOPSIS!$D$13)^2)^0.5</f>
        <v>6.0122100711868503E-3</v>
      </c>
      <c r="Y538">
        <f>((Sustainable_Friendly_Table[[#This Row],[Weighted Energy]]-TOPSIS!$B$14)^2+(Sustainable_Friendly_Table[[#This Row],[Weighted Cost]]-TOPSIS!$C$14)^2+(Sustainable_Friendly_Table[[#This Row],[Weighted Co2]]-TOPSIS!$D$14)^2)^0.5</f>
        <v>2.0263804269252904E-5</v>
      </c>
      <c r="Z538">
        <f>Sustainable_Friendly_Table[[#This Row],[S- Worst-Euclidean Distance]]/(Sustainable_Friendly_Table[[#This Row],[S+ Best-Euclidean Distance]]+Sustainable_Friendly_Table[[#This Row],[S- Worst-Euclidean Distance]])</f>
        <v>3.3591201035612934E-3</v>
      </c>
      <c r="AA538">
        <v>537</v>
      </c>
    </row>
    <row r="539" spans="1:27" x14ac:dyDescent="0.3">
      <c r="A539">
        <v>393</v>
      </c>
      <c r="B539" t="s">
        <v>142</v>
      </c>
      <c r="C539" t="s">
        <v>148</v>
      </c>
      <c r="D539" t="s">
        <v>280</v>
      </c>
      <c r="E539" t="s">
        <v>280</v>
      </c>
      <c r="F539" t="s">
        <v>155</v>
      </c>
      <c r="G539" t="s">
        <v>218</v>
      </c>
      <c r="H539">
        <v>428.35257482495962</v>
      </c>
      <c r="I539">
        <v>31</v>
      </c>
      <c r="J539">
        <v>1474137.7349931635</v>
      </c>
      <c r="K539">
        <v>48421.45317272727</v>
      </c>
      <c r="L539">
        <v>265344792.29876941</v>
      </c>
      <c r="M539">
        <v>6700987.4218181809</v>
      </c>
      <c r="N539">
        <v>2211206602.4897451</v>
      </c>
      <c r="O539">
        <v>116132200</v>
      </c>
      <c r="P539">
        <v>28.519602109090904</v>
      </c>
      <c r="Q539">
        <v>22038.359138147789</v>
      </c>
      <c r="R539">
        <v>265393213.75194213</v>
      </c>
      <c r="S539">
        <v>2334.0397899115633</v>
      </c>
      <c r="T539">
        <v>22066.878740256881</v>
      </c>
      <c r="U539">
        <f>Sustainable_Friendly_Table[[#This Row],[Total Energy(MJ)]]*AHP!$P$13/TOPSIS!$B$12</f>
        <v>2.5717862485085487E-2</v>
      </c>
      <c r="V539">
        <f>Sustainable_Friendly_Table[[#This Row],[Total Cost(LKR Million)]]*AHP!$P$14/TOPSIS!$C$12</f>
        <v>7.791190031151282E-3</v>
      </c>
      <c r="W539">
        <f>Sustainable_Friendly_Table[[#This Row],[Total Carbon (Metric T)]]*AHP!$P$15/TOPSIS!$D$12</f>
        <v>1.415606869242216E-2</v>
      </c>
      <c r="X539">
        <f>((Sustainable_Friendly_Table[[#This Row],[Weighted Energy]]-TOPSIS!$B$13)^2+(Sustainable_Friendly_Table[[#This Row],[Weighted Cost]]-TOPSIS!$C$13)^2+(Sustainable_Friendly_Table[[#This Row],[Weighted Co2]]-TOPSIS!$D$13)^2)^0.5</f>
        <v>6.0214383283852691E-3</v>
      </c>
      <c r="Y539">
        <f>((Sustainable_Friendly_Table[[#This Row],[Weighted Energy]]-TOPSIS!$B$14)^2+(Sustainable_Friendly_Table[[#This Row],[Weighted Cost]]-TOPSIS!$C$14)^2+(Sustainable_Friendly_Table[[#This Row],[Weighted Co2]]-TOPSIS!$D$14)^2)^0.5</f>
        <v>1.5915253883451615E-5</v>
      </c>
      <c r="Z539">
        <f>Sustainable_Friendly_Table[[#This Row],[S- Worst-Euclidean Distance]]/(Sustainable_Friendly_Table[[#This Row],[S+ Best-Euclidean Distance]]+Sustainable_Friendly_Table[[#This Row],[S- Worst-Euclidean Distance]])</f>
        <v>2.6361308256308835E-3</v>
      </c>
      <c r="AA539">
        <v>538</v>
      </c>
    </row>
    <row r="540" spans="1:27" x14ac:dyDescent="0.3">
      <c r="A540">
        <v>374</v>
      </c>
      <c r="B540" t="s">
        <v>142</v>
      </c>
      <c r="C540" t="s">
        <v>148</v>
      </c>
      <c r="D540" t="s">
        <v>151</v>
      </c>
      <c r="E540" t="s">
        <v>280</v>
      </c>
      <c r="F540" t="s">
        <v>155</v>
      </c>
      <c r="G540" t="s">
        <v>220</v>
      </c>
      <c r="H540">
        <v>427.88811248654952</v>
      </c>
      <c r="I540">
        <v>31</v>
      </c>
      <c r="J540">
        <v>1473688.1354495825</v>
      </c>
      <c r="K540">
        <v>48421.45317272727</v>
      </c>
      <c r="L540">
        <v>265263864.38092482</v>
      </c>
      <c r="M540">
        <v>6696382.3468181808</v>
      </c>
      <c r="N540">
        <v>2210532203.1743736</v>
      </c>
      <c r="O540">
        <v>120900000</v>
      </c>
      <c r="P540">
        <v>28.528812259090909</v>
      </c>
      <c r="Q540">
        <v>22031.637624971256</v>
      </c>
      <c r="R540">
        <v>265312285.83409753</v>
      </c>
      <c r="S540">
        <v>2338.1285855211918</v>
      </c>
      <c r="T540">
        <v>22060.166437230346</v>
      </c>
      <c r="U540">
        <f>Sustainable_Friendly_Table[[#This Row],[Total Energy(MJ)]]*AHP!$P$13/TOPSIS!$B$12</f>
        <v>2.5710020185605004E-2</v>
      </c>
      <c r="V540">
        <f>Sustainable_Friendly_Table[[#This Row],[Total Cost(LKR Million)]]*AHP!$P$14/TOPSIS!$C$12</f>
        <v>7.8048387203170982E-3</v>
      </c>
      <c r="W540">
        <f>Sustainable_Friendly_Table[[#This Row],[Total Carbon (Metric T)]]*AHP!$P$15/TOPSIS!$D$12</f>
        <v>1.4151762699542676E-2</v>
      </c>
      <c r="X540">
        <f>((Sustainable_Friendly_Table[[#This Row],[Weighted Energy]]-TOPSIS!$B$13)^2+(Sustainable_Friendly_Table[[#This Row],[Weighted Cost]]-TOPSIS!$C$13)^2+(Sustainable_Friendly_Table[[#This Row],[Weighted Co2]]-TOPSIS!$D$13)^2)^0.5</f>
        <v>6.0163727474323823E-3</v>
      </c>
      <c r="Y540">
        <f>((Sustainable_Friendly_Table[[#This Row],[Weighted Energy]]-TOPSIS!$B$14)^2+(Sustainable_Friendly_Table[[#This Row],[Weighted Cost]]-TOPSIS!$C$14)^2+(Sustainable_Friendly_Table[[#This Row],[Weighted Co2]]-TOPSIS!$D$14)^2)^0.5</f>
        <v>9.2293310396251428E-6</v>
      </c>
      <c r="Z540">
        <f>Sustainable_Friendly_Table[[#This Row],[S- Worst-Euclidean Distance]]/(Sustainable_Friendly_Table[[#This Row],[S+ Best-Euclidean Distance]]+Sustainable_Friendly_Table[[#This Row],[S- Worst-Euclidean Distance]])</f>
        <v>1.5316861152513323E-3</v>
      </c>
      <c r="AA540">
        <v>539</v>
      </c>
    </row>
    <row r="541" spans="1:27" x14ac:dyDescent="0.3">
      <c r="A541">
        <v>392</v>
      </c>
      <c r="B541" t="s">
        <v>142</v>
      </c>
      <c r="C541" t="s">
        <v>148</v>
      </c>
      <c r="D541" t="s">
        <v>280</v>
      </c>
      <c r="E541" t="s">
        <v>280</v>
      </c>
      <c r="F541" t="s">
        <v>155</v>
      </c>
      <c r="G541" t="s">
        <v>220</v>
      </c>
      <c r="H541">
        <v>428.35257482495962</v>
      </c>
      <c r="I541">
        <v>31</v>
      </c>
      <c r="J541">
        <v>1474137.7349931635</v>
      </c>
      <c r="K541">
        <v>48421.45317272727</v>
      </c>
      <c r="L541">
        <v>265344792.29876941</v>
      </c>
      <c r="M541">
        <v>6700987.4218181809</v>
      </c>
      <c r="N541">
        <v>2211206602.4897451</v>
      </c>
      <c r="O541">
        <v>120900000</v>
      </c>
      <c r="P541">
        <v>28.519602109090904</v>
      </c>
      <c r="Q541">
        <v>22038.359138147789</v>
      </c>
      <c r="R541">
        <v>265393213.75194213</v>
      </c>
      <c r="S541">
        <v>2338.8075899115634</v>
      </c>
      <c r="T541">
        <v>22066.878740256881</v>
      </c>
      <c r="U541">
        <f>Sustainable_Friendly_Table[[#This Row],[Total Energy(MJ)]]*AHP!$P$13/TOPSIS!$B$12</f>
        <v>2.5717862485085487E-2</v>
      </c>
      <c r="V541">
        <f>Sustainable_Friendly_Table[[#This Row],[Total Cost(LKR Million)]]*AHP!$P$14/TOPSIS!$C$12</f>
        <v>7.8071052850347336E-3</v>
      </c>
      <c r="W541">
        <f>Sustainable_Friendly_Table[[#This Row],[Total Carbon (Metric T)]]*AHP!$P$15/TOPSIS!$D$12</f>
        <v>1.415606869242216E-2</v>
      </c>
      <c r="X541">
        <f>((Sustainable_Friendly_Table[[#This Row],[Weighted Energy]]-TOPSIS!$B$13)^2+(Sustainable_Friendly_Table[[#This Row],[Weighted Cost]]-TOPSIS!$C$13)^2+(Sustainable_Friendly_Table[[#This Row],[Weighted Co2]]-TOPSIS!$D$13)^2)^0.5</f>
        <v>6.0256006160730171E-3</v>
      </c>
      <c r="Y541">
        <f>((Sustainable_Friendly_Table[[#This Row],[Weighted Energy]]-TOPSIS!$B$14)^2+(Sustainable_Friendly_Table[[#This Row],[Weighted Cost]]-TOPSIS!$C$14)^2+(Sustainable_Friendly_Table[[#This Row],[Weighted Co2]]-TOPSIS!$D$14)^2)^0.5</f>
        <v>0</v>
      </c>
      <c r="Z541">
        <f>Sustainable_Friendly_Table[[#This Row],[S- Worst-Euclidean Distance]]/(Sustainable_Friendly_Table[[#This Row],[S+ Best-Euclidean Distance]]+Sustainable_Friendly_Table[[#This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8F730-4C0C-48C2-BDA0-54C1597CB7A9}">
  <sheetPr codeName="Sheet16"/>
  <dimension ref="A1:AB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22.44140625" bestFit="1" customWidth="1"/>
    <col min="22" max="22" width="21.88671875" bestFit="1" customWidth="1"/>
    <col min="23" max="23" width="22.21875" bestFit="1" customWidth="1"/>
    <col min="24" max="24" width="24.33203125" bestFit="1" customWidth="1"/>
    <col min="25" max="25" width="25.88671875" bestFit="1" customWidth="1"/>
    <col min="26" max="26" width="27" bestFit="1" customWidth="1"/>
    <col min="27" max="27" width="19.44140625" bestFit="1" customWidth="1"/>
    <col min="28" max="28" width="7.44140625" bestFit="1" customWidth="1"/>
  </cols>
  <sheetData>
    <row r="1" spans="1:28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327</v>
      </c>
      <c r="V1" t="s">
        <v>328</v>
      </c>
      <c r="W1" t="s">
        <v>329</v>
      </c>
      <c r="X1" t="s">
        <v>330</v>
      </c>
      <c r="Y1" t="s">
        <v>323</v>
      </c>
      <c r="Z1" t="s">
        <v>324</v>
      </c>
      <c r="AA1" t="s">
        <v>325</v>
      </c>
      <c r="AB1" t="s">
        <v>326</v>
      </c>
    </row>
    <row r="2" spans="1:28" x14ac:dyDescent="0.3">
      <c r="A2">
        <v>76</v>
      </c>
      <c r="B2" t="s">
        <v>139</v>
      </c>
      <c r="C2" t="s">
        <v>280</v>
      </c>
      <c r="D2" t="s">
        <v>151</v>
      </c>
      <c r="E2" t="s">
        <v>152</v>
      </c>
      <c r="F2" t="s">
        <v>155</v>
      </c>
      <c r="G2" t="s">
        <v>219</v>
      </c>
      <c r="H2">
        <v>365.28835175285917</v>
      </c>
      <c r="I2">
        <v>52</v>
      </c>
      <c r="J2">
        <v>1278262.3339335066</v>
      </c>
      <c r="K2">
        <v>47784.409136363625</v>
      </c>
      <c r="L2">
        <v>230087220.10803118</v>
      </c>
      <c r="M2">
        <v>4990908.3613636354</v>
      </c>
      <c r="N2">
        <v>1917393500.90026</v>
      </c>
      <c r="O2">
        <v>96928000</v>
      </c>
      <c r="P2">
        <v>19.896654477272726</v>
      </c>
      <c r="Q2">
        <v>19110.021892305922</v>
      </c>
      <c r="R2">
        <v>230135004.51716754</v>
      </c>
      <c r="S2">
        <v>2019.3124092616235</v>
      </c>
      <c r="T2">
        <v>19129.918546783196</v>
      </c>
      <c r="U2">
        <f>Net_Zero_Table[[#This Row],[Total Energy(MJ)]]*AHP!$Q$23/TOPSIS!$B$20</f>
        <v>2.3437724461015757E-2</v>
      </c>
      <c r="V2">
        <f>Net_Zero_Table[[#This Row],[Capital Cost (LKR)]]*AHP!$Q$24/TOPSIS!$C$20</f>
        <v>3.7722673392697284E-3</v>
      </c>
      <c r="W2">
        <f>Net_Zero_Table[[#This Row],[System Cost (LKR)]]*AHP!$Q$25/TOPSIS!$D$20</f>
        <v>2.457145221265832E-3</v>
      </c>
      <c r="X2">
        <f>Net_Zero_Table[[#This Row],[Embodied Carbon (Metric T)]]*AHP!$Q$26/TOPSIS!$E$20</f>
        <v>8.9689533198330524E-3</v>
      </c>
      <c r="Y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1.8523020143308192E-3</v>
      </c>
      <c r="Z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6.3092956873218456E-3</v>
      </c>
      <c r="AA2">
        <f>Net_Zero_Table[[#This Row],[S- Worst-Euclidean Distance]]/(Net_Zero_Table[[#This Row],[S+ Best-Euclidean Distance]]+Net_Zero_Table[[#This Row],[S- Worst-Euclidean Distance]])</f>
        <v>0.77304664086104846</v>
      </c>
      <c r="AB2">
        <v>1</v>
      </c>
    </row>
    <row r="3" spans="1:28" x14ac:dyDescent="0.3">
      <c r="A3">
        <v>78</v>
      </c>
      <c r="B3" t="s">
        <v>139</v>
      </c>
      <c r="C3" t="s">
        <v>280</v>
      </c>
      <c r="D3" t="s">
        <v>151</v>
      </c>
      <c r="E3" t="s">
        <v>152</v>
      </c>
      <c r="F3" t="s">
        <v>155</v>
      </c>
      <c r="G3" t="s">
        <v>218</v>
      </c>
      <c r="H3">
        <v>365.28835175285917</v>
      </c>
      <c r="I3">
        <v>26</v>
      </c>
      <c r="J3">
        <v>1278262.3339335066</v>
      </c>
      <c r="K3">
        <v>47784.409136363625</v>
      </c>
      <c r="L3">
        <v>230087220.10803118</v>
      </c>
      <c r="M3">
        <v>4990908.3613636354</v>
      </c>
      <c r="N3">
        <v>1917393500.90026</v>
      </c>
      <c r="O3">
        <v>97401200</v>
      </c>
      <c r="P3">
        <v>19.896654477272726</v>
      </c>
      <c r="Q3">
        <v>19110.021892305922</v>
      </c>
      <c r="R3">
        <v>230135004.51716754</v>
      </c>
      <c r="S3">
        <v>2019.7856092616237</v>
      </c>
      <c r="T3">
        <v>19129.918546783196</v>
      </c>
      <c r="U3">
        <f>Net_Zero_Table[[#This Row],[Total Energy(MJ)]]*AHP!$Q$23/TOPSIS!$B$20</f>
        <v>2.3437724461015757E-2</v>
      </c>
      <c r="V3">
        <f>Net_Zero_Table[[#This Row],[Capital Cost (LKR)]]*AHP!$Q$24/TOPSIS!$C$20</f>
        <v>3.7722673392697284E-3</v>
      </c>
      <c r="W3">
        <f>Net_Zero_Table[[#This Row],[System Cost (LKR)]]*AHP!$Q$25/TOPSIS!$D$20</f>
        <v>2.4691409409619254E-3</v>
      </c>
      <c r="X3">
        <f>Net_Zero_Table[[#This Row],[Embodied Carbon (Metric T)]]*AHP!$Q$26/TOPSIS!$E$20</f>
        <v>8.9689533198330524E-3</v>
      </c>
      <c r="Y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1.8541759961396534E-3</v>
      </c>
      <c r="Z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6.308151590091733E-3</v>
      </c>
      <c r="AA3">
        <f>Net_Zero_Table[[#This Row],[S- Worst-Euclidean Distance]]/(Net_Zero_Table[[#This Row],[S+ Best-Euclidean Distance]]+Net_Zero_Table[[#This Row],[S- Worst-Euclidean Distance]])</f>
        <v>0.77283734614286148</v>
      </c>
      <c r="AB3">
        <v>2</v>
      </c>
    </row>
    <row r="4" spans="1:28" x14ac:dyDescent="0.3">
      <c r="A4">
        <v>79</v>
      </c>
      <c r="B4" t="s">
        <v>139</v>
      </c>
      <c r="C4" t="s">
        <v>280</v>
      </c>
      <c r="D4" t="s">
        <v>151</v>
      </c>
      <c r="E4" t="s">
        <v>152</v>
      </c>
      <c r="F4" t="s">
        <v>280</v>
      </c>
      <c r="G4" t="s">
        <v>219</v>
      </c>
      <c r="H4">
        <v>365.39029162586002</v>
      </c>
      <c r="I4">
        <v>52</v>
      </c>
      <c r="J4">
        <v>1275510.6454566277</v>
      </c>
      <c r="K4">
        <v>49149.042090909075</v>
      </c>
      <c r="L4">
        <v>229591916.18219301</v>
      </c>
      <c r="M4">
        <v>4952698.6386363627</v>
      </c>
      <c r="N4">
        <v>1913265968.1849415</v>
      </c>
      <c r="O4">
        <v>96928000</v>
      </c>
      <c r="P4">
        <v>20.169581068181813</v>
      </c>
      <c r="Q4">
        <v>19068.884149576585</v>
      </c>
      <c r="R4">
        <v>229641065.22428393</v>
      </c>
      <c r="S4">
        <v>2015.1466668235778</v>
      </c>
      <c r="T4">
        <v>19089.053730644766</v>
      </c>
      <c r="U4">
        <f>Net_Zero_Table[[#This Row],[Total Energy(MJ)]]*AHP!$Q$23/TOPSIS!$B$20</f>
        <v>2.3387420018754296E-2</v>
      </c>
      <c r="V4">
        <f>Net_Zero_Table[[#This Row],[Capital Cost (LKR)]]*AHP!$Q$24/TOPSIS!$C$20</f>
        <v>3.7433873682002411E-3</v>
      </c>
      <c r="W4">
        <f>Net_Zero_Table[[#This Row],[System Cost (LKR)]]*AHP!$Q$25/TOPSIS!$D$20</f>
        <v>2.457145221265832E-3</v>
      </c>
      <c r="X4">
        <f>Net_Zero_Table[[#This Row],[Embodied Carbon (Metric T)]]*AHP!$Q$26/TOPSIS!$E$20</f>
        <v>9.0919823374199481E-3</v>
      </c>
      <c r="Y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1.8418485310935516E-3</v>
      </c>
      <c r="Z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6.2511101364946739E-3</v>
      </c>
      <c r="AA4">
        <f>Net_Zero_Table[[#This Row],[S- Worst-Euclidean Distance]]/(Net_Zero_Table[[#This Row],[S+ Best-Euclidean Distance]]+Net_Zero_Table[[#This Row],[S- Worst-Euclidean Distance]])</f>
        <v>0.77241345140312712</v>
      </c>
      <c r="AB4">
        <v>3</v>
      </c>
    </row>
    <row r="5" spans="1:28" x14ac:dyDescent="0.3">
      <c r="A5">
        <v>94</v>
      </c>
      <c r="B5" t="s">
        <v>139</v>
      </c>
      <c r="C5" t="s">
        <v>280</v>
      </c>
      <c r="D5" t="s">
        <v>280</v>
      </c>
      <c r="E5" t="s">
        <v>152</v>
      </c>
      <c r="F5" t="s">
        <v>155</v>
      </c>
      <c r="G5" t="s">
        <v>219</v>
      </c>
      <c r="H5">
        <v>365.75281409126916</v>
      </c>
      <c r="I5">
        <v>52</v>
      </c>
      <c r="J5">
        <v>1278711.9334770876</v>
      </c>
      <c r="K5">
        <v>47784.409136363625</v>
      </c>
      <c r="L5">
        <v>230168148.02587578</v>
      </c>
      <c r="M5">
        <v>4995513.4363636356</v>
      </c>
      <c r="N5">
        <v>1918067900.2156315</v>
      </c>
      <c r="O5">
        <v>96928000</v>
      </c>
      <c r="P5">
        <v>19.887444327272725</v>
      </c>
      <c r="Q5">
        <v>19116.743405482459</v>
      </c>
      <c r="R5">
        <v>230215932.43501213</v>
      </c>
      <c r="S5">
        <v>2019.9914136519951</v>
      </c>
      <c r="T5">
        <v>19136.630849809731</v>
      </c>
      <c r="U5">
        <f>Net_Zero_Table[[#This Row],[Total Energy(MJ)]]*AHP!$Q$23/TOPSIS!$B$20</f>
        <v>2.3445966432912316E-2</v>
      </c>
      <c r="V5">
        <f>Net_Zero_Table[[#This Row],[Capital Cost (LKR)]]*AHP!$Q$24/TOPSIS!$C$20</f>
        <v>3.7757479830242534E-3</v>
      </c>
      <c r="W5">
        <f>Net_Zero_Table[[#This Row],[System Cost (LKR)]]*AHP!$Q$25/TOPSIS!$D$20</f>
        <v>2.457145221265832E-3</v>
      </c>
      <c r="X5">
        <f>Net_Zero_Table[[#This Row],[Embodied Carbon (Metric T)]]*AHP!$Q$26/TOPSIS!$E$20</f>
        <v>8.9648015964610139E-3</v>
      </c>
      <c r="Y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1.8591005542076401E-3</v>
      </c>
      <c r="Z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6.3069409900952519E-3</v>
      </c>
      <c r="AA5">
        <f>Net_Zero_Table[[#This Row],[S- Worst-Euclidean Distance]]/(Net_Zero_Table[[#This Row],[S+ Best-Euclidean Distance]]+Net_Zero_Table[[#This Row],[S- Worst-Euclidean Distance]])</f>
        <v>0.7723376076252445</v>
      </c>
      <c r="AB5">
        <v>4</v>
      </c>
    </row>
    <row r="6" spans="1:28" x14ac:dyDescent="0.3">
      <c r="A6">
        <v>81</v>
      </c>
      <c r="B6" t="s">
        <v>139</v>
      </c>
      <c r="C6" t="s">
        <v>280</v>
      </c>
      <c r="D6" t="s">
        <v>151</v>
      </c>
      <c r="E6" t="s">
        <v>152</v>
      </c>
      <c r="F6" t="s">
        <v>280</v>
      </c>
      <c r="G6" t="s">
        <v>218</v>
      </c>
      <c r="H6">
        <v>365.39029162586002</v>
      </c>
      <c r="I6">
        <v>26</v>
      </c>
      <c r="J6">
        <v>1275510.6454566277</v>
      </c>
      <c r="K6">
        <v>49149.042090909075</v>
      </c>
      <c r="L6">
        <v>229591916.18219301</v>
      </c>
      <c r="M6">
        <v>4952698.6386363627</v>
      </c>
      <c r="N6">
        <v>1913265968.1849415</v>
      </c>
      <c r="O6">
        <v>97401200</v>
      </c>
      <c r="P6">
        <v>20.169581068181813</v>
      </c>
      <c r="Q6">
        <v>19068.884149576585</v>
      </c>
      <c r="R6">
        <v>229641065.22428393</v>
      </c>
      <c r="S6">
        <v>2015.6198668235779</v>
      </c>
      <c r="T6">
        <v>19089.053730644766</v>
      </c>
      <c r="U6">
        <f>Net_Zero_Table[[#This Row],[Total Energy(MJ)]]*AHP!$Q$23/TOPSIS!$B$20</f>
        <v>2.3387420018754296E-2</v>
      </c>
      <c r="V6">
        <f>Net_Zero_Table[[#This Row],[Capital Cost (LKR)]]*AHP!$Q$24/TOPSIS!$C$20</f>
        <v>3.7433873682002411E-3</v>
      </c>
      <c r="W6">
        <f>Net_Zero_Table[[#This Row],[System Cost (LKR)]]*AHP!$Q$25/TOPSIS!$D$20</f>
        <v>2.4691409409619254E-3</v>
      </c>
      <c r="X6">
        <f>Net_Zero_Table[[#This Row],[Embodied Carbon (Metric T)]]*AHP!$Q$26/TOPSIS!$E$20</f>
        <v>9.0919823374199481E-3</v>
      </c>
      <c r="Y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1.843733137918267E-3</v>
      </c>
      <c r="Z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6.2499553880092044E-3</v>
      </c>
      <c r="AA6">
        <f>Net_Zero_Table[[#This Row],[S- Worst-Euclidean Distance]]/(Net_Zero_Table[[#This Row],[S+ Best-Euclidean Distance]]+Net_Zero_Table[[#This Row],[S- Worst-Euclidean Distance]])</f>
        <v>0.77220112535687302</v>
      </c>
      <c r="AB6">
        <v>5</v>
      </c>
    </row>
    <row r="7" spans="1:28" x14ac:dyDescent="0.3">
      <c r="A7">
        <v>97</v>
      </c>
      <c r="B7" t="s">
        <v>139</v>
      </c>
      <c r="C7" t="s">
        <v>280</v>
      </c>
      <c r="D7" t="s">
        <v>280</v>
      </c>
      <c r="E7" t="s">
        <v>152</v>
      </c>
      <c r="F7" t="s">
        <v>280</v>
      </c>
      <c r="G7" t="s">
        <v>219</v>
      </c>
      <c r="H7">
        <v>365.85475396427</v>
      </c>
      <c r="I7">
        <v>53</v>
      </c>
      <c r="J7">
        <v>1275960.2450002083</v>
      </c>
      <c r="K7">
        <v>49149.042090909075</v>
      </c>
      <c r="L7">
        <v>229672844.10003752</v>
      </c>
      <c r="M7">
        <v>4957303.7136363629</v>
      </c>
      <c r="N7">
        <v>1913940367.5003126</v>
      </c>
      <c r="O7">
        <v>98792000</v>
      </c>
      <c r="P7">
        <v>20.160370918181815</v>
      </c>
      <c r="Q7">
        <v>19075.605662753114</v>
      </c>
      <c r="R7">
        <v>229721993.14212844</v>
      </c>
      <c r="S7">
        <v>2017.6896712139489</v>
      </c>
      <c r="T7">
        <v>19095.766033671298</v>
      </c>
      <c r="U7">
        <f>Net_Zero_Table[[#This Row],[Total Energy(MJ)]]*AHP!$Q$23/TOPSIS!$B$20</f>
        <v>2.3395661990650848E-2</v>
      </c>
      <c r="V7">
        <f>Net_Zero_Table[[#This Row],[Capital Cost (LKR)]]*AHP!$Q$24/TOPSIS!$C$20</f>
        <v>3.7468680119547662E-3</v>
      </c>
      <c r="W7">
        <f>Net_Zero_Table[[#This Row],[System Cost (LKR)]]*AHP!$Q$25/TOPSIS!$D$20</f>
        <v>2.5043980139824824E-3</v>
      </c>
      <c r="X7">
        <f>Net_Zero_Table[[#This Row],[Embodied Carbon (Metric T)]]*AHP!$Q$26/TOPSIS!$E$20</f>
        <v>9.0878306140479113E-3</v>
      </c>
      <c r="Y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1.855966877675955E-3</v>
      </c>
      <c r="Z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6.2441509374612601E-3</v>
      </c>
      <c r="AA7">
        <f>Net_Zero_Table[[#This Row],[S- Worst-Euclidean Distance]]/(Net_Zero_Table[[#This Row],[S+ Best-Euclidean Distance]]+Net_Zero_Table[[#This Row],[S- Worst-Euclidean Distance]])</f>
        <v>0.77087161939699334</v>
      </c>
      <c r="AB7">
        <v>6</v>
      </c>
    </row>
    <row r="8" spans="1:28" x14ac:dyDescent="0.3">
      <c r="A8">
        <v>77</v>
      </c>
      <c r="B8" t="s">
        <v>139</v>
      </c>
      <c r="C8" t="s">
        <v>280</v>
      </c>
      <c r="D8" t="s">
        <v>151</v>
      </c>
      <c r="E8" t="s">
        <v>152</v>
      </c>
      <c r="F8" t="s">
        <v>155</v>
      </c>
      <c r="G8" t="s">
        <v>220</v>
      </c>
      <c r="H8">
        <v>365.28835175285917</v>
      </c>
      <c r="I8">
        <v>26</v>
      </c>
      <c r="J8">
        <v>1278262.3339335066</v>
      </c>
      <c r="K8">
        <v>47784.409136363625</v>
      </c>
      <c r="L8">
        <v>230087220.10803118</v>
      </c>
      <c r="M8">
        <v>4990908.3613636354</v>
      </c>
      <c r="N8">
        <v>1917393500.90026</v>
      </c>
      <c r="O8">
        <v>101400000</v>
      </c>
      <c r="P8">
        <v>19.896654477272726</v>
      </c>
      <c r="Q8">
        <v>19110.021892305922</v>
      </c>
      <c r="R8">
        <v>230135004.51716754</v>
      </c>
      <c r="S8">
        <v>2023.7844092616235</v>
      </c>
      <c r="T8">
        <v>19129.918546783196</v>
      </c>
      <c r="U8">
        <f>Net_Zero_Table[[#This Row],[Total Energy(MJ)]]*AHP!$Q$23/TOPSIS!$B$20</f>
        <v>2.3437724461015757E-2</v>
      </c>
      <c r="V8">
        <f>Net_Zero_Table[[#This Row],[Capital Cost (LKR)]]*AHP!$Q$24/TOPSIS!$C$20</f>
        <v>3.7722673392697284E-3</v>
      </c>
      <c r="W8">
        <f>Net_Zero_Table[[#This Row],[System Cost (LKR)]]*AHP!$Q$25/TOPSIS!$D$20</f>
        <v>2.5705113634486975E-3</v>
      </c>
      <c r="X8">
        <f>Net_Zero_Table[[#This Row],[Embodied Carbon (Metric T)]]*AHP!$Q$26/TOPSIS!$E$20</f>
        <v>8.9689533198330524E-3</v>
      </c>
      <c r="Y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1.8730074843148052E-3</v>
      </c>
      <c r="Z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6.2993872574956603E-3</v>
      </c>
      <c r="AA8">
        <f>Net_Zero_Table[[#This Row],[S- Worst-Euclidean Distance]]/(Net_Zero_Table[[#This Row],[S+ Best-Euclidean Distance]]+Net_Zero_Table[[#This Row],[S- Worst-Euclidean Distance]])</f>
        <v>0.77081289591502655</v>
      </c>
      <c r="AB8">
        <v>7</v>
      </c>
    </row>
    <row r="9" spans="1:28" x14ac:dyDescent="0.3">
      <c r="A9">
        <v>96</v>
      </c>
      <c r="B9" t="s">
        <v>139</v>
      </c>
      <c r="C9" t="s">
        <v>280</v>
      </c>
      <c r="D9" t="s">
        <v>280</v>
      </c>
      <c r="E9" t="s">
        <v>152</v>
      </c>
      <c r="F9" t="s">
        <v>155</v>
      </c>
      <c r="G9" t="s">
        <v>218</v>
      </c>
      <c r="H9">
        <v>365.75281409126916</v>
      </c>
      <c r="I9">
        <v>27</v>
      </c>
      <c r="J9">
        <v>1278711.9334770876</v>
      </c>
      <c r="K9">
        <v>47784.409136363625</v>
      </c>
      <c r="L9">
        <v>230168148.02587578</v>
      </c>
      <c r="M9">
        <v>4995513.4363636356</v>
      </c>
      <c r="N9">
        <v>1918067900.2156315</v>
      </c>
      <c r="O9">
        <v>101147400</v>
      </c>
      <c r="P9">
        <v>19.887444327272725</v>
      </c>
      <c r="Q9">
        <v>19116.743405482459</v>
      </c>
      <c r="R9">
        <v>230215932.43501213</v>
      </c>
      <c r="S9">
        <v>2024.2108136519953</v>
      </c>
      <c r="T9">
        <v>19136.630849809731</v>
      </c>
      <c r="U9">
        <f>Net_Zero_Table[[#This Row],[Total Energy(MJ)]]*AHP!$Q$23/TOPSIS!$B$20</f>
        <v>2.3445966432912316E-2</v>
      </c>
      <c r="V9">
        <f>Net_Zero_Table[[#This Row],[Capital Cost (LKR)]]*AHP!$Q$24/TOPSIS!$C$20</f>
        <v>3.7757479830242534E-3</v>
      </c>
      <c r="W9">
        <f>Net_Zero_Table[[#This Row],[System Cost (LKR)]]*AHP!$Q$25/TOPSIS!$D$20</f>
        <v>2.5641079002296919E-3</v>
      </c>
      <c r="X9">
        <f>Net_Zero_Table[[#This Row],[Embodied Carbon (Metric T)]]*AHP!$Q$26/TOPSIS!$E$20</f>
        <v>8.9648015964610139E-3</v>
      </c>
      <c r="Y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1.8783895519609991E-3</v>
      </c>
      <c r="Z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6.2975347750728935E-3</v>
      </c>
      <c r="AA9">
        <f>Net_Zero_Table[[#This Row],[S- Worst-Euclidean Distance]]/(Net_Zero_Table[[#This Row],[S+ Best-Euclidean Distance]]+Net_Zero_Table[[#This Row],[S- Worst-Euclidean Distance]])</f>
        <v>0.77025355460421052</v>
      </c>
      <c r="AB9">
        <v>8</v>
      </c>
    </row>
    <row r="10" spans="1:28" x14ac:dyDescent="0.3">
      <c r="A10">
        <v>80</v>
      </c>
      <c r="B10" t="s">
        <v>139</v>
      </c>
      <c r="C10" t="s">
        <v>280</v>
      </c>
      <c r="D10" t="s">
        <v>151</v>
      </c>
      <c r="E10" t="s">
        <v>152</v>
      </c>
      <c r="F10" t="s">
        <v>280</v>
      </c>
      <c r="G10" t="s">
        <v>220</v>
      </c>
      <c r="H10">
        <v>365.39029162586002</v>
      </c>
      <c r="I10">
        <v>26</v>
      </c>
      <c r="J10">
        <v>1275510.6454566277</v>
      </c>
      <c r="K10">
        <v>49149.042090909075</v>
      </c>
      <c r="L10">
        <v>229591916.18219301</v>
      </c>
      <c r="M10">
        <v>4952698.6386363627</v>
      </c>
      <c r="N10">
        <v>1913265968.1849415</v>
      </c>
      <c r="O10">
        <v>101400000</v>
      </c>
      <c r="P10">
        <v>20.169581068181813</v>
      </c>
      <c r="Q10">
        <v>19068.884149576585</v>
      </c>
      <c r="R10">
        <v>229641065.22428393</v>
      </c>
      <c r="S10">
        <v>2019.6186668235778</v>
      </c>
      <c r="T10">
        <v>19089.053730644766</v>
      </c>
      <c r="U10">
        <f>Net_Zero_Table[[#This Row],[Total Energy(MJ)]]*AHP!$Q$23/TOPSIS!$B$20</f>
        <v>2.3387420018754296E-2</v>
      </c>
      <c r="V10">
        <f>Net_Zero_Table[[#This Row],[Capital Cost (LKR)]]*AHP!$Q$24/TOPSIS!$C$20</f>
        <v>3.7433873682002411E-3</v>
      </c>
      <c r="W10">
        <f>Net_Zero_Table[[#This Row],[System Cost (LKR)]]*AHP!$Q$25/TOPSIS!$D$20</f>
        <v>2.5705113634486975E-3</v>
      </c>
      <c r="X10">
        <f>Net_Zero_Table[[#This Row],[Embodied Carbon (Metric T)]]*AHP!$Q$26/TOPSIS!$E$20</f>
        <v>9.0919823374199481E-3</v>
      </c>
      <c r="Y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1.8626702057789883E-3</v>
      </c>
      <c r="Z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6.2411093315553386E-3</v>
      </c>
      <c r="AA10">
        <f>Net_Zero_Table[[#This Row],[S- Worst-Euclidean Distance]]/(Net_Zero_Table[[#This Row],[S+ Best-Euclidean Distance]]+Net_Zero_Table[[#This Row],[S- Worst-Euclidean Distance]])</f>
        <v>0.77014796648926376</v>
      </c>
      <c r="AB10">
        <v>9</v>
      </c>
    </row>
    <row r="11" spans="1:28" x14ac:dyDescent="0.3">
      <c r="A11">
        <v>99</v>
      </c>
      <c r="B11" t="s">
        <v>139</v>
      </c>
      <c r="C11" t="s">
        <v>280</v>
      </c>
      <c r="D11" t="s">
        <v>280</v>
      </c>
      <c r="E11" t="s">
        <v>152</v>
      </c>
      <c r="F11" t="s">
        <v>280</v>
      </c>
      <c r="G11" t="s">
        <v>218</v>
      </c>
      <c r="H11">
        <v>365.85475396427</v>
      </c>
      <c r="I11">
        <v>27</v>
      </c>
      <c r="J11">
        <v>1275960.2450002083</v>
      </c>
      <c r="K11">
        <v>49149.042090909075</v>
      </c>
      <c r="L11">
        <v>229672844.10003752</v>
      </c>
      <c r="M11">
        <v>4957303.7136363629</v>
      </c>
      <c r="N11">
        <v>1913940367.5003126</v>
      </c>
      <c r="O11">
        <v>101147400</v>
      </c>
      <c r="P11">
        <v>20.160370918181815</v>
      </c>
      <c r="Q11">
        <v>19075.605662753114</v>
      </c>
      <c r="R11">
        <v>229721993.14212844</v>
      </c>
      <c r="S11">
        <v>2020.0450712139489</v>
      </c>
      <c r="T11">
        <v>19095.766033671298</v>
      </c>
      <c r="U11">
        <f>Net_Zero_Table[[#This Row],[Total Energy(MJ)]]*AHP!$Q$23/TOPSIS!$B$20</f>
        <v>2.3395661990650848E-2</v>
      </c>
      <c r="V11">
        <f>Net_Zero_Table[[#This Row],[Capital Cost (LKR)]]*AHP!$Q$24/TOPSIS!$C$20</f>
        <v>3.7468680119547662E-3</v>
      </c>
      <c r="W11">
        <f>Net_Zero_Table[[#This Row],[System Cost (LKR)]]*AHP!$Q$25/TOPSIS!$D$20</f>
        <v>2.5641079002296919E-3</v>
      </c>
      <c r="X11">
        <f>Net_Zero_Table[[#This Row],[Embodied Carbon (Metric T)]]*AHP!$Q$26/TOPSIS!$E$20</f>
        <v>9.0878306140479113E-3</v>
      </c>
      <c r="Y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1.8675327964556678E-3</v>
      </c>
      <c r="Z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6.2390751149112404E-3</v>
      </c>
      <c r="AA11">
        <f>Net_Zero_Table[[#This Row],[S- Worst-Euclidean Distance]]/(Net_Zero_Table[[#This Row],[S+ Best-Euclidean Distance]]+Net_Zero_Table[[#This Row],[S- Worst-Euclidean Distance]])</f>
        <v>0.7696283307550803</v>
      </c>
      <c r="AB11">
        <v>10</v>
      </c>
    </row>
    <row r="12" spans="1:28" x14ac:dyDescent="0.3">
      <c r="A12">
        <v>73</v>
      </c>
      <c r="B12" t="s">
        <v>139</v>
      </c>
      <c r="C12" t="s">
        <v>280</v>
      </c>
      <c r="D12" t="s">
        <v>151</v>
      </c>
      <c r="E12" t="s">
        <v>152</v>
      </c>
      <c r="F12" t="s">
        <v>154</v>
      </c>
      <c r="G12" t="s">
        <v>219</v>
      </c>
      <c r="H12">
        <v>365.32692359669727</v>
      </c>
      <c r="I12">
        <v>52</v>
      </c>
      <c r="J12">
        <v>1277221.1545098228</v>
      </c>
      <c r="K12">
        <v>46965.629363636355</v>
      </c>
      <c r="L12">
        <v>229899807.81176811</v>
      </c>
      <c r="M12">
        <v>4963615.7022727262</v>
      </c>
      <c r="N12">
        <v>1915831731.7647343</v>
      </c>
      <c r="O12">
        <v>96928000</v>
      </c>
      <c r="P12">
        <v>20.169581068181813</v>
      </c>
      <c r="Q12">
        <v>19094.456259921852</v>
      </c>
      <c r="R12">
        <v>229946773.44113174</v>
      </c>
      <c r="S12">
        <v>2017.723347467007</v>
      </c>
      <c r="T12">
        <v>19114.625840990033</v>
      </c>
      <c r="U12">
        <f>Net_Zero_Table[[#This Row],[Total Energy(MJ)]]*AHP!$Q$23/TOPSIS!$B$20</f>
        <v>2.3418554373855902E-2</v>
      </c>
      <c r="V12">
        <f>Net_Zero_Table[[#This Row],[Capital Cost (LKR)]]*AHP!$Q$24/TOPSIS!$C$20</f>
        <v>3.7516387885058082E-3</v>
      </c>
      <c r="W12">
        <f>Net_Zero_Table[[#This Row],[System Cost (LKR)]]*AHP!$Q$25/TOPSIS!$D$20</f>
        <v>2.457145221265832E-3</v>
      </c>
      <c r="X12">
        <f>Net_Zero_Table[[#This Row],[Embodied Carbon (Metric T)]]*AHP!$Q$26/TOPSIS!$E$20</f>
        <v>9.0919823374199481E-3</v>
      </c>
      <c r="Y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1.8708364779548977E-3</v>
      </c>
      <c r="Z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6.2308560236208222E-3</v>
      </c>
      <c r="AA12">
        <f>Net_Zero_Table[[#This Row],[S- Worst-Euclidean Distance]]/(Net_Zero_Table[[#This Row],[S+ Best-Euclidean Distance]]+Net_Zero_Table[[#This Row],[S- Worst-Euclidean Distance]])</f>
        <v>0.76908078434339089</v>
      </c>
      <c r="AB12">
        <v>11</v>
      </c>
    </row>
    <row r="13" spans="1:28" x14ac:dyDescent="0.3">
      <c r="A13">
        <v>75</v>
      </c>
      <c r="B13" t="s">
        <v>139</v>
      </c>
      <c r="C13" t="s">
        <v>280</v>
      </c>
      <c r="D13" t="s">
        <v>151</v>
      </c>
      <c r="E13" t="s">
        <v>152</v>
      </c>
      <c r="F13" t="s">
        <v>154</v>
      </c>
      <c r="G13" t="s">
        <v>218</v>
      </c>
      <c r="H13">
        <v>365.32692359669727</v>
      </c>
      <c r="I13">
        <v>26</v>
      </c>
      <c r="J13">
        <v>1277221.1545098228</v>
      </c>
      <c r="K13">
        <v>46965.629363636355</v>
      </c>
      <c r="L13">
        <v>229899807.81176811</v>
      </c>
      <c r="M13">
        <v>4963615.7022727262</v>
      </c>
      <c r="N13">
        <v>1915831731.7647343</v>
      </c>
      <c r="O13">
        <v>97401200</v>
      </c>
      <c r="P13">
        <v>20.169581068181813</v>
      </c>
      <c r="Q13">
        <v>19094.456259921852</v>
      </c>
      <c r="R13">
        <v>229946773.44113174</v>
      </c>
      <c r="S13">
        <v>2018.1965474670069</v>
      </c>
      <c r="T13">
        <v>19114.625840990033</v>
      </c>
      <c r="U13">
        <f>Net_Zero_Table[[#This Row],[Total Energy(MJ)]]*AHP!$Q$23/TOPSIS!$B$20</f>
        <v>2.3418554373855902E-2</v>
      </c>
      <c r="V13">
        <f>Net_Zero_Table[[#This Row],[Capital Cost (LKR)]]*AHP!$Q$24/TOPSIS!$C$20</f>
        <v>3.7516387885058082E-3</v>
      </c>
      <c r="W13">
        <f>Net_Zero_Table[[#This Row],[System Cost (LKR)]]*AHP!$Q$25/TOPSIS!$D$20</f>
        <v>2.4691409409619254E-3</v>
      </c>
      <c r="X13">
        <f>Net_Zero_Table[[#This Row],[Embodied Carbon (Metric T)]]*AHP!$Q$26/TOPSIS!$E$20</f>
        <v>9.0919823374199481E-3</v>
      </c>
      <c r="Y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1.8726919126255531E-3</v>
      </c>
      <c r="Z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6.2296975207959101E-3</v>
      </c>
      <c r="AA13">
        <f>Net_Zero_Table[[#This Row],[S- Worst-Euclidean Distance]]/(Net_Zero_Table[[#This Row],[S+ Best-Euclidean Distance]]+Net_Zero_Table[[#This Row],[S- Worst-Euclidean Distance]])</f>
        <v>0.76887164854099632</v>
      </c>
      <c r="AB13">
        <v>12</v>
      </c>
    </row>
    <row r="14" spans="1:28" x14ac:dyDescent="0.3">
      <c r="A14">
        <v>95</v>
      </c>
      <c r="B14" t="s">
        <v>139</v>
      </c>
      <c r="C14" t="s">
        <v>280</v>
      </c>
      <c r="D14" t="s">
        <v>280</v>
      </c>
      <c r="E14" t="s">
        <v>152</v>
      </c>
      <c r="F14" t="s">
        <v>155</v>
      </c>
      <c r="G14" t="s">
        <v>220</v>
      </c>
      <c r="H14">
        <v>365.75281409126916</v>
      </c>
      <c r="I14">
        <v>27</v>
      </c>
      <c r="J14">
        <v>1278711.9334770876</v>
      </c>
      <c r="K14">
        <v>47784.409136363625</v>
      </c>
      <c r="L14">
        <v>230168148.02587578</v>
      </c>
      <c r="M14">
        <v>4995513.4363636356</v>
      </c>
      <c r="N14">
        <v>1918067900.2156315</v>
      </c>
      <c r="O14">
        <v>105300000</v>
      </c>
      <c r="P14">
        <v>19.887444327272725</v>
      </c>
      <c r="Q14">
        <v>19116.743405482459</v>
      </c>
      <c r="R14">
        <v>230215932.43501213</v>
      </c>
      <c r="S14">
        <v>2028.3634136519952</v>
      </c>
      <c r="T14">
        <v>19136.630849809731</v>
      </c>
      <c r="U14">
        <f>Net_Zero_Table[[#This Row],[Total Energy(MJ)]]*AHP!$Q$23/TOPSIS!$B$20</f>
        <v>2.3445966432912316E-2</v>
      </c>
      <c r="V14">
        <f>Net_Zero_Table[[#This Row],[Capital Cost (LKR)]]*AHP!$Q$24/TOPSIS!$C$20</f>
        <v>3.7757479830242534E-3</v>
      </c>
      <c r="W14">
        <f>Net_Zero_Table[[#This Row],[System Cost (LKR)]]*AHP!$Q$25/TOPSIS!$D$20</f>
        <v>2.6693771851198011E-3</v>
      </c>
      <c r="X14">
        <f>Net_Zero_Table[[#This Row],[Embodied Carbon (Metric T)]]*AHP!$Q$26/TOPSIS!$E$20</f>
        <v>8.9648015964610139E-3</v>
      </c>
      <c r="Y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1.9030606698385993E-3</v>
      </c>
      <c r="Z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6.2900399319982068E-3</v>
      </c>
      <c r="AA14">
        <f>Net_Zero_Table[[#This Row],[S- Worst-Euclidean Distance]]/(Net_Zero_Table[[#This Row],[S+ Best-Euclidean Distance]]+Net_Zero_Table[[#This Row],[S- Worst-Euclidean Distance]])</f>
        <v>0.76772399579568773</v>
      </c>
      <c r="AB14">
        <v>13</v>
      </c>
    </row>
    <row r="15" spans="1:28" x14ac:dyDescent="0.3">
      <c r="A15">
        <v>91</v>
      </c>
      <c r="B15" t="s">
        <v>139</v>
      </c>
      <c r="C15" t="s">
        <v>280</v>
      </c>
      <c r="D15" t="s">
        <v>280</v>
      </c>
      <c r="E15" t="s">
        <v>152</v>
      </c>
      <c r="F15" t="s">
        <v>154</v>
      </c>
      <c r="G15" t="s">
        <v>219</v>
      </c>
      <c r="H15">
        <v>365.79138593510737</v>
      </c>
      <c r="I15">
        <v>53</v>
      </c>
      <c r="J15">
        <v>1277670.7540534039</v>
      </c>
      <c r="K15">
        <v>46965.629363636355</v>
      </c>
      <c r="L15">
        <v>229980735.72961271</v>
      </c>
      <c r="M15">
        <v>4968220.7772727264</v>
      </c>
      <c r="N15">
        <v>1916506131.0801058</v>
      </c>
      <c r="O15">
        <v>98792000</v>
      </c>
      <c r="P15">
        <v>20.160370918181815</v>
      </c>
      <c r="Q15">
        <v>19101.177773098389</v>
      </c>
      <c r="R15">
        <v>230027701.35897633</v>
      </c>
      <c r="S15">
        <v>2020.2663518573786</v>
      </c>
      <c r="T15">
        <v>19121.338144016572</v>
      </c>
      <c r="U15">
        <f>Net_Zero_Table[[#This Row],[Total Energy(MJ)]]*AHP!$Q$23/TOPSIS!$B$20</f>
        <v>2.3426796345752465E-2</v>
      </c>
      <c r="V15">
        <f>Net_Zero_Table[[#This Row],[Capital Cost (LKR)]]*AHP!$Q$24/TOPSIS!$C$20</f>
        <v>3.7551194322603333E-3</v>
      </c>
      <c r="W15">
        <f>Net_Zero_Table[[#This Row],[System Cost (LKR)]]*AHP!$Q$25/TOPSIS!$D$20</f>
        <v>2.5043980139824824E-3</v>
      </c>
      <c r="X15">
        <f>Net_Zero_Table[[#This Row],[Embodied Carbon (Metric T)]]*AHP!$Q$26/TOPSIS!$E$20</f>
        <v>9.0878306140479113E-3</v>
      </c>
      <c r="Y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1.8848890747877227E-3</v>
      </c>
      <c r="Z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6.2239200216400855E-3</v>
      </c>
      <c r="AA15">
        <f>Net_Zero_Table[[#This Row],[S- Worst-Euclidean Distance]]/(Net_Zero_Table[[#This Row],[S+ Best-Euclidean Distance]]+Net_Zero_Table[[#This Row],[S- Worst-Euclidean Distance]])</f>
        <v>0.76755044392177429</v>
      </c>
      <c r="AB15">
        <v>14</v>
      </c>
    </row>
    <row r="16" spans="1:28" x14ac:dyDescent="0.3">
      <c r="A16">
        <v>98</v>
      </c>
      <c r="B16" t="s">
        <v>139</v>
      </c>
      <c r="C16" t="s">
        <v>280</v>
      </c>
      <c r="D16" t="s">
        <v>280</v>
      </c>
      <c r="E16" t="s">
        <v>152</v>
      </c>
      <c r="F16" t="s">
        <v>280</v>
      </c>
      <c r="G16" t="s">
        <v>220</v>
      </c>
      <c r="H16">
        <v>365.85475396427</v>
      </c>
      <c r="I16">
        <v>27</v>
      </c>
      <c r="J16">
        <v>1275960.2450002083</v>
      </c>
      <c r="K16">
        <v>49149.042090909075</v>
      </c>
      <c r="L16">
        <v>229672844.10003752</v>
      </c>
      <c r="M16">
        <v>4957303.7136363629</v>
      </c>
      <c r="N16">
        <v>1913940367.5003126</v>
      </c>
      <c r="O16">
        <v>105300000</v>
      </c>
      <c r="P16">
        <v>20.160370918181815</v>
      </c>
      <c r="Q16">
        <v>19075.605662753114</v>
      </c>
      <c r="R16">
        <v>229721993.14212844</v>
      </c>
      <c r="S16">
        <v>2024.197671213949</v>
      </c>
      <c r="T16">
        <v>19095.766033671298</v>
      </c>
      <c r="U16">
        <f>Net_Zero_Table[[#This Row],[Total Energy(MJ)]]*AHP!$Q$23/TOPSIS!$B$20</f>
        <v>2.3395661990650848E-2</v>
      </c>
      <c r="V16">
        <f>Net_Zero_Table[[#This Row],[Capital Cost (LKR)]]*AHP!$Q$24/TOPSIS!$C$20</f>
        <v>3.7468680119547662E-3</v>
      </c>
      <c r="W16">
        <f>Net_Zero_Table[[#This Row],[System Cost (LKR)]]*AHP!$Q$25/TOPSIS!$D$20</f>
        <v>2.6693771851198011E-3</v>
      </c>
      <c r="X16">
        <f>Net_Zero_Table[[#This Row],[Embodied Carbon (Metric T)]]*AHP!$Q$26/TOPSIS!$E$20</f>
        <v>9.0878306140479113E-3</v>
      </c>
      <c r="Y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1.8923454626488848E-3</v>
      </c>
      <c r="Z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6.2315099608669733E-3</v>
      </c>
      <c r="AA16">
        <f>Net_Zero_Table[[#This Row],[S- Worst-Euclidean Distance]]/(Net_Zero_Table[[#This Row],[S+ Best-Euclidean Distance]]+Net_Zero_Table[[#This Row],[S- Worst-Euclidean Distance]])</f>
        <v>0.76706312901985241</v>
      </c>
      <c r="AB16">
        <v>15</v>
      </c>
    </row>
    <row r="17" spans="1:28" x14ac:dyDescent="0.3">
      <c r="A17">
        <v>74</v>
      </c>
      <c r="B17" t="s">
        <v>139</v>
      </c>
      <c r="C17" t="s">
        <v>280</v>
      </c>
      <c r="D17" t="s">
        <v>151</v>
      </c>
      <c r="E17" t="s">
        <v>152</v>
      </c>
      <c r="F17" t="s">
        <v>154</v>
      </c>
      <c r="G17" t="s">
        <v>220</v>
      </c>
      <c r="H17">
        <v>365.32692359669727</v>
      </c>
      <c r="I17">
        <v>26</v>
      </c>
      <c r="J17">
        <v>1277221.1545098228</v>
      </c>
      <c r="K17">
        <v>46965.629363636355</v>
      </c>
      <c r="L17">
        <v>229899807.81176811</v>
      </c>
      <c r="M17">
        <v>4963615.7022727262</v>
      </c>
      <c r="N17">
        <v>1915831731.7647343</v>
      </c>
      <c r="O17">
        <v>101400000</v>
      </c>
      <c r="P17">
        <v>20.169581068181813</v>
      </c>
      <c r="Q17">
        <v>19094.456259921852</v>
      </c>
      <c r="R17">
        <v>229946773.44113174</v>
      </c>
      <c r="S17">
        <v>2022.195347467007</v>
      </c>
      <c r="T17">
        <v>19114.625840990033</v>
      </c>
      <c r="U17">
        <f>Net_Zero_Table[[#This Row],[Total Energy(MJ)]]*AHP!$Q$23/TOPSIS!$B$20</f>
        <v>2.3418554373855902E-2</v>
      </c>
      <c r="V17">
        <f>Net_Zero_Table[[#This Row],[Capital Cost (LKR)]]*AHP!$Q$24/TOPSIS!$C$20</f>
        <v>3.7516387885058082E-3</v>
      </c>
      <c r="W17">
        <f>Net_Zero_Table[[#This Row],[System Cost (LKR)]]*AHP!$Q$25/TOPSIS!$D$20</f>
        <v>2.5705113634486975E-3</v>
      </c>
      <c r="X17">
        <f>Net_Zero_Table[[#This Row],[Embodied Carbon (Metric T)]]*AHP!$Q$26/TOPSIS!$E$20</f>
        <v>9.0919823374199481E-3</v>
      </c>
      <c r="Y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1.8913390524313593E-3</v>
      </c>
      <c r="Z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6.2208226575697001E-3</v>
      </c>
      <c r="AA17">
        <f>Net_Zero_Table[[#This Row],[S- Worst-Euclidean Distance]]/(Net_Zero_Table[[#This Row],[S+ Best-Euclidean Distance]]+Net_Zero_Table[[#This Row],[S- Worst-Euclidean Distance]])</f>
        <v>0.76685141149249691</v>
      </c>
      <c r="AB17">
        <v>16</v>
      </c>
    </row>
    <row r="18" spans="1:28" x14ac:dyDescent="0.3">
      <c r="A18">
        <v>93</v>
      </c>
      <c r="B18" t="s">
        <v>139</v>
      </c>
      <c r="C18" t="s">
        <v>280</v>
      </c>
      <c r="D18" t="s">
        <v>280</v>
      </c>
      <c r="E18" t="s">
        <v>152</v>
      </c>
      <c r="F18" t="s">
        <v>154</v>
      </c>
      <c r="G18" t="s">
        <v>218</v>
      </c>
      <c r="H18">
        <v>365.79138593510737</v>
      </c>
      <c r="I18">
        <v>27</v>
      </c>
      <c r="J18">
        <v>1277670.7540534039</v>
      </c>
      <c r="K18">
        <v>46965.629363636355</v>
      </c>
      <c r="L18">
        <v>229980735.72961271</v>
      </c>
      <c r="M18">
        <v>4968220.7772727264</v>
      </c>
      <c r="N18">
        <v>1916506131.0801058</v>
      </c>
      <c r="O18">
        <v>101147400</v>
      </c>
      <c r="P18">
        <v>20.160370918181815</v>
      </c>
      <c r="Q18">
        <v>19101.177773098389</v>
      </c>
      <c r="R18">
        <v>230027701.35897633</v>
      </c>
      <c r="S18">
        <v>2022.6217518573785</v>
      </c>
      <c r="T18">
        <v>19121.338144016572</v>
      </c>
      <c r="U18">
        <f>Net_Zero_Table[[#This Row],[Total Energy(MJ)]]*AHP!$Q$23/TOPSIS!$B$20</f>
        <v>2.3426796345752465E-2</v>
      </c>
      <c r="V18">
        <f>Net_Zero_Table[[#This Row],[Capital Cost (LKR)]]*AHP!$Q$24/TOPSIS!$C$20</f>
        <v>3.7551194322603333E-3</v>
      </c>
      <c r="W18">
        <f>Net_Zero_Table[[#This Row],[System Cost (LKR)]]*AHP!$Q$25/TOPSIS!$D$20</f>
        <v>2.5641079002296919E-3</v>
      </c>
      <c r="X18">
        <f>Net_Zero_Table[[#This Row],[Embodied Carbon (Metric T)]]*AHP!$Q$26/TOPSIS!$E$20</f>
        <v>9.0878306140479113E-3</v>
      </c>
      <c r="Y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1.8962785974274482E-3</v>
      </c>
      <c r="Z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6.2188276865884204E-3</v>
      </c>
      <c r="AA18">
        <f>Net_Zero_Table[[#This Row],[S- Worst-Euclidean Distance]]/(Net_Zero_Table[[#This Row],[S+ Best-Euclidean Distance]]+Net_Zero_Table[[#This Row],[S- Worst-Euclidean Distance]])</f>
        <v>0.76632732449080765</v>
      </c>
      <c r="AB18">
        <v>17</v>
      </c>
    </row>
    <row r="19" spans="1:28" x14ac:dyDescent="0.3">
      <c r="A19">
        <v>92</v>
      </c>
      <c r="B19" t="s">
        <v>139</v>
      </c>
      <c r="C19" t="s">
        <v>280</v>
      </c>
      <c r="D19" t="s">
        <v>280</v>
      </c>
      <c r="E19" t="s">
        <v>152</v>
      </c>
      <c r="F19" t="s">
        <v>154</v>
      </c>
      <c r="G19" t="s">
        <v>220</v>
      </c>
      <c r="H19">
        <v>365.79138593510737</v>
      </c>
      <c r="I19">
        <v>27</v>
      </c>
      <c r="J19">
        <v>1277670.7540534039</v>
      </c>
      <c r="K19">
        <v>46965.629363636355</v>
      </c>
      <c r="L19">
        <v>229980735.72961271</v>
      </c>
      <c r="M19">
        <v>4968220.7772727264</v>
      </c>
      <c r="N19">
        <v>1916506131.0801058</v>
      </c>
      <c r="O19">
        <v>105300000</v>
      </c>
      <c r="P19">
        <v>20.160370918181815</v>
      </c>
      <c r="Q19">
        <v>19101.177773098389</v>
      </c>
      <c r="R19">
        <v>230027701.35897633</v>
      </c>
      <c r="S19">
        <v>2026.7743518573784</v>
      </c>
      <c r="T19">
        <v>19121.338144016572</v>
      </c>
      <c r="U19">
        <f>Net_Zero_Table[[#This Row],[Total Energy(MJ)]]*AHP!$Q$23/TOPSIS!$B$20</f>
        <v>2.3426796345752465E-2</v>
      </c>
      <c r="V19">
        <f>Net_Zero_Table[[#This Row],[Capital Cost (LKR)]]*AHP!$Q$24/TOPSIS!$C$20</f>
        <v>3.7551194322603333E-3</v>
      </c>
      <c r="W19">
        <f>Net_Zero_Table[[#This Row],[System Cost (LKR)]]*AHP!$Q$25/TOPSIS!$D$20</f>
        <v>2.6693771851198011E-3</v>
      </c>
      <c r="X19">
        <f>Net_Zero_Table[[#This Row],[Embodied Carbon (Metric T)]]*AHP!$Q$26/TOPSIS!$E$20</f>
        <v>9.0878306140479113E-3</v>
      </c>
      <c r="Y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1.9207199491939749E-3</v>
      </c>
      <c r="Z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6.2112378716611951E-3</v>
      </c>
      <c r="AA19">
        <f>Net_Zero_Table[[#This Row],[S- Worst-Euclidean Distance]]/(Net_Zero_Table[[#This Row],[S+ Best-Euclidean Distance]]+Net_Zero_Table[[#This Row],[S- Worst-Euclidean Distance]])</f>
        <v>0.76380596265906486</v>
      </c>
      <c r="AB19">
        <v>18</v>
      </c>
    </row>
    <row r="20" spans="1:28" x14ac:dyDescent="0.3">
      <c r="A20">
        <v>220</v>
      </c>
      <c r="B20" t="s">
        <v>141</v>
      </c>
      <c r="C20" t="s">
        <v>147</v>
      </c>
      <c r="D20" t="s">
        <v>151</v>
      </c>
      <c r="E20" t="s">
        <v>152</v>
      </c>
      <c r="F20" t="s">
        <v>155</v>
      </c>
      <c r="G20" t="s">
        <v>219</v>
      </c>
      <c r="H20">
        <v>337.00961936979496</v>
      </c>
      <c r="I20">
        <v>48</v>
      </c>
      <c r="J20">
        <v>1226261.5217885273</v>
      </c>
      <c r="K20">
        <v>42357.290336363629</v>
      </c>
      <c r="L20">
        <v>220727073.9219349</v>
      </c>
      <c r="M20">
        <v>5692909.2613636348</v>
      </c>
      <c r="N20">
        <v>1839392282.6827908</v>
      </c>
      <c r="O20">
        <v>89472000</v>
      </c>
      <c r="P20">
        <v>22.474970877272725</v>
      </c>
      <c r="Q20">
        <v>18332.609750738484</v>
      </c>
      <c r="R20">
        <v>220769431.21227127</v>
      </c>
      <c r="S20">
        <v>1934.5571919441545</v>
      </c>
      <c r="T20">
        <v>18355.084721615756</v>
      </c>
      <c r="U20">
        <f>Net_Zero_Table[[#This Row],[Total Energy(MJ)]]*AHP!$Q$23/TOPSIS!$B$20</f>
        <v>2.2483902911790168E-2</v>
      </c>
      <c r="V20">
        <f>Net_Zero_Table[[#This Row],[Capital Cost (LKR)]]*AHP!$Q$24/TOPSIS!$C$20</f>
        <v>4.3028591424989944E-3</v>
      </c>
      <c r="W20">
        <f>Net_Zero_Table[[#This Row],[System Cost (LKR)]]*AHP!$Q$25/TOPSIS!$D$20</f>
        <v>2.2681340503992293E-3</v>
      </c>
      <c r="X20">
        <f>Net_Zero_Table[[#This Row],[Embodied Carbon (Metric T)]]*AHP!$Q$26/TOPSIS!$E$20</f>
        <v>1.0131198935636184E-2</v>
      </c>
      <c r="Y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1.9292272963702278E-3</v>
      </c>
      <c r="Z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6.0314774539672478E-3</v>
      </c>
      <c r="AA20">
        <f>Net_Zero_Table[[#This Row],[S- Worst-Euclidean Distance]]/(Net_Zero_Table[[#This Row],[S+ Best-Euclidean Distance]]+Net_Zero_Table[[#This Row],[S- Worst-Euclidean Distance]])</f>
        <v>0.75765621802662109</v>
      </c>
      <c r="AB20">
        <v>19</v>
      </c>
    </row>
    <row r="21" spans="1:28" x14ac:dyDescent="0.3">
      <c r="A21">
        <v>222</v>
      </c>
      <c r="B21" t="s">
        <v>141</v>
      </c>
      <c r="C21" t="s">
        <v>147</v>
      </c>
      <c r="D21" t="s">
        <v>151</v>
      </c>
      <c r="E21" t="s">
        <v>152</v>
      </c>
      <c r="F21" t="s">
        <v>155</v>
      </c>
      <c r="G21" t="s">
        <v>218</v>
      </c>
      <c r="H21">
        <v>337.00961936979496</v>
      </c>
      <c r="I21">
        <v>24</v>
      </c>
      <c r="J21">
        <v>1226261.5217885273</v>
      </c>
      <c r="K21">
        <v>42357.290336363629</v>
      </c>
      <c r="L21">
        <v>220727073.9219349</v>
      </c>
      <c r="M21">
        <v>5692909.2613636348</v>
      </c>
      <c r="N21">
        <v>1839392282.6827908</v>
      </c>
      <c r="O21">
        <v>89908800</v>
      </c>
      <c r="P21">
        <v>22.474970877272725</v>
      </c>
      <c r="Q21">
        <v>18332.609750738484</v>
      </c>
      <c r="R21">
        <v>220769431.21227127</v>
      </c>
      <c r="S21">
        <v>1934.9939919441545</v>
      </c>
      <c r="T21">
        <v>18355.084721615756</v>
      </c>
      <c r="U21">
        <f>Net_Zero_Table[[#This Row],[Total Energy(MJ)]]*AHP!$Q$23/TOPSIS!$B$20</f>
        <v>2.2483902911790168E-2</v>
      </c>
      <c r="V21">
        <f>Net_Zero_Table[[#This Row],[Capital Cost (LKR)]]*AHP!$Q$24/TOPSIS!$C$20</f>
        <v>4.3028591424989944E-3</v>
      </c>
      <c r="W21">
        <f>Net_Zero_Table[[#This Row],[System Cost (LKR)]]*AHP!$Q$25/TOPSIS!$D$20</f>
        <v>2.2792070224263933E-3</v>
      </c>
      <c r="X21">
        <f>Net_Zero_Table[[#This Row],[Embodied Carbon (Metric T)]]*AHP!$Q$26/TOPSIS!$E$20</f>
        <v>1.0131198935636184E-2</v>
      </c>
      <c r="Y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1.9298014113315705E-3</v>
      </c>
      <c r="Z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6.0300247986711129E-3</v>
      </c>
      <c r="AA21">
        <f>Net_Zero_Table[[#This Row],[S- Worst-Euclidean Distance]]/(Net_Zero_Table[[#This Row],[S+ Best-Euclidean Distance]]+Net_Zero_Table[[#This Row],[S- Worst-Euclidean Distance]])</f>
        <v>0.75755734353766502</v>
      </c>
      <c r="AB21">
        <v>20</v>
      </c>
    </row>
    <row r="22" spans="1:28" x14ac:dyDescent="0.3">
      <c r="A22">
        <v>238</v>
      </c>
      <c r="B22" t="s">
        <v>141</v>
      </c>
      <c r="C22" t="s">
        <v>147</v>
      </c>
      <c r="D22" t="s">
        <v>280</v>
      </c>
      <c r="E22" t="s">
        <v>152</v>
      </c>
      <c r="F22" t="s">
        <v>155</v>
      </c>
      <c r="G22" t="s">
        <v>219</v>
      </c>
      <c r="H22">
        <v>337.47408170820501</v>
      </c>
      <c r="I22">
        <v>48</v>
      </c>
      <c r="J22">
        <v>1226711.121332108</v>
      </c>
      <c r="K22">
        <v>42357.290336363629</v>
      </c>
      <c r="L22">
        <v>220808001.83977947</v>
      </c>
      <c r="M22">
        <v>5697514.336363635</v>
      </c>
      <c r="N22">
        <v>1840066681.998162</v>
      </c>
      <c r="O22">
        <v>89472000</v>
      </c>
      <c r="P22">
        <v>22.465760727272727</v>
      </c>
      <c r="Q22">
        <v>18339.331263915014</v>
      </c>
      <c r="R22">
        <v>220850359.13011584</v>
      </c>
      <c r="S22">
        <v>1935.2361963345256</v>
      </c>
      <c r="T22">
        <v>18361.797024642285</v>
      </c>
      <c r="U22">
        <f>Net_Zero_Table[[#This Row],[Total Energy(MJ)]]*AHP!$Q$23/TOPSIS!$B$20</f>
        <v>2.2492144883686723E-2</v>
      </c>
      <c r="V22">
        <f>Net_Zero_Table[[#This Row],[Capital Cost (LKR)]]*AHP!$Q$24/TOPSIS!$C$20</f>
        <v>4.3063397862535199E-3</v>
      </c>
      <c r="W22">
        <f>Net_Zero_Table[[#This Row],[System Cost (LKR)]]*AHP!$Q$25/TOPSIS!$D$20</f>
        <v>2.2681340503992293E-3</v>
      </c>
      <c r="X22">
        <f>Net_Zero_Table[[#This Row],[Embodied Carbon (Metric T)]]*AHP!$Q$26/TOPSIS!$E$20</f>
        <v>1.0127047212264147E-2</v>
      </c>
      <c r="Y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1.9301477394574984E-3</v>
      </c>
      <c r="Z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6.0272160303835682E-3</v>
      </c>
      <c r="AA22">
        <f>Net_Zero_Table[[#This Row],[S- Worst-Euclidean Distance]]/(Net_Zero_Table[[#This Row],[S+ Best-Euclidean Distance]]+Net_Zero_Table[[#This Row],[S- Worst-Euclidean Distance]])</f>
        <v>0.75743879565078009</v>
      </c>
      <c r="AB22">
        <v>21</v>
      </c>
    </row>
    <row r="23" spans="1:28" x14ac:dyDescent="0.3">
      <c r="A23">
        <v>240</v>
      </c>
      <c r="B23" t="s">
        <v>141</v>
      </c>
      <c r="C23" t="s">
        <v>147</v>
      </c>
      <c r="D23" t="s">
        <v>280</v>
      </c>
      <c r="E23" t="s">
        <v>152</v>
      </c>
      <c r="F23" t="s">
        <v>155</v>
      </c>
      <c r="G23" t="s">
        <v>218</v>
      </c>
      <c r="H23">
        <v>337.47408170820501</v>
      </c>
      <c r="I23">
        <v>24</v>
      </c>
      <c r="J23">
        <v>1226711.121332108</v>
      </c>
      <c r="K23">
        <v>42357.290336363629</v>
      </c>
      <c r="L23">
        <v>220808001.83977947</v>
      </c>
      <c r="M23">
        <v>5697514.336363635</v>
      </c>
      <c r="N23">
        <v>1840066681.998162</v>
      </c>
      <c r="O23">
        <v>89908800</v>
      </c>
      <c r="P23">
        <v>22.465760727272727</v>
      </c>
      <c r="Q23">
        <v>18339.331263915014</v>
      </c>
      <c r="R23">
        <v>220850359.13011584</v>
      </c>
      <c r="S23">
        <v>1935.6729963345256</v>
      </c>
      <c r="T23">
        <v>18361.797024642285</v>
      </c>
      <c r="U23">
        <f>Net_Zero_Table[[#This Row],[Total Energy(MJ)]]*AHP!$Q$23/TOPSIS!$B$20</f>
        <v>2.2492144883686723E-2</v>
      </c>
      <c r="V23">
        <f>Net_Zero_Table[[#This Row],[Capital Cost (LKR)]]*AHP!$Q$24/TOPSIS!$C$20</f>
        <v>4.3063397862535199E-3</v>
      </c>
      <c r="W23">
        <f>Net_Zero_Table[[#This Row],[System Cost (LKR)]]*AHP!$Q$25/TOPSIS!$D$20</f>
        <v>2.2792070224263933E-3</v>
      </c>
      <c r="X23">
        <f>Net_Zero_Table[[#This Row],[Embodied Carbon (Metric T)]]*AHP!$Q$26/TOPSIS!$E$20</f>
        <v>1.0127047212264147E-2</v>
      </c>
      <c r="Y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1.9307215807180052E-3</v>
      </c>
      <c r="Z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6.0257623477686217E-3</v>
      </c>
      <c r="AA23">
        <f>Net_Zero_Table[[#This Row],[S- Worst-Euclidean Distance]]/(Net_Zero_Table[[#This Row],[S+ Best-Euclidean Distance]]+Net_Zero_Table[[#This Row],[S- Worst-Euclidean Distance]])</f>
        <v>0.75733985035708606</v>
      </c>
      <c r="AB23">
        <v>22</v>
      </c>
    </row>
    <row r="24" spans="1:28" x14ac:dyDescent="0.3">
      <c r="A24">
        <v>221</v>
      </c>
      <c r="B24" t="s">
        <v>141</v>
      </c>
      <c r="C24" t="s">
        <v>147</v>
      </c>
      <c r="D24" t="s">
        <v>151</v>
      </c>
      <c r="E24" t="s">
        <v>152</v>
      </c>
      <c r="F24" t="s">
        <v>155</v>
      </c>
      <c r="G24" t="s">
        <v>220</v>
      </c>
      <c r="H24">
        <v>337.00961936979496</v>
      </c>
      <c r="I24">
        <v>24</v>
      </c>
      <c r="J24">
        <v>1226261.5217885273</v>
      </c>
      <c r="K24">
        <v>42357.290336363629</v>
      </c>
      <c r="L24">
        <v>220727073.9219349</v>
      </c>
      <c r="M24">
        <v>5692909.2613636348</v>
      </c>
      <c r="N24">
        <v>1839392282.6827908</v>
      </c>
      <c r="O24">
        <v>93600000</v>
      </c>
      <c r="P24">
        <v>22.474970877272725</v>
      </c>
      <c r="Q24">
        <v>18332.609750738484</v>
      </c>
      <c r="R24">
        <v>220769431.21227127</v>
      </c>
      <c r="S24">
        <v>1938.6851919441544</v>
      </c>
      <c r="T24">
        <v>18355.084721615756</v>
      </c>
      <c r="U24">
        <f>Net_Zero_Table[[#This Row],[Total Energy(MJ)]]*AHP!$Q$23/TOPSIS!$B$20</f>
        <v>2.2483902911790168E-2</v>
      </c>
      <c r="V24">
        <f>Net_Zero_Table[[#This Row],[Capital Cost (LKR)]]*AHP!$Q$24/TOPSIS!$C$20</f>
        <v>4.3028591424989944E-3</v>
      </c>
      <c r="W24">
        <f>Net_Zero_Table[[#This Row],[System Cost (LKR)]]*AHP!$Q$25/TOPSIS!$D$20</f>
        <v>2.3727797201064898E-3</v>
      </c>
      <c r="X24">
        <f>Net_Zero_Table[[#This Row],[Embodied Carbon (Metric T)]]*AHP!$Q$26/TOPSIS!$E$20</f>
        <v>1.0131198935636184E-2</v>
      </c>
      <c r="Y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1.9371752315693975E-3</v>
      </c>
      <c r="Z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6.0185485991098983E-3</v>
      </c>
      <c r="AA24">
        <f>Net_Zero_Table[[#This Row],[S- Worst-Euclidean Distance]]/(Net_Zero_Table[[#This Row],[S+ Best-Euclidean Distance]]+Net_Zero_Table[[#This Row],[S- Worst-Euclidean Distance]])</f>
        <v>0.75650547042631666</v>
      </c>
      <c r="AB24">
        <v>23</v>
      </c>
    </row>
    <row r="25" spans="1:28" x14ac:dyDescent="0.3">
      <c r="A25">
        <v>239</v>
      </c>
      <c r="B25" t="s">
        <v>141</v>
      </c>
      <c r="C25" t="s">
        <v>147</v>
      </c>
      <c r="D25" t="s">
        <v>280</v>
      </c>
      <c r="E25" t="s">
        <v>152</v>
      </c>
      <c r="F25" t="s">
        <v>155</v>
      </c>
      <c r="G25" t="s">
        <v>220</v>
      </c>
      <c r="H25">
        <v>337.47408170820501</v>
      </c>
      <c r="I25">
        <v>24</v>
      </c>
      <c r="J25">
        <v>1226711.121332108</v>
      </c>
      <c r="K25">
        <v>42357.290336363629</v>
      </c>
      <c r="L25">
        <v>220808001.83977947</v>
      </c>
      <c r="M25">
        <v>5697514.336363635</v>
      </c>
      <c r="N25">
        <v>1840066681.998162</v>
      </c>
      <c r="O25">
        <v>93600000</v>
      </c>
      <c r="P25">
        <v>22.465760727272727</v>
      </c>
      <c r="Q25">
        <v>18339.331263915014</v>
      </c>
      <c r="R25">
        <v>220850359.13011584</v>
      </c>
      <c r="S25">
        <v>1939.3641963345256</v>
      </c>
      <c r="T25">
        <v>18361.797024642285</v>
      </c>
      <c r="U25">
        <f>Net_Zero_Table[[#This Row],[Total Energy(MJ)]]*AHP!$Q$23/TOPSIS!$B$20</f>
        <v>2.2492144883686723E-2</v>
      </c>
      <c r="V25">
        <f>Net_Zero_Table[[#This Row],[Capital Cost (LKR)]]*AHP!$Q$24/TOPSIS!$C$20</f>
        <v>4.3063397862535199E-3</v>
      </c>
      <c r="W25">
        <f>Net_Zero_Table[[#This Row],[System Cost (LKR)]]*AHP!$Q$25/TOPSIS!$D$20</f>
        <v>2.3727797201064898E-3</v>
      </c>
      <c r="X25">
        <f>Net_Zero_Table[[#This Row],[Embodied Carbon (Metric T)]]*AHP!$Q$26/TOPSIS!$E$20</f>
        <v>1.0127047212264147E-2</v>
      </c>
      <c r="Y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1.9380919000085784E-3</v>
      </c>
      <c r="Z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6.0142780147782607E-3</v>
      </c>
      <c r="AA25">
        <f>Net_Zero_Table[[#This Row],[S- Worst-Euclidean Distance]]/(Net_Zero_Table[[#This Row],[S+ Best-Euclidean Distance]]+Net_Zero_Table[[#This Row],[S- Worst-Euclidean Distance]])</f>
        <v>0.75628750664568045</v>
      </c>
      <c r="AB25">
        <v>24</v>
      </c>
    </row>
    <row r="26" spans="1:28" x14ac:dyDescent="0.3">
      <c r="A26">
        <v>223</v>
      </c>
      <c r="B26" t="s">
        <v>141</v>
      </c>
      <c r="C26" t="s">
        <v>147</v>
      </c>
      <c r="D26" t="s">
        <v>151</v>
      </c>
      <c r="E26" t="s">
        <v>152</v>
      </c>
      <c r="F26" t="s">
        <v>280</v>
      </c>
      <c r="G26" t="s">
        <v>219</v>
      </c>
      <c r="H26">
        <v>337.11155924279581</v>
      </c>
      <c r="I26">
        <v>48</v>
      </c>
      <c r="J26">
        <v>1223509.8333116483</v>
      </c>
      <c r="K26">
        <v>43721.923290909079</v>
      </c>
      <c r="L26">
        <v>220231769.9960967</v>
      </c>
      <c r="M26">
        <v>5654699.5386363622</v>
      </c>
      <c r="N26">
        <v>1835264749.9674726</v>
      </c>
      <c r="O26">
        <v>89472000</v>
      </c>
      <c r="P26">
        <v>22.747897468181815</v>
      </c>
      <c r="Q26">
        <v>18291.472008009143</v>
      </c>
      <c r="R26">
        <v>220275491.91938761</v>
      </c>
      <c r="S26">
        <v>1930.391449506109</v>
      </c>
      <c r="T26">
        <v>18314.219905477326</v>
      </c>
      <c r="U26">
        <f>Net_Zero_Table[[#This Row],[Total Energy(MJ)]]*AHP!$Q$23/TOPSIS!$B$20</f>
        <v>2.24335984695287E-2</v>
      </c>
      <c r="V26">
        <f>Net_Zero_Table[[#This Row],[Capital Cost (LKR)]]*AHP!$Q$24/TOPSIS!$C$20</f>
        <v>4.2739791714295075E-3</v>
      </c>
      <c r="W26">
        <f>Net_Zero_Table[[#This Row],[System Cost (LKR)]]*AHP!$Q$25/TOPSIS!$D$20</f>
        <v>2.2681340503992293E-3</v>
      </c>
      <c r="X26">
        <f>Net_Zero_Table[[#This Row],[Embodied Carbon (Metric T)]]*AHP!$Q$26/TOPSIS!$E$20</f>
        <v>1.0254227953223082E-2</v>
      </c>
      <c r="Y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2.0086306437767216E-3</v>
      </c>
      <c r="Z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5.999931832038191E-3</v>
      </c>
      <c r="AA26">
        <f>Net_Zero_Table[[#This Row],[S- Worst-Euclidean Distance]]/(Net_Zero_Table[[#This Row],[S+ Best-Euclidean Distance]]+Net_Zero_Table[[#This Row],[S- Worst-Euclidean Distance]])</f>
        <v>0.74918961426066255</v>
      </c>
      <c r="AB26">
        <v>25</v>
      </c>
    </row>
    <row r="27" spans="1:28" x14ac:dyDescent="0.3">
      <c r="A27">
        <v>225</v>
      </c>
      <c r="B27" t="s">
        <v>141</v>
      </c>
      <c r="C27" t="s">
        <v>147</v>
      </c>
      <c r="D27" t="s">
        <v>151</v>
      </c>
      <c r="E27" t="s">
        <v>152</v>
      </c>
      <c r="F27" t="s">
        <v>280</v>
      </c>
      <c r="G27" t="s">
        <v>218</v>
      </c>
      <c r="H27">
        <v>337.11155924279581</v>
      </c>
      <c r="I27">
        <v>24</v>
      </c>
      <c r="J27">
        <v>1223509.8333116483</v>
      </c>
      <c r="K27">
        <v>43721.923290909079</v>
      </c>
      <c r="L27">
        <v>220231769.9960967</v>
      </c>
      <c r="M27">
        <v>5654699.5386363622</v>
      </c>
      <c r="N27">
        <v>1835264749.9674726</v>
      </c>
      <c r="O27">
        <v>89908800</v>
      </c>
      <c r="P27">
        <v>22.747897468181815</v>
      </c>
      <c r="Q27">
        <v>18291.472008009143</v>
      </c>
      <c r="R27">
        <v>220275491.91938761</v>
      </c>
      <c r="S27">
        <v>1930.8282495061089</v>
      </c>
      <c r="T27">
        <v>18314.219905477326</v>
      </c>
      <c r="U27">
        <f>Net_Zero_Table[[#This Row],[Total Energy(MJ)]]*AHP!$Q$23/TOPSIS!$B$20</f>
        <v>2.24335984695287E-2</v>
      </c>
      <c r="V27">
        <f>Net_Zero_Table[[#This Row],[Capital Cost (LKR)]]*AHP!$Q$24/TOPSIS!$C$20</f>
        <v>4.2739791714295075E-3</v>
      </c>
      <c r="W27">
        <f>Net_Zero_Table[[#This Row],[System Cost (LKR)]]*AHP!$Q$25/TOPSIS!$D$20</f>
        <v>2.2792070224263933E-3</v>
      </c>
      <c r="X27">
        <f>Net_Zero_Table[[#This Row],[Embodied Carbon (Metric T)]]*AHP!$Q$26/TOPSIS!$E$20</f>
        <v>1.0254227953223082E-2</v>
      </c>
      <c r="Y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2.0091820697080262E-3</v>
      </c>
      <c r="Z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5.9984715373150284E-3</v>
      </c>
      <c r="AA27">
        <f>Net_Zero_Table[[#This Row],[S- Worst-Euclidean Distance]]/(Net_Zero_Table[[#This Row],[S+ Best-Euclidean Distance]]+Net_Zero_Table[[#This Row],[S- Worst-Euclidean Distance]])</f>
        <v>0.74909228491778312</v>
      </c>
      <c r="AB27">
        <v>26</v>
      </c>
    </row>
    <row r="28" spans="1:28" x14ac:dyDescent="0.3">
      <c r="A28">
        <v>241</v>
      </c>
      <c r="B28" t="s">
        <v>141</v>
      </c>
      <c r="C28" t="s">
        <v>147</v>
      </c>
      <c r="D28" t="s">
        <v>280</v>
      </c>
      <c r="E28" t="s">
        <v>152</v>
      </c>
      <c r="F28" t="s">
        <v>280</v>
      </c>
      <c r="G28" t="s">
        <v>219</v>
      </c>
      <c r="H28">
        <v>337.57602158120579</v>
      </c>
      <c r="I28">
        <v>48</v>
      </c>
      <c r="J28">
        <v>1223959.4328552294</v>
      </c>
      <c r="K28">
        <v>43721.923290909079</v>
      </c>
      <c r="L28">
        <v>220312697.91394129</v>
      </c>
      <c r="M28">
        <v>5659304.6136363624</v>
      </c>
      <c r="N28">
        <v>1835939149.2828441</v>
      </c>
      <c r="O28">
        <v>89472000</v>
      </c>
      <c r="P28">
        <v>22.738687318181814</v>
      </c>
      <c r="Q28">
        <v>18298.193521185676</v>
      </c>
      <c r="R28">
        <v>220356419.8372322</v>
      </c>
      <c r="S28">
        <v>1931.0704538964803</v>
      </c>
      <c r="T28">
        <v>18320.932208503858</v>
      </c>
      <c r="U28">
        <f>Net_Zero_Table[[#This Row],[Total Energy(MJ)]]*AHP!$Q$23/TOPSIS!$B$20</f>
        <v>2.2441840441425259E-2</v>
      </c>
      <c r="V28">
        <f>Net_Zero_Table[[#This Row],[Capital Cost (LKR)]]*AHP!$Q$24/TOPSIS!$C$20</f>
        <v>4.2774598151840322E-3</v>
      </c>
      <c r="W28">
        <f>Net_Zero_Table[[#This Row],[System Cost (LKR)]]*AHP!$Q$25/TOPSIS!$D$20</f>
        <v>2.2681340503992293E-3</v>
      </c>
      <c r="X28">
        <f>Net_Zero_Table[[#This Row],[Embodied Carbon (Metric T)]]*AHP!$Q$26/TOPSIS!$E$20</f>
        <v>1.0250076229851043E-2</v>
      </c>
      <c r="Y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2.0090041254103084E-3</v>
      </c>
      <c r="Z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5.9954768756143506E-3</v>
      </c>
      <c r="AA28">
        <f>Net_Zero_Table[[#This Row],[S- Worst-Euclidean Distance]]/(Net_Zero_Table[[#This Row],[S+ Best-Euclidean Distance]]+Net_Zero_Table[[#This Row],[S- Worst-Euclidean Distance]])</f>
        <v>0.74901506729129175</v>
      </c>
      <c r="AB28">
        <v>27</v>
      </c>
    </row>
    <row r="29" spans="1:28" x14ac:dyDescent="0.3">
      <c r="A29">
        <v>243</v>
      </c>
      <c r="B29" t="s">
        <v>141</v>
      </c>
      <c r="C29" t="s">
        <v>147</v>
      </c>
      <c r="D29" t="s">
        <v>280</v>
      </c>
      <c r="E29" t="s">
        <v>152</v>
      </c>
      <c r="F29" t="s">
        <v>280</v>
      </c>
      <c r="G29" t="s">
        <v>218</v>
      </c>
      <c r="H29">
        <v>337.57602158120579</v>
      </c>
      <c r="I29">
        <v>24</v>
      </c>
      <c r="J29">
        <v>1223959.4328552294</v>
      </c>
      <c r="K29">
        <v>43721.923290909079</v>
      </c>
      <c r="L29">
        <v>220312697.91394129</v>
      </c>
      <c r="M29">
        <v>5659304.6136363624</v>
      </c>
      <c r="N29">
        <v>1835939149.2828441</v>
      </c>
      <c r="O29">
        <v>89908800</v>
      </c>
      <c r="P29">
        <v>22.738687318181814</v>
      </c>
      <c r="Q29">
        <v>18298.193521185676</v>
      </c>
      <c r="R29">
        <v>220356419.8372322</v>
      </c>
      <c r="S29">
        <v>1931.5072538964803</v>
      </c>
      <c r="T29">
        <v>18320.932208503858</v>
      </c>
      <c r="U29">
        <f>Net_Zero_Table[[#This Row],[Total Energy(MJ)]]*AHP!$Q$23/TOPSIS!$B$20</f>
        <v>2.2441840441425259E-2</v>
      </c>
      <c r="V29">
        <f>Net_Zero_Table[[#This Row],[Capital Cost (LKR)]]*AHP!$Q$24/TOPSIS!$C$20</f>
        <v>4.2774598151840322E-3</v>
      </c>
      <c r="W29">
        <f>Net_Zero_Table[[#This Row],[System Cost (LKR)]]*AHP!$Q$25/TOPSIS!$D$20</f>
        <v>2.2792070224263933E-3</v>
      </c>
      <c r="X29">
        <f>Net_Zero_Table[[#This Row],[Embodied Carbon (Metric T)]]*AHP!$Q$26/TOPSIS!$E$20</f>
        <v>1.0250076229851043E-2</v>
      </c>
      <c r="Y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2.0095554488575281E-3</v>
      </c>
      <c r="Z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5.9940154955505217E-3</v>
      </c>
      <c r="AA29">
        <f>Net_Zero_Table[[#This Row],[S- Worst-Euclidean Distance]]/(Net_Zero_Table[[#This Row],[S+ Best-Euclidean Distance]]+Net_Zero_Table[[#This Row],[S- Worst-Euclidean Distance]])</f>
        <v>0.74891764403468331</v>
      </c>
      <c r="AB29">
        <v>28</v>
      </c>
    </row>
    <row r="30" spans="1:28" x14ac:dyDescent="0.3">
      <c r="A30">
        <v>224</v>
      </c>
      <c r="B30" t="s">
        <v>141</v>
      </c>
      <c r="C30" t="s">
        <v>147</v>
      </c>
      <c r="D30" t="s">
        <v>151</v>
      </c>
      <c r="E30" t="s">
        <v>152</v>
      </c>
      <c r="F30" t="s">
        <v>280</v>
      </c>
      <c r="G30" t="s">
        <v>220</v>
      </c>
      <c r="H30">
        <v>337.11155924279581</v>
      </c>
      <c r="I30">
        <v>24</v>
      </c>
      <c r="J30">
        <v>1223509.8333116483</v>
      </c>
      <c r="K30">
        <v>43721.923290909079</v>
      </c>
      <c r="L30">
        <v>220231769.9960967</v>
      </c>
      <c r="M30">
        <v>5654699.5386363622</v>
      </c>
      <c r="N30">
        <v>1835264749.9674726</v>
      </c>
      <c r="O30">
        <v>93600000</v>
      </c>
      <c r="P30">
        <v>22.747897468181815</v>
      </c>
      <c r="Q30">
        <v>18291.472008009143</v>
      </c>
      <c r="R30">
        <v>220275491.91938761</v>
      </c>
      <c r="S30">
        <v>1934.5194495061089</v>
      </c>
      <c r="T30">
        <v>18314.219905477326</v>
      </c>
      <c r="U30">
        <f>Net_Zero_Table[[#This Row],[Total Energy(MJ)]]*AHP!$Q$23/TOPSIS!$B$20</f>
        <v>2.24335984695287E-2</v>
      </c>
      <c r="V30">
        <f>Net_Zero_Table[[#This Row],[Capital Cost (LKR)]]*AHP!$Q$24/TOPSIS!$C$20</f>
        <v>4.2739791714295075E-3</v>
      </c>
      <c r="W30">
        <f>Net_Zero_Table[[#This Row],[System Cost (LKR)]]*AHP!$Q$25/TOPSIS!$D$20</f>
        <v>2.3727797201064898E-3</v>
      </c>
      <c r="X30">
        <f>Net_Zero_Table[[#This Row],[Embodied Carbon (Metric T)]]*AHP!$Q$26/TOPSIS!$E$20</f>
        <v>1.0254227953223082E-2</v>
      </c>
      <c r="Y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2.0162656025099614E-3</v>
      </c>
      <c r="Z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5.9869348544340818E-3</v>
      </c>
      <c r="AA30">
        <f>Net_Zero_Table[[#This Row],[S- Worst-Euclidean Distance]]/(Net_Zero_Table[[#This Row],[S+ Best-Euclidean Distance]]+Net_Zero_Table[[#This Row],[S- Worst-Euclidean Distance]])</f>
        <v>0.74806758704131515</v>
      </c>
      <c r="AB30">
        <v>29</v>
      </c>
    </row>
    <row r="31" spans="1:28" x14ac:dyDescent="0.3">
      <c r="A31">
        <v>242</v>
      </c>
      <c r="B31" t="s">
        <v>141</v>
      </c>
      <c r="C31" t="s">
        <v>147</v>
      </c>
      <c r="D31" t="s">
        <v>280</v>
      </c>
      <c r="E31" t="s">
        <v>152</v>
      </c>
      <c r="F31" t="s">
        <v>280</v>
      </c>
      <c r="G31" t="s">
        <v>220</v>
      </c>
      <c r="H31">
        <v>337.57602158120579</v>
      </c>
      <c r="I31">
        <v>24</v>
      </c>
      <c r="J31">
        <v>1223959.4328552294</v>
      </c>
      <c r="K31">
        <v>43721.923290909079</v>
      </c>
      <c r="L31">
        <v>220312697.91394129</v>
      </c>
      <c r="M31">
        <v>5659304.6136363624</v>
      </c>
      <c r="N31">
        <v>1835939149.2828441</v>
      </c>
      <c r="O31">
        <v>93600000</v>
      </c>
      <c r="P31">
        <v>22.738687318181814</v>
      </c>
      <c r="Q31">
        <v>18298.193521185676</v>
      </c>
      <c r="R31">
        <v>220356419.8372322</v>
      </c>
      <c r="S31">
        <v>1935.1984538964803</v>
      </c>
      <c r="T31">
        <v>18320.932208503858</v>
      </c>
      <c r="U31">
        <f>Net_Zero_Table[[#This Row],[Total Energy(MJ)]]*AHP!$Q$23/TOPSIS!$B$20</f>
        <v>2.2441840441425259E-2</v>
      </c>
      <c r="V31">
        <f>Net_Zero_Table[[#This Row],[Capital Cost (LKR)]]*AHP!$Q$24/TOPSIS!$C$20</f>
        <v>4.2774598151840322E-3</v>
      </c>
      <c r="W31">
        <f>Net_Zero_Table[[#This Row],[System Cost (LKR)]]*AHP!$Q$25/TOPSIS!$D$20</f>
        <v>2.3727797201064898E-3</v>
      </c>
      <c r="X31">
        <f>Net_Zero_Table[[#This Row],[Embodied Carbon (Metric T)]]*AHP!$Q$26/TOPSIS!$E$20</f>
        <v>1.0250076229851043E-2</v>
      </c>
      <c r="Y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2.0166376701484102E-3</v>
      </c>
      <c r="Z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5.9824702195797755E-3</v>
      </c>
      <c r="AA31">
        <f>Net_Zero_Table[[#This Row],[S- Worst-Euclidean Distance]]/(Net_Zero_Table[[#This Row],[S+ Best-Euclidean Distance]]+Net_Zero_Table[[#This Row],[S- Worst-Euclidean Distance]])</f>
        <v>0.74789217773421779</v>
      </c>
      <c r="AB31">
        <v>30</v>
      </c>
    </row>
    <row r="32" spans="1:28" x14ac:dyDescent="0.3">
      <c r="A32">
        <v>217</v>
      </c>
      <c r="B32" t="s">
        <v>141</v>
      </c>
      <c r="C32" t="s">
        <v>147</v>
      </c>
      <c r="D32" t="s">
        <v>151</v>
      </c>
      <c r="E32" t="s">
        <v>152</v>
      </c>
      <c r="F32" t="s">
        <v>154</v>
      </c>
      <c r="G32" t="s">
        <v>219</v>
      </c>
      <c r="H32">
        <v>337.04819121363317</v>
      </c>
      <c r="I32">
        <v>48</v>
      </c>
      <c r="J32">
        <v>1225220.3423648432</v>
      </c>
      <c r="K32">
        <v>41538.510563636359</v>
      </c>
      <c r="L32">
        <v>220539661.62567177</v>
      </c>
      <c r="M32">
        <v>5665616.6022727257</v>
      </c>
      <c r="N32">
        <v>1837830513.5472648</v>
      </c>
      <c r="O32">
        <v>89472000</v>
      </c>
      <c r="P32">
        <v>22.747897468181815</v>
      </c>
      <c r="Q32">
        <v>18317.044118354406</v>
      </c>
      <c r="R32">
        <v>220581200.13623542</v>
      </c>
      <c r="S32">
        <v>1932.9681301495375</v>
      </c>
      <c r="T32">
        <v>18339.79201582259</v>
      </c>
      <c r="U32">
        <f>Net_Zero_Table[[#This Row],[Total Energy(MJ)]]*AHP!$Q$23/TOPSIS!$B$20</f>
        <v>2.2464732824630306E-2</v>
      </c>
      <c r="V32">
        <f>Net_Zero_Table[[#This Row],[Capital Cost (LKR)]]*AHP!$Q$24/TOPSIS!$C$20</f>
        <v>4.2822305917350747E-3</v>
      </c>
      <c r="W32">
        <f>Net_Zero_Table[[#This Row],[System Cost (LKR)]]*AHP!$Q$25/TOPSIS!$D$20</f>
        <v>2.2681340503992293E-3</v>
      </c>
      <c r="X32">
        <f>Net_Zero_Table[[#This Row],[Embodied Carbon (Metric T)]]*AHP!$Q$26/TOPSIS!$E$20</f>
        <v>1.0254227953223082E-2</v>
      </c>
      <c r="Y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2.0227662280150067E-3</v>
      </c>
      <c r="Z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5.9745906865604232E-3</v>
      </c>
      <c r="AA32">
        <f>Net_Zero_Table[[#This Row],[S- Worst-Euclidean Distance]]/(Net_Zero_Table[[#This Row],[S+ Best-Euclidean Distance]]+Net_Zero_Table[[#This Row],[S- Worst-Euclidean Distance]])</f>
        <v>0.74707065726572075</v>
      </c>
      <c r="AB32">
        <v>31</v>
      </c>
    </row>
    <row r="33" spans="1:28" x14ac:dyDescent="0.3">
      <c r="A33">
        <v>219</v>
      </c>
      <c r="B33" t="s">
        <v>141</v>
      </c>
      <c r="C33" t="s">
        <v>147</v>
      </c>
      <c r="D33" t="s">
        <v>151</v>
      </c>
      <c r="E33" t="s">
        <v>152</v>
      </c>
      <c r="F33" t="s">
        <v>154</v>
      </c>
      <c r="G33" t="s">
        <v>218</v>
      </c>
      <c r="H33">
        <v>337.04819121363317</v>
      </c>
      <c r="I33">
        <v>24</v>
      </c>
      <c r="J33">
        <v>1225220.3423648432</v>
      </c>
      <c r="K33">
        <v>41538.510563636359</v>
      </c>
      <c r="L33">
        <v>220539661.62567177</v>
      </c>
      <c r="M33">
        <v>5665616.6022727257</v>
      </c>
      <c r="N33">
        <v>1837830513.5472648</v>
      </c>
      <c r="O33">
        <v>89908800</v>
      </c>
      <c r="P33">
        <v>22.747897468181815</v>
      </c>
      <c r="Q33">
        <v>18317.044118354406</v>
      </c>
      <c r="R33">
        <v>220581200.13623542</v>
      </c>
      <c r="S33">
        <v>1933.4049301495377</v>
      </c>
      <c r="T33">
        <v>18339.79201582259</v>
      </c>
      <c r="U33">
        <f>Net_Zero_Table[[#This Row],[Total Energy(MJ)]]*AHP!$Q$23/TOPSIS!$B$20</f>
        <v>2.2464732824630306E-2</v>
      </c>
      <c r="V33">
        <f>Net_Zero_Table[[#This Row],[Capital Cost (LKR)]]*AHP!$Q$24/TOPSIS!$C$20</f>
        <v>4.2822305917350747E-3</v>
      </c>
      <c r="W33">
        <f>Net_Zero_Table[[#This Row],[System Cost (LKR)]]*AHP!$Q$25/TOPSIS!$D$20</f>
        <v>2.2792070224263933E-3</v>
      </c>
      <c r="X33">
        <f>Net_Zero_Table[[#This Row],[Embodied Carbon (Metric T)]]*AHP!$Q$26/TOPSIS!$E$20</f>
        <v>1.0254227953223082E-2</v>
      </c>
      <c r="Y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2.0233138014938267E-3</v>
      </c>
      <c r="Z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5.9731241964995092E-3</v>
      </c>
      <c r="AA33">
        <f>Net_Zero_Table[[#This Row],[S- Worst-Euclidean Distance]]/(Net_Zero_Table[[#This Row],[S+ Best-Euclidean Distance]]+Net_Zero_Table[[#This Row],[S- Worst-Euclidean Distance]])</f>
        <v>0.74697311452904824</v>
      </c>
      <c r="AB33">
        <v>32</v>
      </c>
    </row>
    <row r="34" spans="1:28" x14ac:dyDescent="0.3">
      <c r="A34">
        <v>235</v>
      </c>
      <c r="B34" t="s">
        <v>141</v>
      </c>
      <c r="C34" t="s">
        <v>147</v>
      </c>
      <c r="D34" t="s">
        <v>280</v>
      </c>
      <c r="E34" t="s">
        <v>152</v>
      </c>
      <c r="F34" t="s">
        <v>154</v>
      </c>
      <c r="G34" t="s">
        <v>219</v>
      </c>
      <c r="H34">
        <v>337.51265355204316</v>
      </c>
      <c r="I34">
        <v>48</v>
      </c>
      <c r="J34">
        <v>1225669.9419084243</v>
      </c>
      <c r="K34">
        <v>41538.510563636359</v>
      </c>
      <c r="L34">
        <v>220620589.54351637</v>
      </c>
      <c r="M34">
        <v>5670221.6772727259</v>
      </c>
      <c r="N34">
        <v>1838504912.8626363</v>
      </c>
      <c r="O34">
        <v>89472000</v>
      </c>
      <c r="P34">
        <v>22.738687318181814</v>
      </c>
      <c r="Q34">
        <v>18323.76563153094</v>
      </c>
      <c r="R34">
        <v>220662128.05408001</v>
      </c>
      <c r="S34">
        <v>1933.6471345399091</v>
      </c>
      <c r="T34">
        <v>18346.504318849122</v>
      </c>
      <c r="U34">
        <f>Net_Zero_Table[[#This Row],[Total Energy(MJ)]]*AHP!$Q$23/TOPSIS!$B$20</f>
        <v>2.2472974796526865E-2</v>
      </c>
      <c r="V34">
        <f>Net_Zero_Table[[#This Row],[Capital Cost (LKR)]]*AHP!$Q$24/TOPSIS!$C$20</f>
        <v>4.2857112354895994E-3</v>
      </c>
      <c r="W34">
        <f>Net_Zero_Table[[#This Row],[System Cost (LKR)]]*AHP!$Q$25/TOPSIS!$D$20</f>
        <v>2.2681340503992293E-3</v>
      </c>
      <c r="X34">
        <f>Net_Zero_Table[[#This Row],[Embodied Carbon (Metric T)]]*AHP!$Q$26/TOPSIS!$E$20</f>
        <v>1.0250076229851043E-2</v>
      </c>
      <c r="Y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2.0232781280544315E-3</v>
      </c>
      <c r="Z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5.9701646130005852E-3</v>
      </c>
      <c r="AA34">
        <f>Net_Zero_Table[[#This Row],[S- Worst-Euclidean Distance]]/(Net_Zero_Table[[#This Row],[S+ Best-Euclidean Distance]]+Net_Zero_Table[[#This Row],[S- Worst-Euclidean Distance]])</f>
        <v>0.7468827645861903</v>
      </c>
      <c r="AB34">
        <v>33</v>
      </c>
    </row>
    <row r="35" spans="1:28" x14ac:dyDescent="0.3">
      <c r="A35">
        <v>237</v>
      </c>
      <c r="B35" t="s">
        <v>141</v>
      </c>
      <c r="C35" t="s">
        <v>147</v>
      </c>
      <c r="D35" t="s">
        <v>280</v>
      </c>
      <c r="E35" t="s">
        <v>152</v>
      </c>
      <c r="F35" t="s">
        <v>154</v>
      </c>
      <c r="G35" t="s">
        <v>218</v>
      </c>
      <c r="H35">
        <v>337.51265355204316</v>
      </c>
      <c r="I35">
        <v>24</v>
      </c>
      <c r="J35">
        <v>1225669.9419084243</v>
      </c>
      <c r="K35">
        <v>41538.510563636359</v>
      </c>
      <c r="L35">
        <v>220620589.54351637</v>
      </c>
      <c r="M35">
        <v>5670221.6772727259</v>
      </c>
      <c r="N35">
        <v>1838504912.8626363</v>
      </c>
      <c r="O35">
        <v>89908800</v>
      </c>
      <c r="P35">
        <v>22.738687318181814</v>
      </c>
      <c r="Q35">
        <v>18323.76563153094</v>
      </c>
      <c r="R35">
        <v>220662128.05408001</v>
      </c>
      <c r="S35">
        <v>1934.083934539909</v>
      </c>
      <c r="T35">
        <v>18346.504318849122</v>
      </c>
      <c r="U35">
        <f>Net_Zero_Table[[#This Row],[Total Energy(MJ)]]*AHP!$Q$23/TOPSIS!$B$20</f>
        <v>2.2472974796526865E-2</v>
      </c>
      <c r="V35">
        <f>Net_Zero_Table[[#This Row],[Capital Cost (LKR)]]*AHP!$Q$24/TOPSIS!$C$20</f>
        <v>4.2857112354895994E-3</v>
      </c>
      <c r="W35">
        <f>Net_Zero_Table[[#This Row],[System Cost (LKR)]]*AHP!$Q$25/TOPSIS!$D$20</f>
        <v>2.2792070224263933E-3</v>
      </c>
      <c r="X35">
        <f>Net_Zero_Table[[#This Row],[Embodied Carbon (Metric T)]]*AHP!$Q$26/TOPSIS!$E$20</f>
        <v>1.0250076229851043E-2</v>
      </c>
      <c r="Y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2.0238255630317518E-3</v>
      </c>
      <c r="Z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5.9686970354674374E-3</v>
      </c>
      <c r="AA35">
        <f>Net_Zero_Table[[#This Row],[S- Worst-Euclidean Distance]]/(Net_Zero_Table[[#This Row],[S+ Best-Euclidean Distance]]+Net_Zero_Table[[#This Row],[S- Worst-Euclidean Distance]])</f>
        <v>0.746785130965813</v>
      </c>
      <c r="AB35">
        <v>34</v>
      </c>
    </row>
    <row r="36" spans="1:28" x14ac:dyDescent="0.3">
      <c r="A36">
        <v>218</v>
      </c>
      <c r="B36" t="s">
        <v>141</v>
      </c>
      <c r="C36" t="s">
        <v>147</v>
      </c>
      <c r="D36" t="s">
        <v>151</v>
      </c>
      <c r="E36" t="s">
        <v>152</v>
      </c>
      <c r="F36" t="s">
        <v>154</v>
      </c>
      <c r="G36" t="s">
        <v>220</v>
      </c>
      <c r="H36">
        <v>337.04819121363317</v>
      </c>
      <c r="I36">
        <v>24</v>
      </c>
      <c r="J36">
        <v>1225220.3423648432</v>
      </c>
      <c r="K36">
        <v>41538.510563636359</v>
      </c>
      <c r="L36">
        <v>220539661.62567177</v>
      </c>
      <c r="M36">
        <v>5665616.6022727257</v>
      </c>
      <c r="N36">
        <v>1837830513.5472648</v>
      </c>
      <c r="O36">
        <v>93600000</v>
      </c>
      <c r="P36">
        <v>22.747897468181815</v>
      </c>
      <c r="Q36">
        <v>18317.044118354406</v>
      </c>
      <c r="R36">
        <v>220581200.13623542</v>
      </c>
      <c r="S36">
        <v>1937.0961301495377</v>
      </c>
      <c r="T36">
        <v>18339.79201582259</v>
      </c>
      <c r="U36">
        <f>Net_Zero_Table[[#This Row],[Total Energy(MJ)]]*AHP!$Q$23/TOPSIS!$B$20</f>
        <v>2.2464732824630306E-2</v>
      </c>
      <c r="V36">
        <f>Net_Zero_Table[[#This Row],[Capital Cost (LKR)]]*AHP!$Q$24/TOPSIS!$C$20</f>
        <v>4.2822305917350747E-3</v>
      </c>
      <c r="W36">
        <f>Net_Zero_Table[[#This Row],[System Cost (LKR)]]*AHP!$Q$25/TOPSIS!$D$20</f>
        <v>2.3727797201064898E-3</v>
      </c>
      <c r="X36">
        <f>Net_Zero_Table[[#This Row],[Embodied Carbon (Metric T)]]*AHP!$Q$26/TOPSIS!$E$20</f>
        <v>1.0254227953223082E-2</v>
      </c>
      <c r="Y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2.0303480317285577E-3</v>
      </c>
      <c r="Z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5.9615384620135617E-3</v>
      </c>
      <c r="AA36">
        <f>Net_Zero_Table[[#This Row],[S- Worst-Euclidean Distance]]/(Net_Zero_Table[[#This Row],[S+ Best-Euclidean Distance]]+Net_Zero_Table[[#This Row],[S- Worst-Euclidean Distance]])</f>
        <v>0.74594884032469932</v>
      </c>
      <c r="AB36">
        <v>35</v>
      </c>
    </row>
    <row r="37" spans="1:28" x14ac:dyDescent="0.3">
      <c r="A37">
        <v>236</v>
      </c>
      <c r="B37" t="s">
        <v>141</v>
      </c>
      <c r="C37" t="s">
        <v>147</v>
      </c>
      <c r="D37" t="s">
        <v>280</v>
      </c>
      <c r="E37" t="s">
        <v>152</v>
      </c>
      <c r="F37" t="s">
        <v>154</v>
      </c>
      <c r="G37" t="s">
        <v>220</v>
      </c>
      <c r="H37">
        <v>337.51265355204316</v>
      </c>
      <c r="I37">
        <v>24</v>
      </c>
      <c r="J37">
        <v>1225669.9419084243</v>
      </c>
      <c r="K37">
        <v>41538.510563636359</v>
      </c>
      <c r="L37">
        <v>220620589.54351637</v>
      </c>
      <c r="M37">
        <v>5670221.6772727259</v>
      </c>
      <c r="N37">
        <v>1838504912.8626363</v>
      </c>
      <c r="O37">
        <v>93600000</v>
      </c>
      <c r="P37">
        <v>22.738687318181814</v>
      </c>
      <c r="Q37">
        <v>18323.76563153094</v>
      </c>
      <c r="R37">
        <v>220662128.05408001</v>
      </c>
      <c r="S37">
        <v>1937.7751345399092</v>
      </c>
      <c r="T37">
        <v>18346.504318849122</v>
      </c>
      <c r="U37">
        <f>Net_Zero_Table[[#This Row],[Total Energy(MJ)]]*AHP!$Q$23/TOPSIS!$B$20</f>
        <v>2.2472974796526865E-2</v>
      </c>
      <c r="V37">
        <f>Net_Zero_Table[[#This Row],[Capital Cost (LKR)]]*AHP!$Q$24/TOPSIS!$C$20</f>
        <v>4.2857112354895994E-3</v>
      </c>
      <c r="W37">
        <f>Net_Zero_Table[[#This Row],[System Cost (LKR)]]*AHP!$Q$25/TOPSIS!$D$20</f>
        <v>2.3727797201064898E-3</v>
      </c>
      <c r="X37">
        <f>Net_Zero_Table[[#This Row],[Embodied Carbon (Metric T)]]*AHP!$Q$26/TOPSIS!$E$20</f>
        <v>1.0250076229851043E-2</v>
      </c>
      <c r="Y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2.0308580206920956E-3</v>
      </c>
      <c r="Z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5.9571026907765242E-3</v>
      </c>
      <c r="AA37">
        <f>Net_Zero_Table[[#This Row],[S- Worst-Euclidean Distance]]/(Net_Zero_Table[[#This Row],[S+ Best-Euclidean Distance]]+Net_Zero_Table[[#This Row],[S- Worst-Euclidean Distance]])</f>
        <v>0.74576013903319349</v>
      </c>
      <c r="AB37">
        <v>36</v>
      </c>
    </row>
    <row r="38" spans="1:28" x14ac:dyDescent="0.3">
      <c r="A38">
        <v>4</v>
      </c>
      <c r="B38" t="s">
        <v>139</v>
      </c>
      <c r="C38" t="s">
        <v>147</v>
      </c>
      <c r="D38" t="s">
        <v>151</v>
      </c>
      <c r="E38" t="s">
        <v>152</v>
      </c>
      <c r="F38" t="s">
        <v>155</v>
      </c>
      <c r="G38" t="s">
        <v>219</v>
      </c>
      <c r="H38">
        <v>323.32823925838818</v>
      </c>
      <c r="I38">
        <v>46</v>
      </c>
      <c r="J38">
        <v>1184878.6269202274</v>
      </c>
      <c r="K38">
        <v>49618.130336363625</v>
      </c>
      <c r="L38">
        <v>213278152.84564093</v>
      </c>
      <c r="M38">
        <v>5602148.7613636348</v>
      </c>
      <c r="N38">
        <v>1777317940.3803411</v>
      </c>
      <c r="O38">
        <v>85744000</v>
      </c>
      <c r="P38">
        <v>23.564096877272721</v>
      </c>
      <c r="Q38">
        <v>17713.935472457397</v>
      </c>
      <c r="R38">
        <v>213327770.9759773</v>
      </c>
      <c r="S38">
        <v>1868.6640891417048</v>
      </c>
      <c r="T38">
        <v>17737.499569334668</v>
      </c>
      <c r="U38">
        <f>Net_Zero_Table[[#This Row],[Total Energy(MJ)]]*AHP!$Q$23/TOPSIS!$B$20</f>
        <v>2.1726019153442813E-2</v>
      </c>
      <c r="V38">
        <f>Net_Zero_Table[[#This Row],[Capital Cost (LKR)]]*AHP!$Q$24/TOPSIS!$C$20</f>
        <v>4.2342598325023975E-3</v>
      </c>
      <c r="W38">
        <f>Net_Zero_Table[[#This Row],[System Cost (LKR)]]*AHP!$Q$25/TOPSIS!$D$20</f>
        <v>2.1736284649659281E-3</v>
      </c>
      <c r="X38">
        <f>Net_Zero_Table[[#This Row],[Embodied Carbon (Metric T)]]*AHP!$Q$26/TOPSIS!$E$20</f>
        <v>1.0622151837520995E-2</v>
      </c>
      <c r="Y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2.2042442485141673E-3</v>
      </c>
      <c r="Z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6.3822300354188484E-3</v>
      </c>
      <c r="AA38">
        <f>Net_Zero_Table[[#This Row],[S- Worst-Euclidean Distance]]/(Net_Zero_Table[[#This Row],[S+ Best-Euclidean Distance]]+Net_Zero_Table[[#This Row],[S- Worst-Euclidean Distance]])</f>
        <v>0.74328878470657711</v>
      </c>
      <c r="AB38">
        <v>37</v>
      </c>
    </row>
    <row r="39" spans="1:28" x14ac:dyDescent="0.3">
      <c r="A39">
        <v>6</v>
      </c>
      <c r="B39" t="s">
        <v>139</v>
      </c>
      <c r="C39" t="s">
        <v>147</v>
      </c>
      <c r="D39" t="s">
        <v>151</v>
      </c>
      <c r="E39" t="s">
        <v>152</v>
      </c>
      <c r="F39" t="s">
        <v>155</v>
      </c>
      <c r="G39" t="s">
        <v>218</v>
      </c>
      <c r="H39">
        <v>323.32823925838818</v>
      </c>
      <c r="I39">
        <v>23</v>
      </c>
      <c r="J39">
        <v>1184878.6269202274</v>
      </c>
      <c r="K39">
        <v>49618.130336363625</v>
      </c>
      <c r="L39">
        <v>213278152.84564093</v>
      </c>
      <c r="M39">
        <v>5602148.7613636348</v>
      </c>
      <c r="N39">
        <v>1777317940.3803411</v>
      </c>
      <c r="O39">
        <v>86162600</v>
      </c>
      <c r="P39">
        <v>23.564096877272721</v>
      </c>
      <c r="Q39">
        <v>17713.935472457397</v>
      </c>
      <c r="R39">
        <v>213327770.9759773</v>
      </c>
      <c r="S39">
        <v>1869.0826891417048</v>
      </c>
      <c r="T39">
        <v>17737.499569334668</v>
      </c>
      <c r="U39">
        <f>Net_Zero_Table[[#This Row],[Total Energy(MJ)]]*AHP!$Q$23/TOPSIS!$B$20</f>
        <v>2.1726019153442813E-2</v>
      </c>
      <c r="V39">
        <f>Net_Zero_Table[[#This Row],[Capital Cost (LKR)]]*AHP!$Q$24/TOPSIS!$C$20</f>
        <v>4.2342598325023975E-3</v>
      </c>
      <c r="W39">
        <f>Net_Zero_Table[[#This Row],[System Cost (LKR)]]*AHP!$Q$25/TOPSIS!$D$20</f>
        <v>2.1842400631586264E-3</v>
      </c>
      <c r="X39">
        <f>Net_Zero_Table[[#This Row],[Embodied Carbon (Metric T)]]*AHP!$Q$26/TOPSIS!$E$20</f>
        <v>1.0622151837520995E-2</v>
      </c>
      <c r="Y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2.2042697913649298E-3</v>
      </c>
      <c r="Z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6.3807568879856655E-3</v>
      </c>
      <c r="AA39">
        <f>Net_Zero_Table[[#This Row],[S- Worst-Euclidean Distance]]/(Net_Zero_Table[[#This Row],[S+ Best-Euclidean Distance]]+Net_Zero_Table[[#This Row],[S- Worst-Euclidean Distance]])</f>
        <v>0.74324252286054981</v>
      </c>
      <c r="AB39">
        <v>38</v>
      </c>
    </row>
    <row r="40" spans="1:28" x14ac:dyDescent="0.3">
      <c r="A40">
        <v>22</v>
      </c>
      <c r="B40" t="s">
        <v>139</v>
      </c>
      <c r="C40" t="s">
        <v>147</v>
      </c>
      <c r="D40" t="s">
        <v>280</v>
      </c>
      <c r="E40" t="s">
        <v>152</v>
      </c>
      <c r="F40" t="s">
        <v>155</v>
      </c>
      <c r="G40" t="s">
        <v>219</v>
      </c>
      <c r="H40">
        <v>323.79270159679817</v>
      </c>
      <c r="I40">
        <v>47</v>
      </c>
      <c r="J40">
        <v>1185328.2264638087</v>
      </c>
      <c r="K40">
        <v>49618.130336363625</v>
      </c>
      <c r="L40">
        <v>213359080.76348558</v>
      </c>
      <c r="M40">
        <v>5606753.836363635</v>
      </c>
      <c r="N40">
        <v>1777992339.695713</v>
      </c>
      <c r="O40">
        <v>87608000</v>
      </c>
      <c r="P40">
        <v>23.554886727272724</v>
      </c>
      <c r="Q40">
        <v>17720.656985633941</v>
      </c>
      <c r="R40">
        <v>213408698.89382195</v>
      </c>
      <c r="S40">
        <v>1871.2070935320767</v>
      </c>
      <c r="T40">
        <v>17744.211872361215</v>
      </c>
      <c r="U40">
        <f>Net_Zero_Table[[#This Row],[Total Energy(MJ)]]*AHP!$Q$23/TOPSIS!$B$20</f>
        <v>2.1734261125339382E-2</v>
      </c>
      <c r="V40">
        <f>Net_Zero_Table[[#This Row],[Capital Cost (LKR)]]*AHP!$Q$24/TOPSIS!$C$20</f>
        <v>4.237740476256923E-3</v>
      </c>
      <c r="W40">
        <f>Net_Zero_Table[[#This Row],[System Cost (LKR)]]*AHP!$Q$25/TOPSIS!$D$20</f>
        <v>2.2208812576825789E-3</v>
      </c>
      <c r="X40">
        <f>Net_Zero_Table[[#This Row],[Embodied Carbon (Metric T)]]*AHP!$Q$26/TOPSIS!$E$20</f>
        <v>1.0618000114148958E-2</v>
      </c>
      <c r="Y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2.2016881737729021E-3</v>
      </c>
      <c r="Z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6.3704343873945569E-3</v>
      </c>
      <c r="AA40">
        <f>Net_Zero_Table[[#This Row],[S- Worst-Euclidean Distance]]/(Net_Zero_Table[[#This Row],[S+ Best-Euclidean Distance]]+Net_Zero_Table[[#This Row],[S- Worst-Euclidean Distance]])</f>
        <v>0.74315717512640778</v>
      </c>
      <c r="AB40">
        <v>39</v>
      </c>
    </row>
    <row r="41" spans="1:28" x14ac:dyDescent="0.3">
      <c r="A41">
        <v>24</v>
      </c>
      <c r="B41" t="s">
        <v>139</v>
      </c>
      <c r="C41" t="s">
        <v>147</v>
      </c>
      <c r="D41" t="s">
        <v>280</v>
      </c>
      <c r="E41" t="s">
        <v>152</v>
      </c>
      <c r="F41" t="s">
        <v>155</v>
      </c>
      <c r="G41" t="s">
        <v>218</v>
      </c>
      <c r="H41">
        <v>323.79270159679817</v>
      </c>
      <c r="I41">
        <v>24</v>
      </c>
      <c r="J41">
        <v>1185328.2264638087</v>
      </c>
      <c r="K41">
        <v>49618.130336363625</v>
      </c>
      <c r="L41">
        <v>213359080.76348558</v>
      </c>
      <c r="M41">
        <v>5606753.836363635</v>
      </c>
      <c r="N41">
        <v>1777992339.695713</v>
      </c>
      <c r="O41">
        <v>89908800</v>
      </c>
      <c r="P41">
        <v>23.554886727272724</v>
      </c>
      <c r="Q41">
        <v>17720.656985633941</v>
      </c>
      <c r="R41">
        <v>213408698.89382195</v>
      </c>
      <c r="S41">
        <v>1873.5078935320767</v>
      </c>
      <c r="T41">
        <v>17744.211872361215</v>
      </c>
      <c r="U41">
        <f>Net_Zero_Table[[#This Row],[Total Energy(MJ)]]*AHP!$Q$23/TOPSIS!$B$20</f>
        <v>2.1734261125339382E-2</v>
      </c>
      <c r="V41">
        <f>Net_Zero_Table[[#This Row],[Capital Cost (LKR)]]*AHP!$Q$24/TOPSIS!$C$20</f>
        <v>4.237740476256923E-3</v>
      </c>
      <c r="W41">
        <f>Net_Zero_Table[[#This Row],[System Cost (LKR)]]*AHP!$Q$25/TOPSIS!$D$20</f>
        <v>2.2792070224263933E-3</v>
      </c>
      <c r="X41">
        <f>Net_Zero_Table[[#This Row],[Embodied Carbon (Metric T)]]*AHP!$Q$26/TOPSIS!$E$20</f>
        <v>1.0618000114148958E-2</v>
      </c>
      <c r="Y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2.2037116008923143E-3</v>
      </c>
      <c r="Z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6.3629699862390952E-3</v>
      </c>
      <c r="AA41">
        <f>Net_Zero_Table[[#This Row],[S- Worst-Euclidean Distance]]/(Net_Zero_Table[[#This Row],[S+ Best-Euclidean Distance]]+Net_Zero_Table[[#This Row],[S- Worst-Euclidean Distance]])</f>
        <v>0.74275784870974337</v>
      </c>
      <c r="AB41">
        <v>40</v>
      </c>
    </row>
    <row r="42" spans="1:28" x14ac:dyDescent="0.3">
      <c r="A42">
        <v>5</v>
      </c>
      <c r="B42" t="s">
        <v>139</v>
      </c>
      <c r="C42" t="s">
        <v>147</v>
      </c>
      <c r="D42" t="s">
        <v>151</v>
      </c>
      <c r="E42" t="s">
        <v>152</v>
      </c>
      <c r="F42" t="s">
        <v>155</v>
      </c>
      <c r="G42" t="s">
        <v>220</v>
      </c>
      <c r="H42">
        <v>323.32823925838818</v>
      </c>
      <c r="I42">
        <v>23</v>
      </c>
      <c r="J42">
        <v>1184878.6269202274</v>
      </c>
      <c r="K42">
        <v>49618.130336363625</v>
      </c>
      <c r="L42">
        <v>213278152.84564093</v>
      </c>
      <c r="M42">
        <v>5602148.7613636348</v>
      </c>
      <c r="N42">
        <v>1777317940.3803411</v>
      </c>
      <c r="O42">
        <v>89700000</v>
      </c>
      <c r="P42">
        <v>23.564096877272721</v>
      </c>
      <c r="Q42">
        <v>17713.935472457397</v>
      </c>
      <c r="R42">
        <v>213327770.9759773</v>
      </c>
      <c r="S42">
        <v>1872.6200891417047</v>
      </c>
      <c r="T42">
        <v>17737.499569334668</v>
      </c>
      <c r="U42">
        <f>Net_Zero_Table[[#This Row],[Total Energy(MJ)]]*AHP!$Q$23/TOPSIS!$B$20</f>
        <v>2.1726019153442813E-2</v>
      </c>
      <c r="V42">
        <f>Net_Zero_Table[[#This Row],[Capital Cost (LKR)]]*AHP!$Q$24/TOPSIS!$C$20</f>
        <v>4.2342598325023975E-3</v>
      </c>
      <c r="W42">
        <f>Net_Zero_Table[[#This Row],[System Cost (LKR)]]*AHP!$Q$25/TOPSIS!$D$20</f>
        <v>2.2739138984353862E-3</v>
      </c>
      <c r="X42">
        <f>Net_Zero_Table[[#This Row],[Embodied Carbon (Metric T)]]*AHP!$Q$26/TOPSIS!$E$20</f>
        <v>1.0622151837520995E-2</v>
      </c>
      <c r="Y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2.2065243880986097E-3</v>
      </c>
      <c r="Z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6.3690004104514468E-3</v>
      </c>
      <c r="AA42">
        <f>Net_Zero_Table[[#This Row],[S- Worst-Euclidean Distance]]/(Net_Zero_Table[[#This Row],[S+ Best-Euclidean Distance]]+Net_Zero_Table[[#This Row],[S- Worst-Euclidean Distance]])</f>
        <v>0.7426951189655836</v>
      </c>
      <c r="AB42">
        <v>41</v>
      </c>
    </row>
    <row r="43" spans="1:28" x14ac:dyDescent="0.3">
      <c r="A43">
        <v>23</v>
      </c>
      <c r="B43" t="s">
        <v>139</v>
      </c>
      <c r="C43" t="s">
        <v>147</v>
      </c>
      <c r="D43" t="s">
        <v>280</v>
      </c>
      <c r="E43" t="s">
        <v>152</v>
      </c>
      <c r="F43" t="s">
        <v>155</v>
      </c>
      <c r="G43" t="s">
        <v>220</v>
      </c>
      <c r="H43">
        <v>323.79270159679817</v>
      </c>
      <c r="I43">
        <v>24</v>
      </c>
      <c r="J43">
        <v>1185328.2264638087</v>
      </c>
      <c r="K43">
        <v>49618.130336363625</v>
      </c>
      <c r="L43">
        <v>213359080.76348558</v>
      </c>
      <c r="M43">
        <v>5606753.836363635</v>
      </c>
      <c r="N43">
        <v>1777992339.695713</v>
      </c>
      <c r="O43">
        <v>93600000</v>
      </c>
      <c r="P43">
        <v>23.554886727272724</v>
      </c>
      <c r="Q43">
        <v>17720.656985633941</v>
      </c>
      <c r="R43">
        <v>213408698.89382195</v>
      </c>
      <c r="S43">
        <v>1877.1990935320766</v>
      </c>
      <c r="T43">
        <v>17744.211872361215</v>
      </c>
      <c r="U43">
        <f>Net_Zero_Table[[#This Row],[Total Energy(MJ)]]*AHP!$Q$23/TOPSIS!$B$20</f>
        <v>2.1734261125339382E-2</v>
      </c>
      <c r="V43">
        <f>Net_Zero_Table[[#This Row],[Capital Cost (LKR)]]*AHP!$Q$24/TOPSIS!$C$20</f>
        <v>4.237740476256923E-3</v>
      </c>
      <c r="W43">
        <f>Net_Zero_Table[[#This Row],[System Cost (LKR)]]*AHP!$Q$25/TOPSIS!$D$20</f>
        <v>2.3727797201064898E-3</v>
      </c>
      <c r="X43">
        <f>Net_Zero_Table[[#This Row],[Embodied Carbon (Metric T)]]*AHP!$Q$26/TOPSIS!$E$20</f>
        <v>1.0618000114148958E-2</v>
      </c>
      <c r="Y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2.2101717604150126E-3</v>
      </c>
      <c r="Z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6.3520953403612161E-3</v>
      </c>
      <c r="AA43">
        <f>Net_Zero_Table[[#This Row],[S- Worst-Euclidean Distance]]/(Net_Zero_Table[[#This Row],[S+ Best-Euclidean Distance]]+Net_Zero_Table[[#This Row],[S- Worst-Euclidean Distance]])</f>
        <v>0.74187072951570898</v>
      </c>
      <c r="AB43">
        <v>42</v>
      </c>
    </row>
    <row r="44" spans="1:28" x14ac:dyDescent="0.3">
      <c r="A44">
        <v>7</v>
      </c>
      <c r="B44" t="s">
        <v>139</v>
      </c>
      <c r="C44" t="s">
        <v>147</v>
      </c>
      <c r="D44" t="s">
        <v>151</v>
      </c>
      <c r="E44" t="s">
        <v>152</v>
      </c>
      <c r="F44" t="s">
        <v>280</v>
      </c>
      <c r="G44" t="s">
        <v>219</v>
      </c>
      <c r="H44">
        <v>323.43017913138891</v>
      </c>
      <c r="I44">
        <v>46</v>
      </c>
      <c r="J44">
        <v>1182126.9384433487</v>
      </c>
      <c r="K44">
        <v>50982.763290909075</v>
      </c>
      <c r="L44">
        <v>212782848.91980278</v>
      </c>
      <c r="M44">
        <v>5563939.0386363622</v>
      </c>
      <c r="N44">
        <v>1773190407.6650231</v>
      </c>
      <c r="O44">
        <v>85744000</v>
      </c>
      <c r="P44">
        <v>23.837023468181812</v>
      </c>
      <c r="Q44">
        <v>17672.797729728063</v>
      </c>
      <c r="R44">
        <v>212833831.6830937</v>
      </c>
      <c r="S44">
        <v>1864.4983467036595</v>
      </c>
      <c r="T44">
        <v>17696.634753196246</v>
      </c>
      <c r="U44">
        <f>Net_Zero_Table[[#This Row],[Total Energy(MJ)]]*AHP!$Q$23/TOPSIS!$B$20</f>
        <v>2.1675714711181356E-2</v>
      </c>
      <c r="V44">
        <f>Net_Zero_Table[[#This Row],[Capital Cost (LKR)]]*AHP!$Q$24/TOPSIS!$C$20</f>
        <v>4.2053798614329098E-3</v>
      </c>
      <c r="W44">
        <f>Net_Zero_Table[[#This Row],[System Cost (LKR)]]*AHP!$Q$25/TOPSIS!$D$20</f>
        <v>2.1736284649659281E-3</v>
      </c>
      <c r="X44">
        <f>Net_Zero_Table[[#This Row],[Embodied Carbon (Metric T)]]*AHP!$Q$26/TOPSIS!$E$20</f>
        <v>1.0745180855107894E-2</v>
      </c>
      <c r="Y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2.3178409883486198E-3</v>
      </c>
      <c r="Z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6.3682287156237158E-3</v>
      </c>
      <c r="AA44">
        <f>Net_Zero_Table[[#This Row],[S- Worst-Euclidean Distance]]/(Net_Zero_Table[[#This Row],[S+ Best-Euclidean Distance]]+Net_Zero_Table[[#This Row],[S- Worst-Euclidean Distance]])</f>
        <v>0.73315422655558249</v>
      </c>
      <c r="AB44">
        <v>43</v>
      </c>
    </row>
    <row r="45" spans="1:28" x14ac:dyDescent="0.3">
      <c r="A45">
        <v>9</v>
      </c>
      <c r="B45" t="s">
        <v>139</v>
      </c>
      <c r="C45" t="s">
        <v>147</v>
      </c>
      <c r="D45" t="s">
        <v>151</v>
      </c>
      <c r="E45" t="s">
        <v>152</v>
      </c>
      <c r="F45" t="s">
        <v>280</v>
      </c>
      <c r="G45" t="s">
        <v>218</v>
      </c>
      <c r="H45">
        <v>323.43017913138891</v>
      </c>
      <c r="I45">
        <v>23</v>
      </c>
      <c r="J45">
        <v>1182126.9384433487</v>
      </c>
      <c r="K45">
        <v>50982.763290909075</v>
      </c>
      <c r="L45">
        <v>212782848.91980278</v>
      </c>
      <c r="M45">
        <v>5563939.0386363622</v>
      </c>
      <c r="N45">
        <v>1773190407.6650231</v>
      </c>
      <c r="O45">
        <v>86162600</v>
      </c>
      <c r="P45">
        <v>23.837023468181812</v>
      </c>
      <c r="Q45">
        <v>17672.797729728063</v>
      </c>
      <c r="R45">
        <v>212833831.6830937</v>
      </c>
      <c r="S45">
        <v>1864.9169467036595</v>
      </c>
      <c r="T45">
        <v>17696.634753196246</v>
      </c>
      <c r="U45">
        <f>Net_Zero_Table[[#This Row],[Total Energy(MJ)]]*AHP!$Q$23/TOPSIS!$B$20</f>
        <v>2.1675714711181356E-2</v>
      </c>
      <c r="V45">
        <f>Net_Zero_Table[[#This Row],[Capital Cost (LKR)]]*AHP!$Q$24/TOPSIS!$C$20</f>
        <v>4.2053798614329098E-3</v>
      </c>
      <c r="W45">
        <f>Net_Zero_Table[[#This Row],[System Cost (LKR)]]*AHP!$Q$25/TOPSIS!$D$20</f>
        <v>2.1842400631586264E-3</v>
      </c>
      <c r="X45">
        <f>Net_Zero_Table[[#This Row],[Embodied Carbon (Metric T)]]*AHP!$Q$26/TOPSIS!$E$20</f>
        <v>1.0745180855107894E-2</v>
      </c>
      <c r="Y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2.3178652793648534E-3</v>
      </c>
      <c r="Z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6.3667523285477765E-3</v>
      </c>
      <c r="AA45">
        <f>Net_Zero_Table[[#This Row],[S- Worst-Euclidean Distance]]/(Net_Zero_Table[[#This Row],[S+ Best-Euclidean Distance]]+Net_Zero_Table[[#This Row],[S- Worst-Euclidean Distance]])</f>
        <v>0.73310681206585004</v>
      </c>
      <c r="AB45">
        <v>44</v>
      </c>
    </row>
    <row r="46" spans="1:28" x14ac:dyDescent="0.3">
      <c r="A46">
        <v>25</v>
      </c>
      <c r="B46" t="s">
        <v>139</v>
      </c>
      <c r="C46" t="s">
        <v>147</v>
      </c>
      <c r="D46" t="s">
        <v>280</v>
      </c>
      <c r="E46" t="s">
        <v>152</v>
      </c>
      <c r="F46" t="s">
        <v>280</v>
      </c>
      <c r="G46" t="s">
        <v>219</v>
      </c>
      <c r="H46">
        <v>323.8946414697989</v>
      </c>
      <c r="I46">
        <v>47</v>
      </c>
      <c r="J46">
        <v>1182576.5379869298</v>
      </c>
      <c r="K46">
        <v>50982.763290909075</v>
      </c>
      <c r="L46">
        <v>212863776.83764735</v>
      </c>
      <c r="M46">
        <v>5568544.1136363624</v>
      </c>
      <c r="N46">
        <v>1773864806.9803946</v>
      </c>
      <c r="O46">
        <v>87608000</v>
      </c>
      <c r="P46">
        <v>23.827813318181811</v>
      </c>
      <c r="Q46">
        <v>17679.5192429046</v>
      </c>
      <c r="R46">
        <v>212914759.60093826</v>
      </c>
      <c r="S46">
        <v>1867.0413510940309</v>
      </c>
      <c r="T46">
        <v>17703.347056222781</v>
      </c>
      <c r="U46">
        <f>Net_Zero_Table[[#This Row],[Total Energy(MJ)]]*AHP!$Q$23/TOPSIS!$B$20</f>
        <v>2.1683956683077911E-2</v>
      </c>
      <c r="V46">
        <f>Net_Zero_Table[[#This Row],[Capital Cost (LKR)]]*AHP!$Q$24/TOPSIS!$C$20</f>
        <v>4.2088605051874353E-3</v>
      </c>
      <c r="W46">
        <f>Net_Zero_Table[[#This Row],[System Cost (LKR)]]*AHP!$Q$25/TOPSIS!$D$20</f>
        <v>2.2208812576825789E-3</v>
      </c>
      <c r="X46">
        <f>Net_Zero_Table[[#This Row],[Embodied Carbon (Metric T)]]*AHP!$Q$26/TOPSIS!$E$20</f>
        <v>1.0741029131735854E-2</v>
      </c>
      <c r="Y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2.3149671989936274E-3</v>
      </c>
      <c r="Z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6.3562456852543922E-3</v>
      </c>
      <c r="AA46">
        <f>Net_Zero_Table[[#This Row],[S- Worst-Euclidean Distance]]/(Net_Zero_Table[[#This Row],[S+ Best-Euclidean Distance]]+Net_Zero_Table[[#This Row],[S- Worst-Euclidean Distance]])</f>
        <v>0.73302844366801811</v>
      </c>
      <c r="AB46">
        <v>45</v>
      </c>
    </row>
    <row r="47" spans="1:28" x14ac:dyDescent="0.3">
      <c r="A47">
        <v>27</v>
      </c>
      <c r="B47" t="s">
        <v>139</v>
      </c>
      <c r="C47" t="s">
        <v>147</v>
      </c>
      <c r="D47" t="s">
        <v>280</v>
      </c>
      <c r="E47" t="s">
        <v>152</v>
      </c>
      <c r="F47" t="s">
        <v>280</v>
      </c>
      <c r="G47" t="s">
        <v>218</v>
      </c>
      <c r="H47">
        <v>323.8946414697989</v>
      </c>
      <c r="I47">
        <v>24</v>
      </c>
      <c r="J47">
        <v>1182576.5379869298</v>
      </c>
      <c r="K47">
        <v>50982.763290909075</v>
      </c>
      <c r="L47">
        <v>212863776.83764735</v>
      </c>
      <c r="M47">
        <v>5568544.1136363624</v>
      </c>
      <c r="N47">
        <v>1773864806.9803946</v>
      </c>
      <c r="O47">
        <v>89908800</v>
      </c>
      <c r="P47">
        <v>23.827813318181811</v>
      </c>
      <c r="Q47">
        <v>17679.5192429046</v>
      </c>
      <c r="R47">
        <v>212914759.60093826</v>
      </c>
      <c r="S47">
        <v>1869.3421510940309</v>
      </c>
      <c r="T47">
        <v>17703.347056222781</v>
      </c>
      <c r="U47">
        <f>Net_Zero_Table[[#This Row],[Total Energy(MJ)]]*AHP!$Q$23/TOPSIS!$B$20</f>
        <v>2.1683956683077911E-2</v>
      </c>
      <c r="V47">
        <f>Net_Zero_Table[[#This Row],[Capital Cost (LKR)]]*AHP!$Q$24/TOPSIS!$C$20</f>
        <v>4.2088605051874353E-3</v>
      </c>
      <c r="W47">
        <f>Net_Zero_Table[[#This Row],[System Cost (LKR)]]*AHP!$Q$25/TOPSIS!$D$20</f>
        <v>2.2792070224263933E-3</v>
      </c>
      <c r="X47">
        <f>Net_Zero_Table[[#This Row],[Embodied Carbon (Metric T)]]*AHP!$Q$26/TOPSIS!$E$20</f>
        <v>1.0741029131735854E-2</v>
      </c>
      <c r="Y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2.316891697467171E-3</v>
      </c>
      <c r="Z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6.3487646021092607E-3</v>
      </c>
      <c r="AA47">
        <f>Net_Zero_Table[[#This Row],[S- Worst-Euclidean Distance]]/(Net_Zero_Table[[#This Row],[S+ Best-Euclidean Distance]]+Net_Zero_Table[[#This Row],[S- Worst-Euclidean Distance]])</f>
        <v>0.73263517298967662</v>
      </c>
      <c r="AB47">
        <v>46</v>
      </c>
    </row>
    <row r="48" spans="1:28" x14ac:dyDescent="0.3">
      <c r="A48">
        <v>8</v>
      </c>
      <c r="B48" t="s">
        <v>139</v>
      </c>
      <c r="C48" t="s">
        <v>147</v>
      </c>
      <c r="D48" t="s">
        <v>151</v>
      </c>
      <c r="E48" t="s">
        <v>152</v>
      </c>
      <c r="F48" t="s">
        <v>280</v>
      </c>
      <c r="G48" t="s">
        <v>220</v>
      </c>
      <c r="H48">
        <v>323.43017913138891</v>
      </c>
      <c r="I48">
        <v>23</v>
      </c>
      <c r="J48">
        <v>1182126.9384433487</v>
      </c>
      <c r="K48">
        <v>50982.763290909075</v>
      </c>
      <c r="L48">
        <v>212782848.91980278</v>
      </c>
      <c r="M48">
        <v>5563939.0386363622</v>
      </c>
      <c r="N48">
        <v>1773190407.6650231</v>
      </c>
      <c r="O48">
        <v>89700000</v>
      </c>
      <c r="P48">
        <v>23.837023468181812</v>
      </c>
      <c r="Q48">
        <v>17672.797729728063</v>
      </c>
      <c r="R48">
        <v>212833831.6830937</v>
      </c>
      <c r="S48">
        <v>1868.4543467036594</v>
      </c>
      <c r="T48">
        <v>17696.634753196246</v>
      </c>
      <c r="U48">
        <f>Net_Zero_Table[[#This Row],[Total Energy(MJ)]]*AHP!$Q$23/TOPSIS!$B$20</f>
        <v>2.1675714711181356E-2</v>
      </c>
      <c r="V48">
        <f>Net_Zero_Table[[#This Row],[Capital Cost (LKR)]]*AHP!$Q$24/TOPSIS!$C$20</f>
        <v>4.2053798614329098E-3</v>
      </c>
      <c r="W48">
        <f>Net_Zero_Table[[#This Row],[System Cost (LKR)]]*AHP!$Q$25/TOPSIS!$D$20</f>
        <v>2.2739138984353862E-3</v>
      </c>
      <c r="X48">
        <f>Net_Zero_Table[[#This Row],[Embodied Carbon (Metric T)]]*AHP!$Q$26/TOPSIS!$E$20</f>
        <v>1.0745180855107894E-2</v>
      </c>
      <c r="Y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2.3200094860657498E-3</v>
      </c>
      <c r="Z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6.354969943109307E-3</v>
      </c>
      <c r="AA48">
        <f>Net_Zero_Table[[#This Row],[S- Worst-Euclidean Distance]]/(Net_Zero_Table[[#This Row],[S+ Best-Euclidean Distance]]+Net_Zero_Table[[#This Row],[S- Worst-Euclidean Distance]])</f>
        <v>0.7325631138371046</v>
      </c>
      <c r="AB48">
        <v>47</v>
      </c>
    </row>
    <row r="49" spans="1:28" x14ac:dyDescent="0.3">
      <c r="A49">
        <v>1</v>
      </c>
      <c r="B49" t="s">
        <v>139</v>
      </c>
      <c r="C49" t="s">
        <v>147</v>
      </c>
      <c r="D49" t="s">
        <v>151</v>
      </c>
      <c r="E49" t="s">
        <v>152</v>
      </c>
      <c r="F49" t="s">
        <v>154</v>
      </c>
      <c r="G49" t="s">
        <v>219</v>
      </c>
      <c r="H49">
        <v>323.36681110222628</v>
      </c>
      <c r="I49">
        <v>46</v>
      </c>
      <c r="J49">
        <v>1183837.4474965436</v>
      </c>
      <c r="K49">
        <v>48799.350563636355</v>
      </c>
      <c r="L49">
        <v>213090740.54937786</v>
      </c>
      <c r="M49">
        <v>5574856.1022727257</v>
      </c>
      <c r="N49">
        <v>1775756171.2448156</v>
      </c>
      <c r="O49">
        <v>85744000</v>
      </c>
      <c r="P49">
        <v>23.837023468181812</v>
      </c>
      <c r="Q49">
        <v>17698.36984007333</v>
      </c>
      <c r="R49">
        <v>213139539.8999415</v>
      </c>
      <c r="S49">
        <v>1867.0750273470883</v>
      </c>
      <c r="T49">
        <v>17722.206863541513</v>
      </c>
      <c r="U49">
        <f>Net_Zero_Table[[#This Row],[Total Energy(MJ)]]*AHP!$Q$23/TOPSIS!$B$20</f>
        <v>2.1706849066282962E-2</v>
      </c>
      <c r="V49">
        <f>Net_Zero_Table[[#This Row],[Capital Cost (LKR)]]*AHP!$Q$24/TOPSIS!$C$20</f>
        <v>4.2136312817384778E-3</v>
      </c>
      <c r="W49">
        <f>Net_Zero_Table[[#This Row],[System Cost (LKR)]]*AHP!$Q$25/TOPSIS!$D$20</f>
        <v>2.1736284649659281E-3</v>
      </c>
      <c r="X49">
        <f>Net_Zero_Table[[#This Row],[Embodied Carbon (Metric T)]]*AHP!$Q$26/TOPSIS!$E$20</f>
        <v>1.0745180855107894E-2</v>
      </c>
      <c r="Y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2.3197087036421014E-3</v>
      </c>
      <c r="Z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6.340549213572016E-3</v>
      </c>
      <c r="AA49">
        <f>Net_Zero_Table[[#This Row],[S- Worst-Euclidean Distance]]/(Net_Zero_Table[[#This Row],[S+ Best-Euclidean Distance]]+Net_Zero_Table[[#This Row],[S- Worst-Euclidean Distance]])</f>
        <v>0.73214323108885893</v>
      </c>
      <c r="AB49">
        <v>48</v>
      </c>
    </row>
    <row r="50" spans="1:28" x14ac:dyDescent="0.3">
      <c r="A50">
        <v>3</v>
      </c>
      <c r="B50" t="s">
        <v>139</v>
      </c>
      <c r="C50" t="s">
        <v>147</v>
      </c>
      <c r="D50" t="s">
        <v>151</v>
      </c>
      <c r="E50" t="s">
        <v>152</v>
      </c>
      <c r="F50" t="s">
        <v>154</v>
      </c>
      <c r="G50" t="s">
        <v>218</v>
      </c>
      <c r="H50">
        <v>323.36681110222628</v>
      </c>
      <c r="I50">
        <v>23</v>
      </c>
      <c r="J50">
        <v>1183837.4474965436</v>
      </c>
      <c r="K50">
        <v>48799.350563636355</v>
      </c>
      <c r="L50">
        <v>213090740.54937786</v>
      </c>
      <c r="M50">
        <v>5574856.1022727257</v>
      </c>
      <c r="N50">
        <v>1775756171.2448156</v>
      </c>
      <c r="O50">
        <v>86162600</v>
      </c>
      <c r="P50">
        <v>23.837023468181812</v>
      </c>
      <c r="Q50">
        <v>17698.36984007333</v>
      </c>
      <c r="R50">
        <v>213139539.8999415</v>
      </c>
      <c r="S50">
        <v>1867.4936273470882</v>
      </c>
      <c r="T50">
        <v>17722.206863541513</v>
      </c>
      <c r="U50">
        <f>Net_Zero_Table[[#This Row],[Total Energy(MJ)]]*AHP!$Q$23/TOPSIS!$B$20</f>
        <v>2.1706849066282962E-2</v>
      </c>
      <c r="V50">
        <f>Net_Zero_Table[[#This Row],[Capital Cost (LKR)]]*AHP!$Q$24/TOPSIS!$C$20</f>
        <v>4.2136312817384778E-3</v>
      </c>
      <c r="W50">
        <f>Net_Zero_Table[[#This Row],[System Cost (LKR)]]*AHP!$Q$25/TOPSIS!$D$20</f>
        <v>2.1842400631586264E-3</v>
      </c>
      <c r="X50">
        <f>Net_Zero_Table[[#This Row],[Embodied Carbon (Metric T)]]*AHP!$Q$26/TOPSIS!$E$20</f>
        <v>1.0745180855107894E-2</v>
      </c>
      <c r="Y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2.3197329751006089E-3</v>
      </c>
      <c r="Z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6.3390663798624756E-3</v>
      </c>
      <c r="AA50">
        <f>Net_Zero_Table[[#This Row],[S- Worst-Euclidean Distance]]/(Net_Zero_Table[[#This Row],[S+ Best-Euclidean Distance]]+Net_Zero_Table[[#This Row],[S- Worst-Euclidean Distance]])</f>
        <v>0.73209530790536503</v>
      </c>
      <c r="AB50">
        <v>49</v>
      </c>
    </row>
    <row r="51" spans="1:28" x14ac:dyDescent="0.3">
      <c r="A51">
        <v>19</v>
      </c>
      <c r="B51" t="s">
        <v>139</v>
      </c>
      <c r="C51" t="s">
        <v>147</v>
      </c>
      <c r="D51" t="s">
        <v>280</v>
      </c>
      <c r="E51" t="s">
        <v>152</v>
      </c>
      <c r="F51" t="s">
        <v>154</v>
      </c>
      <c r="G51" t="s">
        <v>219</v>
      </c>
      <c r="H51">
        <v>323.83127344063621</v>
      </c>
      <c r="I51">
        <v>47</v>
      </c>
      <c r="J51">
        <v>1184287.0470401244</v>
      </c>
      <c r="K51">
        <v>48799.350563636355</v>
      </c>
      <c r="L51">
        <v>213171668.46722239</v>
      </c>
      <c r="M51">
        <v>5579461.1772727259</v>
      </c>
      <c r="N51">
        <v>1776430570.5601866</v>
      </c>
      <c r="O51">
        <v>87608000</v>
      </c>
      <c r="P51">
        <v>23.827813318181811</v>
      </c>
      <c r="Q51">
        <v>17705.09135324986</v>
      </c>
      <c r="R51">
        <v>213220467.81778604</v>
      </c>
      <c r="S51">
        <v>1869.6180317374594</v>
      </c>
      <c r="T51">
        <v>17728.919166568041</v>
      </c>
      <c r="U51">
        <f>Net_Zero_Table[[#This Row],[Total Energy(MJ)]]*AHP!$Q$23/TOPSIS!$B$20</f>
        <v>2.1715091038179514E-2</v>
      </c>
      <c r="V51">
        <f>Net_Zero_Table[[#This Row],[Capital Cost (LKR)]]*AHP!$Q$24/TOPSIS!$C$20</f>
        <v>4.2171119254930034E-3</v>
      </c>
      <c r="W51">
        <f>Net_Zero_Table[[#This Row],[System Cost (LKR)]]*AHP!$Q$25/TOPSIS!$D$20</f>
        <v>2.2208812576825789E-3</v>
      </c>
      <c r="X51">
        <f>Net_Zero_Table[[#This Row],[Embodied Carbon (Metric T)]]*AHP!$Q$26/TOPSIS!$E$20</f>
        <v>1.0741029131735854E-2</v>
      </c>
      <c r="Y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2.3169603821319531E-3</v>
      </c>
      <c r="Z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6.3285588583830025E-3</v>
      </c>
      <c r="AA51">
        <f>Net_Zero_Table[[#This Row],[S- Worst-Euclidean Distance]]/(Net_Zero_Table[[#This Row],[S+ Best-Euclidean Distance]]+Net_Zero_Table[[#This Row],[S- Worst-Euclidean Distance]])</f>
        <v>0.73200448490425807</v>
      </c>
      <c r="AB51">
        <v>50</v>
      </c>
    </row>
    <row r="52" spans="1:28" x14ac:dyDescent="0.3">
      <c r="A52">
        <v>26</v>
      </c>
      <c r="B52" t="s">
        <v>139</v>
      </c>
      <c r="C52" t="s">
        <v>147</v>
      </c>
      <c r="D52" t="s">
        <v>280</v>
      </c>
      <c r="E52" t="s">
        <v>152</v>
      </c>
      <c r="F52" t="s">
        <v>280</v>
      </c>
      <c r="G52" t="s">
        <v>220</v>
      </c>
      <c r="H52">
        <v>323.8946414697989</v>
      </c>
      <c r="I52">
        <v>24</v>
      </c>
      <c r="J52">
        <v>1182576.5379869298</v>
      </c>
      <c r="K52">
        <v>50982.763290909075</v>
      </c>
      <c r="L52">
        <v>212863776.83764735</v>
      </c>
      <c r="M52">
        <v>5568544.1136363624</v>
      </c>
      <c r="N52">
        <v>1773864806.9803946</v>
      </c>
      <c r="O52">
        <v>93600000</v>
      </c>
      <c r="P52">
        <v>23.827813318181811</v>
      </c>
      <c r="Q52">
        <v>17679.5192429046</v>
      </c>
      <c r="R52">
        <v>212914759.60093826</v>
      </c>
      <c r="S52">
        <v>1873.0333510940309</v>
      </c>
      <c r="T52">
        <v>17703.347056222781</v>
      </c>
      <c r="U52">
        <f>Net_Zero_Table[[#This Row],[Total Energy(MJ)]]*AHP!$Q$23/TOPSIS!$B$20</f>
        <v>2.1683956683077911E-2</v>
      </c>
      <c r="V52">
        <f>Net_Zero_Table[[#This Row],[Capital Cost (LKR)]]*AHP!$Q$24/TOPSIS!$C$20</f>
        <v>4.2088605051874353E-3</v>
      </c>
      <c r="W52">
        <f>Net_Zero_Table[[#This Row],[System Cost (LKR)]]*AHP!$Q$25/TOPSIS!$D$20</f>
        <v>2.3727797201064898E-3</v>
      </c>
      <c r="X52">
        <f>Net_Zero_Table[[#This Row],[Embodied Carbon (Metric T)]]*AHP!$Q$26/TOPSIS!$E$20</f>
        <v>1.0741029131735854E-2</v>
      </c>
      <c r="Y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2.3230371345333545E-3</v>
      </c>
      <c r="Z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6.3378655823750863E-3</v>
      </c>
      <c r="AA52">
        <f>Net_Zero_Table[[#This Row],[S- Worst-Euclidean Distance]]/(Net_Zero_Table[[#This Row],[S+ Best-Euclidean Distance]]+Net_Zero_Table[[#This Row],[S- Worst-Euclidean Distance]])</f>
        <v>0.73177886757714605</v>
      </c>
      <c r="AB52">
        <v>51</v>
      </c>
    </row>
    <row r="53" spans="1:28" x14ac:dyDescent="0.3">
      <c r="A53">
        <v>21</v>
      </c>
      <c r="B53" t="s">
        <v>139</v>
      </c>
      <c r="C53" t="s">
        <v>147</v>
      </c>
      <c r="D53" t="s">
        <v>280</v>
      </c>
      <c r="E53" t="s">
        <v>152</v>
      </c>
      <c r="F53" t="s">
        <v>154</v>
      </c>
      <c r="G53" t="s">
        <v>218</v>
      </c>
      <c r="H53">
        <v>323.83127344063621</v>
      </c>
      <c r="I53">
        <v>24</v>
      </c>
      <c r="J53">
        <v>1184287.0470401244</v>
      </c>
      <c r="K53">
        <v>48799.350563636355</v>
      </c>
      <c r="L53">
        <v>213171668.46722239</v>
      </c>
      <c r="M53">
        <v>5579461.1772727259</v>
      </c>
      <c r="N53">
        <v>1776430570.5601866</v>
      </c>
      <c r="O53">
        <v>89908800</v>
      </c>
      <c r="P53">
        <v>23.827813318181811</v>
      </c>
      <c r="Q53">
        <v>17705.09135324986</v>
      </c>
      <c r="R53">
        <v>213220467.81778604</v>
      </c>
      <c r="S53">
        <v>1871.9188317374594</v>
      </c>
      <c r="T53">
        <v>17728.919166568041</v>
      </c>
      <c r="U53">
        <f>Net_Zero_Table[[#This Row],[Total Energy(MJ)]]*AHP!$Q$23/TOPSIS!$B$20</f>
        <v>2.1715091038179514E-2</v>
      </c>
      <c r="V53">
        <f>Net_Zero_Table[[#This Row],[Capital Cost (LKR)]]*AHP!$Q$24/TOPSIS!$C$20</f>
        <v>4.2171119254930034E-3</v>
      </c>
      <c r="W53">
        <f>Net_Zero_Table[[#This Row],[System Cost (LKR)]]*AHP!$Q$25/TOPSIS!$D$20</f>
        <v>2.2792070224263933E-3</v>
      </c>
      <c r="X53">
        <f>Net_Zero_Table[[#This Row],[Embodied Carbon (Metric T)]]*AHP!$Q$26/TOPSIS!$E$20</f>
        <v>1.0741029131735854E-2</v>
      </c>
      <c r="Y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2.3188832264141625E-3</v>
      </c>
      <c r="Z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6.3210450074096501E-3</v>
      </c>
      <c r="AA53">
        <f>Net_Zero_Table[[#This Row],[S- Worst-Euclidean Distance]]/(Net_Zero_Table[[#This Row],[S+ Best-Euclidean Distance]]+Net_Zero_Table[[#This Row],[S- Worst-Euclidean Distance]])</f>
        <v>0.73160850835124547</v>
      </c>
      <c r="AB53">
        <v>52</v>
      </c>
    </row>
    <row r="54" spans="1:28" x14ac:dyDescent="0.3">
      <c r="A54">
        <v>2</v>
      </c>
      <c r="B54" t="s">
        <v>139</v>
      </c>
      <c r="C54" t="s">
        <v>147</v>
      </c>
      <c r="D54" t="s">
        <v>151</v>
      </c>
      <c r="E54" t="s">
        <v>152</v>
      </c>
      <c r="F54" t="s">
        <v>154</v>
      </c>
      <c r="G54" t="s">
        <v>220</v>
      </c>
      <c r="H54">
        <v>323.36681110222628</v>
      </c>
      <c r="I54">
        <v>23</v>
      </c>
      <c r="J54">
        <v>1183837.4474965436</v>
      </c>
      <c r="K54">
        <v>48799.350563636355</v>
      </c>
      <c r="L54">
        <v>213090740.54937786</v>
      </c>
      <c r="M54">
        <v>5574856.1022727257</v>
      </c>
      <c r="N54">
        <v>1775756171.2448156</v>
      </c>
      <c r="O54">
        <v>89700000</v>
      </c>
      <c r="P54">
        <v>23.837023468181812</v>
      </c>
      <c r="Q54">
        <v>17698.36984007333</v>
      </c>
      <c r="R54">
        <v>213139539.8999415</v>
      </c>
      <c r="S54">
        <v>1871.0310273470884</v>
      </c>
      <c r="T54">
        <v>17722.206863541513</v>
      </c>
      <c r="U54">
        <f>Net_Zero_Table[[#This Row],[Total Energy(MJ)]]*AHP!$Q$23/TOPSIS!$B$20</f>
        <v>2.1706849066282962E-2</v>
      </c>
      <c r="V54">
        <f>Net_Zero_Table[[#This Row],[Capital Cost (LKR)]]*AHP!$Q$24/TOPSIS!$C$20</f>
        <v>4.2136312817384778E-3</v>
      </c>
      <c r="W54">
        <f>Net_Zero_Table[[#This Row],[System Cost (LKR)]]*AHP!$Q$25/TOPSIS!$D$20</f>
        <v>2.2739138984353862E-3</v>
      </c>
      <c r="X54">
        <f>Net_Zero_Table[[#This Row],[Embodied Carbon (Metric T)]]*AHP!$Q$26/TOPSIS!$E$20</f>
        <v>1.0745180855107894E-2</v>
      </c>
      <c r="Y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2.3218754570215596E-3</v>
      </c>
      <c r="Z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6.3272324386778244E-3</v>
      </c>
      <c r="AA54">
        <f>Net_Zero_Table[[#This Row],[S- Worst-Euclidean Distance]]/(Net_Zero_Table[[#This Row],[S+ Best-Euclidean Distance]]+Net_Zero_Table[[#This Row],[S- Worst-Euclidean Distance]])</f>
        <v>0.73154740523284822</v>
      </c>
      <c r="AB54">
        <v>53</v>
      </c>
    </row>
    <row r="55" spans="1:28" x14ac:dyDescent="0.3">
      <c r="A55">
        <v>20</v>
      </c>
      <c r="B55" t="s">
        <v>139</v>
      </c>
      <c r="C55" t="s">
        <v>147</v>
      </c>
      <c r="D55" t="s">
        <v>280</v>
      </c>
      <c r="E55" t="s">
        <v>152</v>
      </c>
      <c r="F55" t="s">
        <v>154</v>
      </c>
      <c r="G55" t="s">
        <v>220</v>
      </c>
      <c r="H55">
        <v>323.83127344063621</v>
      </c>
      <c r="I55">
        <v>24</v>
      </c>
      <c r="J55">
        <v>1184287.0470401244</v>
      </c>
      <c r="K55">
        <v>48799.350563636355</v>
      </c>
      <c r="L55">
        <v>213171668.46722239</v>
      </c>
      <c r="M55">
        <v>5579461.1772727259</v>
      </c>
      <c r="N55">
        <v>1776430570.5601866</v>
      </c>
      <c r="O55">
        <v>93600000</v>
      </c>
      <c r="P55">
        <v>23.827813318181811</v>
      </c>
      <c r="Q55">
        <v>17705.09135324986</v>
      </c>
      <c r="R55">
        <v>213220467.81778604</v>
      </c>
      <c r="S55">
        <v>1875.6100317374594</v>
      </c>
      <c r="T55">
        <v>17728.919166568041</v>
      </c>
      <c r="U55">
        <f>Net_Zero_Table[[#This Row],[Total Energy(MJ)]]*AHP!$Q$23/TOPSIS!$B$20</f>
        <v>2.1715091038179514E-2</v>
      </c>
      <c r="V55">
        <f>Net_Zero_Table[[#This Row],[Capital Cost (LKR)]]*AHP!$Q$24/TOPSIS!$C$20</f>
        <v>4.2171119254930034E-3</v>
      </c>
      <c r="W55">
        <f>Net_Zero_Table[[#This Row],[System Cost (LKR)]]*AHP!$Q$25/TOPSIS!$D$20</f>
        <v>2.3727797201064898E-3</v>
      </c>
      <c r="X55">
        <f>Net_Zero_Table[[#This Row],[Embodied Carbon (Metric T)]]*AHP!$Q$26/TOPSIS!$E$20</f>
        <v>1.0741029131735854E-2</v>
      </c>
      <c r="Y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2.3250233995324833E-3</v>
      </c>
      <c r="Z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6.31009810961427E-3</v>
      </c>
      <c r="AA55">
        <f>Net_Zero_Table[[#This Row],[S- Worst-Euclidean Distance]]/(Net_Zero_Table[[#This Row],[S+ Best-Euclidean Distance]]+Net_Zero_Table[[#This Row],[S- Worst-Euclidean Distance]])</f>
        <v>0.73074803903225893</v>
      </c>
      <c r="AB55">
        <v>54</v>
      </c>
    </row>
    <row r="56" spans="1:28" x14ac:dyDescent="0.3">
      <c r="A56">
        <v>184</v>
      </c>
      <c r="B56" t="s">
        <v>140</v>
      </c>
      <c r="C56" t="s">
        <v>280</v>
      </c>
      <c r="D56" t="s">
        <v>151</v>
      </c>
      <c r="E56" t="s">
        <v>152</v>
      </c>
      <c r="F56" t="s">
        <v>155</v>
      </c>
      <c r="G56" t="s">
        <v>219</v>
      </c>
      <c r="H56">
        <v>371.31090394703835</v>
      </c>
      <c r="I56">
        <v>53</v>
      </c>
      <c r="J56">
        <v>1296043.9064455763</v>
      </c>
      <c r="K56">
        <v>44153.989136363627</v>
      </c>
      <c r="L56">
        <v>233287903.16020375</v>
      </c>
      <c r="M56">
        <v>5353950.3613636354</v>
      </c>
      <c r="N56">
        <v>1944065859.6683645</v>
      </c>
      <c r="O56">
        <v>98792000</v>
      </c>
      <c r="P56">
        <v>20.259696477272726</v>
      </c>
      <c r="Q56">
        <v>19375.856401361365</v>
      </c>
      <c r="R56">
        <v>233332057.14934012</v>
      </c>
      <c r="S56">
        <v>2048.211810029728</v>
      </c>
      <c r="T56">
        <v>19396.116097838636</v>
      </c>
      <c r="U56">
        <f>Net_Zero_Table[[#This Row],[Total Energy(MJ)]]*AHP!$Q$23/TOPSIS!$B$20</f>
        <v>2.3763323075782928E-2</v>
      </c>
      <c r="V56">
        <f>Net_Zero_Table[[#This Row],[Capital Cost (LKR)]]*AHP!$Q$24/TOPSIS!$C$20</f>
        <v>4.0466645792561146E-3</v>
      </c>
      <c r="W56">
        <f>Net_Zero_Table[[#This Row],[System Cost (LKR)]]*AHP!$Q$25/TOPSIS!$D$20</f>
        <v>2.5043980139824824E-3</v>
      </c>
      <c r="X56">
        <f>Net_Zero_Table[[#This Row],[Embodied Carbon (Metric T)]]*AHP!$Q$26/TOPSIS!$E$20</f>
        <v>9.1326042871279888E-3</v>
      </c>
      <c r="Y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2.2346035836306967E-3</v>
      </c>
      <c r="Z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5.9274266040005375E-3</v>
      </c>
      <c r="AA56">
        <f>Net_Zero_Table[[#This Row],[S- Worst-Euclidean Distance]]/(Net_Zero_Table[[#This Row],[S+ Best-Euclidean Distance]]+Net_Zero_Table[[#This Row],[S- Worst-Euclidean Distance]])</f>
        <v>0.72621963748467611</v>
      </c>
      <c r="AB56">
        <v>55</v>
      </c>
    </row>
    <row r="57" spans="1:28" x14ac:dyDescent="0.3">
      <c r="A57">
        <v>202</v>
      </c>
      <c r="B57" t="s">
        <v>140</v>
      </c>
      <c r="C57" t="s">
        <v>280</v>
      </c>
      <c r="D57" t="s">
        <v>280</v>
      </c>
      <c r="E57" t="s">
        <v>152</v>
      </c>
      <c r="F57" t="s">
        <v>155</v>
      </c>
      <c r="G57" t="s">
        <v>219</v>
      </c>
      <c r="H57">
        <v>371.77536628544829</v>
      </c>
      <c r="I57">
        <v>53</v>
      </c>
      <c r="J57">
        <v>1296493.5059891574</v>
      </c>
      <c r="K57">
        <v>44153.989136363627</v>
      </c>
      <c r="L57">
        <v>233368831.07804835</v>
      </c>
      <c r="M57">
        <v>5358555.4363636356</v>
      </c>
      <c r="N57">
        <v>1944740258.983736</v>
      </c>
      <c r="O57">
        <v>98792000</v>
      </c>
      <c r="P57">
        <v>20.250486327272728</v>
      </c>
      <c r="Q57">
        <v>19382.577914537902</v>
      </c>
      <c r="R57">
        <v>233412985.06718472</v>
      </c>
      <c r="S57">
        <v>2048.8908144200996</v>
      </c>
      <c r="T57">
        <v>19402.828400865175</v>
      </c>
      <c r="U57">
        <f>Net_Zero_Table[[#This Row],[Total Energy(MJ)]]*AHP!$Q$23/TOPSIS!$B$20</f>
        <v>2.3771565047679487E-2</v>
      </c>
      <c r="V57">
        <f>Net_Zero_Table[[#This Row],[Capital Cost (LKR)]]*AHP!$Q$24/TOPSIS!$C$20</f>
        <v>4.0501452230106401E-3</v>
      </c>
      <c r="W57">
        <f>Net_Zero_Table[[#This Row],[System Cost (LKR)]]*AHP!$Q$25/TOPSIS!$D$20</f>
        <v>2.5043980139824824E-3</v>
      </c>
      <c r="X57">
        <f>Net_Zero_Table[[#This Row],[Embodied Carbon (Metric T)]]*AHP!$Q$26/TOPSIS!$E$20</f>
        <v>9.1284525637559521E-3</v>
      </c>
      <c r="Y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2.2415627884556175E-3</v>
      </c>
      <c r="Z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5.9254195774266979E-3</v>
      </c>
      <c r="AA57">
        <f>Net_Zero_Table[[#This Row],[S- Worst-Euclidean Distance]]/(Net_Zero_Table[[#This Row],[S+ Best-Euclidean Distance]]+Net_Zero_Table[[#This Row],[S- Worst-Euclidean Distance]])</f>
        <v>0.72553353392560538</v>
      </c>
      <c r="AB57">
        <v>56</v>
      </c>
    </row>
    <row r="58" spans="1:28" x14ac:dyDescent="0.3">
      <c r="A58">
        <v>186</v>
      </c>
      <c r="B58" t="s">
        <v>140</v>
      </c>
      <c r="C58" t="s">
        <v>280</v>
      </c>
      <c r="D58" t="s">
        <v>151</v>
      </c>
      <c r="E58" t="s">
        <v>152</v>
      </c>
      <c r="F58" t="s">
        <v>155</v>
      </c>
      <c r="G58" t="s">
        <v>218</v>
      </c>
      <c r="H58">
        <v>371.31090394703835</v>
      </c>
      <c r="I58">
        <v>27</v>
      </c>
      <c r="J58">
        <v>1296043.9064455763</v>
      </c>
      <c r="K58">
        <v>44153.989136363627</v>
      </c>
      <c r="L58">
        <v>233287903.16020375</v>
      </c>
      <c r="M58">
        <v>5353950.3613636354</v>
      </c>
      <c r="N58">
        <v>1944065859.6683645</v>
      </c>
      <c r="O58">
        <v>101147400</v>
      </c>
      <c r="P58">
        <v>20.259696477272726</v>
      </c>
      <c r="Q58">
        <v>19375.856401361365</v>
      </c>
      <c r="R58">
        <v>233332057.14934012</v>
      </c>
      <c r="S58">
        <v>2050.5672100297284</v>
      </c>
      <c r="T58">
        <v>19396.116097838636</v>
      </c>
      <c r="U58">
        <f>Net_Zero_Table[[#This Row],[Total Energy(MJ)]]*AHP!$Q$23/TOPSIS!$B$20</f>
        <v>2.3763323075782928E-2</v>
      </c>
      <c r="V58">
        <f>Net_Zero_Table[[#This Row],[Capital Cost (LKR)]]*AHP!$Q$24/TOPSIS!$C$20</f>
        <v>4.0466645792561146E-3</v>
      </c>
      <c r="W58">
        <f>Net_Zero_Table[[#This Row],[System Cost (LKR)]]*AHP!$Q$25/TOPSIS!$D$20</f>
        <v>2.5641079002296919E-3</v>
      </c>
      <c r="X58">
        <f>Net_Zero_Table[[#This Row],[Embodied Carbon (Metric T)]]*AHP!$Q$26/TOPSIS!$E$20</f>
        <v>9.1326042871279888E-3</v>
      </c>
      <c r="Y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2.2442189890432809E-3</v>
      </c>
      <c r="Z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5.922079322798683E-3</v>
      </c>
      <c r="AA58">
        <f>Net_Zero_Table[[#This Row],[S- Worst-Euclidean Distance]]/(Net_Zero_Table[[#This Row],[S+ Best-Euclidean Distance]]+Net_Zero_Table[[#This Row],[S- Worst-Euclidean Distance]])</f>
        <v>0.7251852793830792</v>
      </c>
      <c r="AB58">
        <v>57</v>
      </c>
    </row>
    <row r="59" spans="1:28" x14ac:dyDescent="0.3">
      <c r="A59">
        <v>187</v>
      </c>
      <c r="B59" t="s">
        <v>140</v>
      </c>
      <c r="C59" t="s">
        <v>280</v>
      </c>
      <c r="D59" t="s">
        <v>151</v>
      </c>
      <c r="E59" t="s">
        <v>152</v>
      </c>
      <c r="F59" t="s">
        <v>280</v>
      </c>
      <c r="G59" t="s">
        <v>219</v>
      </c>
      <c r="H59">
        <v>371.41284382003909</v>
      </c>
      <c r="I59">
        <v>53</v>
      </c>
      <c r="J59">
        <v>1293292.2179686974</v>
      </c>
      <c r="K59">
        <v>45518.622090909077</v>
      </c>
      <c r="L59">
        <v>232792599.23436552</v>
      </c>
      <c r="M59">
        <v>5315740.6386363627</v>
      </c>
      <c r="N59">
        <v>1939938326.9530461</v>
      </c>
      <c r="O59">
        <v>98792000</v>
      </c>
      <c r="P59">
        <v>20.532623068181817</v>
      </c>
      <c r="Q59">
        <v>19334.718658632024</v>
      </c>
      <c r="R59">
        <v>232838117.85645643</v>
      </c>
      <c r="S59">
        <v>2044.0460675916825</v>
      </c>
      <c r="T59">
        <v>19355.251281700206</v>
      </c>
      <c r="U59">
        <f>Net_Zero_Table[[#This Row],[Total Energy(MJ)]]*AHP!$Q$23/TOPSIS!$B$20</f>
        <v>2.3713018633521456E-2</v>
      </c>
      <c r="V59">
        <f>Net_Zero_Table[[#This Row],[Capital Cost (LKR)]]*AHP!$Q$24/TOPSIS!$C$20</f>
        <v>4.0177846081866277E-3</v>
      </c>
      <c r="W59">
        <f>Net_Zero_Table[[#This Row],[System Cost (LKR)]]*AHP!$Q$25/TOPSIS!$D$20</f>
        <v>2.5043980139824824E-3</v>
      </c>
      <c r="X59">
        <f>Net_Zero_Table[[#This Row],[Embodied Carbon (Metric T)]]*AHP!$Q$26/TOPSIS!$E$20</f>
        <v>9.255633304714888E-3</v>
      </c>
      <c r="Y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2.224072118547602E-3</v>
      </c>
      <c r="Z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5.8647431629756854E-3</v>
      </c>
      <c r="AA59">
        <f>Net_Zero_Table[[#This Row],[S- Worst-Euclidean Distance]]/(Net_Zero_Table[[#This Row],[S+ Best-Euclidean Distance]]+Net_Zero_Table[[#This Row],[S- Worst-Euclidean Distance]])</f>
        <v>0.72504352724831123</v>
      </c>
      <c r="AB59">
        <v>58</v>
      </c>
    </row>
    <row r="60" spans="1:28" x14ac:dyDescent="0.3">
      <c r="A60">
        <v>204</v>
      </c>
      <c r="B60" t="s">
        <v>140</v>
      </c>
      <c r="C60" t="s">
        <v>280</v>
      </c>
      <c r="D60" t="s">
        <v>280</v>
      </c>
      <c r="E60" t="s">
        <v>152</v>
      </c>
      <c r="F60" t="s">
        <v>155</v>
      </c>
      <c r="G60" t="s">
        <v>218</v>
      </c>
      <c r="H60">
        <v>371.77536628544829</v>
      </c>
      <c r="I60">
        <v>27</v>
      </c>
      <c r="J60">
        <v>1296493.5059891574</v>
      </c>
      <c r="K60">
        <v>44153.989136363627</v>
      </c>
      <c r="L60">
        <v>233368831.07804835</v>
      </c>
      <c r="M60">
        <v>5358555.4363636356</v>
      </c>
      <c r="N60">
        <v>1944740258.983736</v>
      </c>
      <c r="O60">
        <v>101147400</v>
      </c>
      <c r="P60">
        <v>20.250486327272728</v>
      </c>
      <c r="Q60">
        <v>19382.577914537902</v>
      </c>
      <c r="R60">
        <v>233412985.06718472</v>
      </c>
      <c r="S60">
        <v>2051.2462144200999</v>
      </c>
      <c r="T60">
        <v>19402.828400865175</v>
      </c>
      <c r="U60">
        <f>Net_Zero_Table[[#This Row],[Total Energy(MJ)]]*AHP!$Q$23/TOPSIS!$B$20</f>
        <v>2.3771565047679487E-2</v>
      </c>
      <c r="V60">
        <f>Net_Zero_Table[[#This Row],[Capital Cost (LKR)]]*AHP!$Q$24/TOPSIS!$C$20</f>
        <v>4.0501452230106401E-3</v>
      </c>
      <c r="W60">
        <f>Net_Zero_Table[[#This Row],[System Cost (LKR)]]*AHP!$Q$25/TOPSIS!$D$20</f>
        <v>2.5641079002296919E-3</v>
      </c>
      <c r="X60">
        <f>Net_Zero_Table[[#This Row],[Embodied Carbon (Metric T)]]*AHP!$Q$26/TOPSIS!$E$20</f>
        <v>9.1284525637559521E-3</v>
      </c>
      <c r="Y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2.2511484689811592E-3</v>
      </c>
      <c r="Z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5.9200704833859835E-3</v>
      </c>
      <c r="AA60">
        <f>Net_Zero_Table[[#This Row],[S- Worst-Euclidean Distance]]/(Net_Zero_Table[[#This Row],[S+ Best-Euclidean Distance]]+Net_Zero_Table[[#This Row],[S- Worst-Euclidean Distance]])</f>
        <v>0.72450273550324851</v>
      </c>
      <c r="AB60">
        <v>59</v>
      </c>
    </row>
    <row r="61" spans="1:28" x14ac:dyDescent="0.3">
      <c r="A61">
        <v>205</v>
      </c>
      <c r="B61" t="s">
        <v>140</v>
      </c>
      <c r="C61" t="s">
        <v>280</v>
      </c>
      <c r="D61" t="s">
        <v>280</v>
      </c>
      <c r="E61" t="s">
        <v>152</v>
      </c>
      <c r="F61" t="s">
        <v>280</v>
      </c>
      <c r="G61" t="s">
        <v>219</v>
      </c>
      <c r="H61">
        <v>371.87730615844913</v>
      </c>
      <c r="I61">
        <v>53</v>
      </c>
      <c r="J61">
        <v>1293741.8175122784</v>
      </c>
      <c r="K61">
        <v>45518.622090909077</v>
      </c>
      <c r="L61">
        <v>232873527.15221012</v>
      </c>
      <c r="M61">
        <v>5320345.7136363629</v>
      </c>
      <c r="N61">
        <v>1940612726.2684176</v>
      </c>
      <c r="O61">
        <v>98792000</v>
      </c>
      <c r="P61">
        <v>20.523412918181815</v>
      </c>
      <c r="Q61">
        <v>19341.440171808565</v>
      </c>
      <c r="R61">
        <v>232919045.77430102</v>
      </c>
      <c r="S61">
        <v>2044.725071982054</v>
      </c>
      <c r="T61">
        <v>19361.963584726745</v>
      </c>
      <c r="U61">
        <f>Net_Zero_Table[[#This Row],[Total Energy(MJ)]]*AHP!$Q$23/TOPSIS!$B$20</f>
        <v>2.3721260605418015E-2</v>
      </c>
      <c r="V61">
        <f>Net_Zero_Table[[#This Row],[Capital Cost (LKR)]]*AHP!$Q$24/TOPSIS!$C$20</f>
        <v>4.0212652519411524E-3</v>
      </c>
      <c r="W61">
        <f>Net_Zero_Table[[#This Row],[System Cost (LKR)]]*AHP!$Q$25/TOPSIS!$D$20</f>
        <v>2.5043980139824824E-3</v>
      </c>
      <c r="X61">
        <f>Net_Zero_Table[[#This Row],[Embodied Carbon (Metric T)]]*AHP!$Q$26/TOPSIS!$E$20</f>
        <v>9.2514815813428478E-3</v>
      </c>
      <c r="Y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2.2306042958889919E-3</v>
      </c>
      <c r="Z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5.8625396858470961E-3</v>
      </c>
      <c r="AA61">
        <f>Net_Zero_Table[[#This Row],[S- Worst-Euclidean Distance]]/(Net_Zero_Table[[#This Row],[S+ Best-Euclidean Distance]]+Net_Zero_Table[[#This Row],[S- Worst-Euclidean Distance]])</f>
        <v>0.72438346569357615</v>
      </c>
      <c r="AB61">
        <v>60</v>
      </c>
    </row>
    <row r="62" spans="1:28" x14ac:dyDescent="0.3">
      <c r="A62">
        <v>189</v>
      </c>
      <c r="B62" t="s">
        <v>140</v>
      </c>
      <c r="C62" t="s">
        <v>280</v>
      </c>
      <c r="D62" t="s">
        <v>151</v>
      </c>
      <c r="E62" t="s">
        <v>152</v>
      </c>
      <c r="F62" t="s">
        <v>280</v>
      </c>
      <c r="G62" t="s">
        <v>218</v>
      </c>
      <c r="H62">
        <v>371.41284382003909</v>
      </c>
      <c r="I62">
        <v>27</v>
      </c>
      <c r="J62">
        <v>1293292.2179686974</v>
      </c>
      <c r="K62">
        <v>45518.622090909077</v>
      </c>
      <c r="L62">
        <v>232792599.23436552</v>
      </c>
      <c r="M62">
        <v>5315740.6386363627</v>
      </c>
      <c r="N62">
        <v>1939938326.9530461</v>
      </c>
      <c r="O62">
        <v>101147400</v>
      </c>
      <c r="P62">
        <v>20.532623068181817</v>
      </c>
      <c r="Q62">
        <v>19334.718658632024</v>
      </c>
      <c r="R62">
        <v>232838117.85645643</v>
      </c>
      <c r="S62">
        <v>2046.4014675916824</v>
      </c>
      <c r="T62">
        <v>19355.251281700206</v>
      </c>
      <c r="U62">
        <f>Net_Zero_Table[[#This Row],[Total Energy(MJ)]]*AHP!$Q$23/TOPSIS!$B$20</f>
        <v>2.3713018633521456E-2</v>
      </c>
      <c r="V62">
        <f>Net_Zero_Table[[#This Row],[Capital Cost (LKR)]]*AHP!$Q$24/TOPSIS!$C$20</f>
        <v>4.0177846081866277E-3</v>
      </c>
      <c r="W62">
        <f>Net_Zero_Table[[#This Row],[System Cost (LKR)]]*AHP!$Q$25/TOPSIS!$D$20</f>
        <v>2.5641079002296919E-3</v>
      </c>
      <c r="X62">
        <f>Net_Zero_Table[[#This Row],[Embodied Carbon (Metric T)]]*AHP!$Q$26/TOPSIS!$E$20</f>
        <v>9.255633304714888E-3</v>
      </c>
      <c r="Y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2.2337328585370526E-3</v>
      </c>
      <c r="Z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5.8593386766235328E-3</v>
      </c>
      <c r="AA62">
        <f>Net_Zero_Table[[#This Row],[S- Worst-Euclidean Distance]]/(Net_Zero_Table[[#This Row],[S+ Best-Euclidean Distance]]+Net_Zero_Table[[#This Row],[S- Worst-Euclidean Distance]])</f>
        <v>0.72399442549932547</v>
      </c>
      <c r="AB62">
        <v>61</v>
      </c>
    </row>
    <row r="63" spans="1:28" x14ac:dyDescent="0.3">
      <c r="A63">
        <v>207</v>
      </c>
      <c r="B63" t="s">
        <v>140</v>
      </c>
      <c r="C63" t="s">
        <v>280</v>
      </c>
      <c r="D63" t="s">
        <v>280</v>
      </c>
      <c r="E63" t="s">
        <v>152</v>
      </c>
      <c r="F63" t="s">
        <v>280</v>
      </c>
      <c r="G63" t="s">
        <v>218</v>
      </c>
      <c r="H63">
        <v>371.87730615844913</v>
      </c>
      <c r="I63">
        <v>27</v>
      </c>
      <c r="J63">
        <v>1293741.8175122784</v>
      </c>
      <c r="K63">
        <v>45518.622090909077</v>
      </c>
      <c r="L63">
        <v>232873527.15221012</v>
      </c>
      <c r="M63">
        <v>5320345.7136363629</v>
      </c>
      <c r="N63">
        <v>1940612726.2684176</v>
      </c>
      <c r="O63">
        <v>101147400</v>
      </c>
      <c r="P63">
        <v>20.523412918181815</v>
      </c>
      <c r="Q63">
        <v>19341.440171808565</v>
      </c>
      <c r="R63">
        <v>232919045.77430102</v>
      </c>
      <c r="S63">
        <v>2047.080471982054</v>
      </c>
      <c r="T63">
        <v>19361.963584726745</v>
      </c>
      <c r="U63">
        <f>Net_Zero_Table[[#This Row],[Total Energy(MJ)]]*AHP!$Q$23/TOPSIS!$B$20</f>
        <v>2.3721260605418015E-2</v>
      </c>
      <c r="V63">
        <f>Net_Zero_Table[[#This Row],[Capital Cost (LKR)]]*AHP!$Q$24/TOPSIS!$C$20</f>
        <v>4.0212652519411524E-3</v>
      </c>
      <c r="W63">
        <f>Net_Zero_Table[[#This Row],[System Cost (LKR)]]*AHP!$Q$25/TOPSIS!$D$20</f>
        <v>2.5641079002296919E-3</v>
      </c>
      <c r="X63">
        <f>Net_Zero_Table[[#This Row],[Embodied Carbon (Metric T)]]*AHP!$Q$26/TOPSIS!$E$20</f>
        <v>9.2514815813428478E-3</v>
      </c>
      <c r="Y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2.2402368668615648E-3</v>
      </c>
      <c r="Z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5.8571331663057257E-3</v>
      </c>
      <c r="AA63">
        <f>Net_Zero_Table[[#This Row],[S- Worst-Euclidean Distance]]/(Net_Zero_Table[[#This Row],[S+ Best-Euclidean Distance]]+Net_Zero_Table[[#This Row],[S- Worst-Euclidean Distance]])</f>
        <v>0.72333771858203011</v>
      </c>
      <c r="AB63">
        <v>62</v>
      </c>
    </row>
    <row r="64" spans="1:28" x14ac:dyDescent="0.3">
      <c r="A64">
        <v>185</v>
      </c>
      <c r="B64" t="s">
        <v>140</v>
      </c>
      <c r="C64" t="s">
        <v>280</v>
      </c>
      <c r="D64" t="s">
        <v>151</v>
      </c>
      <c r="E64" t="s">
        <v>152</v>
      </c>
      <c r="F64" t="s">
        <v>155</v>
      </c>
      <c r="G64" t="s">
        <v>220</v>
      </c>
      <c r="H64">
        <v>371.31090394703835</v>
      </c>
      <c r="I64">
        <v>27</v>
      </c>
      <c r="J64">
        <v>1296043.9064455763</v>
      </c>
      <c r="K64">
        <v>44153.989136363627</v>
      </c>
      <c r="L64">
        <v>233287903.16020375</v>
      </c>
      <c r="M64">
        <v>5353950.3613636354</v>
      </c>
      <c r="N64">
        <v>1944065859.6683645</v>
      </c>
      <c r="O64">
        <v>105300000</v>
      </c>
      <c r="P64">
        <v>20.259696477272726</v>
      </c>
      <c r="Q64">
        <v>19375.856401361365</v>
      </c>
      <c r="R64">
        <v>233332057.14934012</v>
      </c>
      <c r="S64">
        <v>2054.7198100297283</v>
      </c>
      <c r="T64">
        <v>19396.116097838636</v>
      </c>
      <c r="U64">
        <f>Net_Zero_Table[[#This Row],[Total Energy(MJ)]]*AHP!$Q$23/TOPSIS!$B$20</f>
        <v>2.3763323075782928E-2</v>
      </c>
      <c r="V64">
        <f>Net_Zero_Table[[#This Row],[Capital Cost (LKR)]]*AHP!$Q$24/TOPSIS!$C$20</f>
        <v>4.0466645792561146E-3</v>
      </c>
      <c r="W64">
        <f>Net_Zero_Table[[#This Row],[System Cost (LKR)]]*AHP!$Q$25/TOPSIS!$D$20</f>
        <v>2.6693771851198011E-3</v>
      </c>
      <c r="X64">
        <f>Net_Zero_Table[[#This Row],[Embodied Carbon (Metric T)]]*AHP!$Q$26/TOPSIS!$E$20</f>
        <v>9.1326042871279888E-3</v>
      </c>
      <c r="Y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2.2649087122779896E-3</v>
      </c>
      <c r="Z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5.914108690952451E-3</v>
      </c>
      <c r="AA64">
        <f>Net_Zero_Table[[#This Row],[S- Worst-Euclidean Distance]]/(Net_Zero_Table[[#This Row],[S+ Best-Euclidean Distance]]+Net_Zero_Table[[#This Row],[S- Worst-Euclidean Distance]])</f>
        <v>0.72308303056264123</v>
      </c>
      <c r="AB64">
        <v>63</v>
      </c>
    </row>
    <row r="65" spans="1:28" x14ac:dyDescent="0.3">
      <c r="A65">
        <v>203</v>
      </c>
      <c r="B65" t="s">
        <v>140</v>
      </c>
      <c r="C65" t="s">
        <v>280</v>
      </c>
      <c r="D65" t="s">
        <v>280</v>
      </c>
      <c r="E65" t="s">
        <v>152</v>
      </c>
      <c r="F65" t="s">
        <v>155</v>
      </c>
      <c r="G65" t="s">
        <v>220</v>
      </c>
      <c r="H65">
        <v>371.77536628544829</v>
      </c>
      <c r="I65">
        <v>27</v>
      </c>
      <c r="J65">
        <v>1296493.5059891574</v>
      </c>
      <c r="K65">
        <v>44153.989136363627</v>
      </c>
      <c r="L65">
        <v>233368831.07804835</v>
      </c>
      <c r="M65">
        <v>5358555.4363636356</v>
      </c>
      <c r="N65">
        <v>1944740258.983736</v>
      </c>
      <c r="O65">
        <v>105300000</v>
      </c>
      <c r="P65">
        <v>20.250486327272728</v>
      </c>
      <c r="Q65">
        <v>19382.577914537902</v>
      </c>
      <c r="R65">
        <v>233412985.06718472</v>
      </c>
      <c r="S65">
        <v>2055.3988144200998</v>
      </c>
      <c r="T65">
        <v>19402.828400865175</v>
      </c>
      <c r="U65">
        <f>Net_Zero_Table[[#This Row],[Total Energy(MJ)]]*AHP!$Q$23/TOPSIS!$B$20</f>
        <v>2.3771565047679487E-2</v>
      </c>
      <c r="V65">
        <f>Net_Zero_Table[[#This Row],[Capital Cost (LKR)]]*AHP!$Q$24/TOPSIS!$C$20</f>
        <v>4.0501452230106401E-3</v>
      </c>
      <c r="W65">
        <f>Net_Zero_Table[[#This Row],[System Cost (LKR)]]*AHP!$Q$25/TOPSIS!$D$20</f>
        <v>2.6693771851198011E-3</v>
      </c>
      <c r="X65">
        <f>Net_Zero_Table[[#This Row],[Embodied Carbon (Metric T)]]*AHP!$Q$26/TOPSIS!$E$20</f>
        <v>9.1284525637559521E-3</v>
      </c>
      <c r="Y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2.2717750842824454E-3</v>
      </c>
      <c r="Z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5.9120971432426207E-3</v>
      </c>
      <c r="AA65">
        <f>Net_Zero_Table[[#This Row],[S- Worst-Euclidean Distance]]/(Net_Zero_Table[[#This Row],[S+ Best-Euclidean Distance]]+Net_Zero_Table[[#This Row],[S- Worst-Euclidean Distance]])</f>
        <v>0.72240829021722563</v>
      </c>
      <c r="AB65">
        <v>64</v>
      </c>
    </row>
    <row r="66" spans="1:28" x14ac:dyDescent="0.3">
      <c r="A66">
        <v>188</v>
      </c>
      <c r="B66" t="s">
        <v>140</v>
      </c>
      <c r="C66" t="s">
        <v>280</v>
      </c>
      <c r="D66" t="s">
        <v>151</v>
      </c>
      <c r="E66" t="s">
        <v>152</v>
      </c>
      <c r="F66" t="s">
        <v>280</v>
      </c>
      <c r="G66" t="s">
        <v>220</v>
      </c>
      <c r="H66">
        <v>371.41284382003909</v>
      </c>
      <c r="I66">
        <v>27</v>
      </c>
      <c r="J66">
        <v>1293292.2179686974</v>
      </c>
      <c r="K66">
        <v>45518.622090909077</v>
      </c>
      <c r="L66">
        <v>232792599.23436552</v>
      </c>
      <c r="M66">
        <v>5315740.6386363627</v>
      </c>
      <c r="N66">
        <v>1939938326.9530461</v>
      </c>
      <c r="O66">
        <v>105300000</v>
      </c>
      <c r="P66">
        <v>20.532623068181817</v>
      </c>
      <c r="Q66">
        <v>19334.718658632024</v>
      </c>
      <c r="R66">
        <v>232838117.85645643</v>
      </c>
      <c r="S66">
        <v>2050.5540675916823</v>
      </c>
      <c r="T66">
        <v>19355.251281700206</v>
      </c>
      <c r="U66">
        <f>Net_Zero_Table[[#This Row],[Total Energy(MJ)]]*AHP!$Q$23/TOPSIS!$B$20</f>
        <v>2.3713018633521456E-2</v>
      </c>
      <c r="V66">
        <f>Net_Zero_Table[[#This Row],[Capital Cost (LKR)]]*AHP!$Q$24/TOPSIS!$C$20</f>
        <v>4.0177846081866277E-3</v>
      </c>
      <c r="W66">
        <f>Net_Zero_Table[[#This Row],[System Cost (LKR)]]*AHP!$Q$25/TOPSIS!$D$20</f>
        <v>2.6693771851198011E-3</v>
      </c>
      <c r="X66">
        <f>Net_Zero_Table[[#This Row],[Embodied Carbon (Metric T)]]*AHP!$Q$26/TOPSIS!$E$20</f>
        <v>9.255633304714888E-3</v>
      </c>
      <c r="Y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2.2545188150641829E-3</v>
      </c>
      <c r="Z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5.8512825799354471E-3</v>
      </c>
      <c r="AA66">
        <f>Net_Zero_Table[[#This Row],[S- Worst-Euclidean Distance]]/(Net_Zero_Table[[#This Row],[S+ Best-Euclidean Distance]]+Net_Zero_Table[[#This Row],[S- Worst-Euclidean Distance]])</f>
        <v>0.72186355115300904</v>
      </c>
      <c r="AB66">
        <v>65</v>
      </c>
    </row>
    <row r="67" spans="1:28" x14ac:dyDescent="0.3">
      <c r="A67">
        <v>181</v>
      </c>
      <c r="B67" t="s">
        <v>140</v>
      </c>
      <c r="C67" t="s">
        <v>280</v>
      </c>
      <c r="D67" t="s">
        <v>151</v>
      </c>
      <c r="E67" t="s">
        <v>152</v>
      </c>
      <c r="F67" t="s">
        <v>154</v>
      </c>
      <c r="G67" t="s">
        <v>219</v>
      </c>
      <c r="H67">
        <v>371.34947579087645</v>
      </c>
      <c r="I67">
        <v>53</v>
      </c>
      <c r="J67">
        <v>1295002.7270218926</v>
      </c>
      <c r="K67">
        <v>43335.209363636357</v>
      </c>
      <c r="L67">
        <v>233100490.86394066</v>
      </c>
      <c r="M67">
        <v>5326657.7022727262</v>
      </c>
      <c r="N67">
        <v>1942504090.5328388</v>
      </c>
      <c r="O67">
        <v>98792000</v>
      </c>
      <c r="P67">
        <v>20.532623068181817</v>
      </c>
      <c r="Q67">
        <v>19360.290768977291</v>
      </c>
      <c r="R67">
        <v>233143826.0733043</v>
      </c>
      <c r="S67">
        <v>2046.6227482351114</v>
      </c>
      <c r="T67">
        <v>19380.823392045473</v>
      </c>
      <c r="U67">
        <f>Net_Zero_Table[[#This Row],[Total Energy(MJ)]]*AHP!$Q$23/TOPSIS!$B$20</f>
        <v>2.374415298862307E-2</v>
      </c>
      <c r="V67">
        <f>Net_Zero_Table[[#This Row],[Capital Cost (LKR)]]*AHP!$Q$24/TOPSIS!$C$20</f>
        <v>4.0260360284921949E-3</v>
      </c>
      <c r="W67">
        <f>Net_Zero_Table[[#This Row],[System Cost (LKR)]]*AHP!$Q$25/TOPSIS!$D$20</f>
        <v>2.5043980139824824E-3</v>
      </c>
      <c r="X67">
        <f>Net_Zero_Table[[#This Row],[Embodied Carbon (Metric T)]]*AHP!$Q$26/TOPSIS!$E$20</f>
        <v>9.255633304714888E-3</v>
      </c>
      <c r="Y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2.2536465658920864E-3</v>
      </c>
      <c r="Z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5.8452719488383568E-3</v>
      </c>
      <c r="AA67">
        <f>Net_Zero_Table[[#This Row],[S- Worst-Euclidean Distance]]/(Net_Zero_Table[[#This Row],[S+ Best-Euclidean Distance]]+Net_Zero_Table[[#This Row],[S- Worst-Euclidean Distance]])</f>
        <v>0.72173487586112672</v>
      </c>
      <c r="AB67">
        <v>66</v>
      </c>
    </row>
    <row r="68" spans="1:28" x14ac:dyDescent="0.3">
      <c r="A68">
        <v>206</v>
      </c>
      <c r="B68" t="s">
        <v>140</v>
      </c>
      <c r="C68" t="s">
        <v>280</v>
      </c>
      <c r="D68" t="s">
        <v>280</v>
      </c>
      <c r="E68" t="s">
        <v>152</v>
      </c>
      <c r="F68" t="s">
        <v>280</v>
      </c>
      <c r="G68" t="s">
        <v>220</v>
      </c>
      <c r="H68">
        <v>371.87730615844913</v>
      </c>
      <c r="I68">
        <v>27</v>
      </c>
      <c r="J68">
        <v>1293741.8175122784</v>
      </c>
      <c r="K68">
        <v>45518.622090909077</v>
      </c>
      <c r="L68">
        <v>232873527.15221012</v>
      </c>
      <c r="M68">
        <v>5320345.7136363629</v>
      </c>
      <c r="N68">
        <v>1940612726.2684176</v>
      </c>
      <c r="O68">
        <v>105300000</v>
      </c>
      <c r="P68">
        <v>20.523412918181815</v>
      </c>
      <c r="Q68">
        <v>19341.440171808565</v>
      </c>
      <c r="R68">
        <v>232919045.77430102</v>
      </c>
      <c r="S68">
        <v>2051.2330719820538</v>
      </c>
      <c r="T68">
        <v>19361.963584726745</v>
      </c>
      <c r="U68">
        <f>Net_Zero_Table[[#This Row],[Total Energy(MJ)]]*AHP!$Q$23/TOPSIS!$B$20</f>
        <v>2.3721260605418015E-2</v>
      </c>
      <c r="V68">
        <f>Net_Zero_Table[[#This Row],[Capital Cost (LKR)]]*AHP!$Q$24/TOPSIS!$C$20</f>
        <v>4.0212652519411524E-3</v>
      </c>
      <c r="W68">
        <f>Net_Zero_Table[[#This Row],[System Cost (LKR)]]*AHP!$Q$25/TOPSIS!$D$20</f>
        <v>2.6693771851198011E-3</v>
      </c>
      <c r="X68">
        <f>Net_Zero_Table[[#This Row],[Embodied Carbon (Metric T)]]*AHP!$Q$26/TOPSIS!$E$20</f>
        <v>9.2514815813428478E-3</v>
      </c>
      <c r="Y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2.2609630301745347E-3</v>
      </c>
      <c r="Z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5.8490740319060881E-3</v>
      </c>
      <c r="AA68">
        <f>Net_Zero_Table[[#This Row],[S- Worst-Euclidean Distance]]/(Net_Zero_Table[[#This Row],[S+ Best-Euclidean Distance]]+Net_Zero_Table[[#This Row],[S- Worst-Euclidean Distance]])</f>
        <v>0.72121421728811608</v>
      </c>
      <c r="AB68">
        <v>67</v>
      </c>
    </row>
    <row r="69" spans="1:28" x14ac:dyDescent="0.3">
      <c r="A69">
        <v>199</v>
      </c>
      <c r="B69" t="s">
        <v>140</v>
      </c>
      <c r="C69" t="s">
        <v>280</v>
      </c>
      <c r="D69" t="s">
        <v>280</v>
      </c>
      <c r="E69" t="s">
        <v>152</v>
      </c>
      <c r="F69" t="s">
        <v>154</v>
      </c>
      <c r="G69" t="s">
        <v>219</v>
      </c>
      <c r="H69">
        <v>371.81393812928638</v>
      </c>
      <c r="I69">
        <v>53</v>
      </c>
      <c r="J69">
        <v>1295452.3265654733</v>
      </c>
      <c r="K69">
        <v>43335.209363636357</v>
      </c>
      <c r="L69">
        <v>233181418.78178522</v>
      </c>
      <c r="M69">
        <v>5331262.7772727264</v>
      </c>
      <c r="N69">
        <v>1943178489.8482101</v>
      </c>
      <c r="O69">
        <v>98792000</v>
      </c>
      <c r="P69">
        <v>20.523412918181815</v>
      </c>
      <c r="Q69">
        <v>19367.012282153828</v>
      </c>
      <c r="R69">
        <v>233224753.99114886</v>
      </c>
      <c r="S69">
        <v>2047.3017526254828</v>
      </c>
      <c r="T69">
        <v>19387.535695072009</v>
      </c>
      <c r="U69">
        <f>Net_Zero_Table[[#This Row],[Total Energy(MJ)]]*AHP!$Q$23/TOPSIS!$B$20</f>
        <v>2.3752394960519629E-2</v>
      </c>
      <c r="V69">
        <f>Net_Zero_Table[[#This Row],[Capital Cost (LKR)]]*AHP!$Q$24/TOPSIS!$C$20</f>
        <v>4.0295166722467204E-3</v>
      </c>
      <c r="W69">
        <f>Net_Zero_Table[[#This Row],[System Cost (LKR)]]*AHP!$Q$25/TOPSIS!$D$20</f>
        <v>2.5043980139824824E-3</v>
      </c>
      <c r="X69">
        <f>Net_Zero_Table[[#This Row],[Embodied Carbon (Metric T)]]*AHP!$Q$26/TOPSIS!$E$20</f>
        <v>9.2514815813428478E-3</v>
      </c>
      <c r="Y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2.2602195109686666E-3</v>
      </c>
      <c r="Z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5.8431099607834961E-3</v>
      </c>
      <c r="AA69">
        <f>Net_Zero_Table[[#This Row],[S- Worst-Euclidean Distance]]/(Net_Zero_Table[[#This Row],[S+ Best-Euclidean Distance]]+Net_Zero_Table[[#This Row],[S- Worst-Euclidean Distance]])</f>
        <v>0.72107520509345091</v>
      </c>
      <c r="AB69">
        <v>68</v>
      </c>
    </row>
    <row r="70" spans="1:28" x14ac:dyDescent="0.3">
      <c r="A70">
        <v>183</v>
      </c>
      <c r="B70" t="s">
        <v>140</v>
      </c>
      <c r="C70" t="s">
        <v>280</v>
      </c>
      <c r="D70" t="s">
        <v>151</v>
      </c>
      <c r="E70" t="s">
        <v>152</v>
      </c>
      <c r="F70" t="s">
        <v>154</v>
      </c>
      <c r="G70" t="s">
        <v>218</v>
      </c>
      <c r="H70">
        <v>371.34947579087645</v>
      </c>
      <c r="I70">
        <v>27</v>
      </c>
      <c r="J70">
        <v>1295002.7270218926</v>
      </c>
      <c r="K70">
        <v>43335.209363636357</v>
      </c>
      <c r="L70">
        <v>233100490.86394066</v>
      </c>
      <c r="M70">
        <v>5326657.7022727262</v>
      </c>
      <c r="N70">
        <v>1942504090.5328388</v>
      </c>
      <c r="O70">
        <v>101147400</v>
      </c>
      <c r="P70">
        <v>20.532623068181817</v>
      </c>
      <c r="Q70">
        <v>19360.290768977291</v>
      </c>
      <c r="R70">
        <v>233143826.0733043</v>
      </c>
      <c r="S70">
        <v>2048.9781482351113</v>
      </c>
      <c r="T70">
        <v>19380.823392045473</v>
      </c>
      <c r="U70">
        <f>Net_Zero_Table[[#This Row],[Total Energy(MJ)]]*AHP!$Q$23/TOPSIS!$B$20</f>
        <v>2.374415298862307E-2</v>
      </c>
      <c r="V70">
        <f>Net_Zero_Table[[#This Row],[Capital Cost (LKR)]]*AHP!$Q$24/TOPSIS!$C$20</f>
        <v>4.0260360284921949E-3</v>
      </c>
      <c r="W70">
        <f>Net_Zero_Table[[#This Row],[System Cost (LKR)]]*AHP!$Q$25/TOPSIS!$D$20</f>
        <v>2.5641079002296919E-3</v>
      </c>
      <c r="X70">
        <f>Net_Zero_Table[[#This Row],[Embodied Carbon (Metric T)]]*AHP!$Q$26/TOPSIS!$E$20</f>
        <v>9.255633304714888E-3</v>
      </c>
      <c r="Y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2.2631810662791631E-3</v>
      </c>
      <c r="Z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5.8398494428865992E-3</v>
      </c>
      <c r="AA70">
        <f>Net_Zero_Table[[#This Row],[S- Worst-Euclidean Distance]]/(Net_Zero_Table[[#This Row],[S+ Best-Euclidean Distance]]+Net_Zero_Table[[#This Row],[S- Worst-Euclidean Distance]])</f>
        <v>0.72069942674914522</v>
      </c>
      <c r="AB70">
        <v>69</v>
      </c>
    </row>
    <row r="71" spans="1:28" x14ac:dyDescent="0.3">
      <c r="A71">
        <v>201</v>
      </c>
      <c r="B71" t="s">
        <v>140</v>
      </c>
      <c r="C71" t="s">
        <v>280</v>
      </c>
      <c r="D71" t="s">
        <v>280</v>
      </c>
      <c r="E71" t="s">
        <v>152</v>
      </c>
      <c r="F71" t="s">
        <v>154</v>
      </c>
      <c r="G71" t="s">
        <v>218</v>
      </c>
      <c r="H71">
        <v>371.81393812928638</v>
      </c>
      <c r="I71">
        <v>27</v>
      </c>
      <c r="J71">
        <v>1295452.3265654733</v>
      </c>
      <c r="K71">
        <v>43335.209363636357</v>
      </c>
      <c r="L71">
        <v>233181418.78178522</v>
      </c>
      <c r="M71">
        <v>5331262.7772727264</v>
      </c>
      <c r="N71">
        <v>1943178489.8482101</v>
      </c>
      <c r="O71">
        <v>101147400</v>
      </c>
      <c r="P71">
        <v>20.523412918181815</v>
      </c>
      <c r="Q71">
        <v>19367.012282153828</v>
      </c>
      <c r="R71">
        <v>233224753.99114886</v>
      </c>
      <c r="S71">
        <v>2049.6571526254829</v>
      </c>
      <c r="T71">
        <v>19387.535695072009</v>
      </c>
      <c r="U71">
        <f>Net_Zero_Table[[#This Row],[Total Energy(MJ)]]*AHP!$Q$23/TOPSIS!$B$20</f>
        <v>2.3752394960519629E-2</v>
      </c>
      <c r="V71">
        <f>Net_Zero_Table[[#This Row],[Capital Cost (LKR)]]*AHP!$Q$24/TOPSIS!$C$20</f>
        <v>4.0295166722467204E-3</v>
      </c>
      <c r="W71">
        <f>Net_Zero_Table[[#This Row],[System Cost (LKR)]]*AHP!$Q$25/TOPSIS!$D$20</f>
        <v>2.5641079002296919E-3</v>
      </c>
      <c r="X71">
        <f>Net_Zero_Table[[#This Row],[Embodied Carbon (Metric T)]]*AHP!$Q$26/TOPSIS!$E$20</f>
        <v>9.2514815813428478E-3</v>
      </c>
      <c r="Y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2.2697264003775281E-3</v>
      </c>
      <c r="Z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5.8376854466058448E-3</v>
      </c>
      <c r="AA71">
        <f>Net_Zero_Table[[#This Row],[S- Worst-Euclidean Distance]]/(Net_Zero_Table[[#This Row],[S+ Best-Euclidean Distance]]+Net_Zero_Table[[#This Row],[S- Worst-Euclidean Distance]])</f>
        <v>0.72004303676492598</v>
      </c>
      <c r="AB71">
        <v>70</v>
      </c>
    </row>
    <row r="72" spans="1:28" x14ac:dyDescent="0.3">
      <c r="A72">
        <v>182</v>
      </c>
      <c r="B72" t="s">
        <v>140</v>
      </c>
      <c r="C72" t="s">
        <v>280</v>
      </c>
      <c r="D72" t="s">
        <v>151</v>
      </c>
      <c r="E72" t="s">
        <v>152</v>
      </c>
      <c r="F72" t="s">
        <v>154</v>
      </c>
      <c r="G72" t="s">
        <v>220</v>
      </c>
      <c r="H72">
        <v>371.34947579087645</v>
      </c>
      <c r="I72">
        <v>27</v>
      </c>
      <c r="J72">
        <v>1295002.7270218926</v>
      </c>
      <c r="K72">
        <v>43335.209363636357</v>
      </c>
      <c r="L72">
        <v>233100490.86394066</v>
      </c>
      <c r="M72">
        <v>5326657.7022727262</v>
      </c>
      <c r="N72">
        <v>1942504090.5328388</v>
      </c>
      <c r="O72">
        <v>105300000</v>
      </c>
      <c r="P72">
        <v>20.532623068181817</v>
      </c>
      <c r="Q72">
        <v>19360.290768977291</v>
      </c>
      <c r="R72">
        <v>233143826.0733043</v>
      </c>
      <c r="S72">
        <v>2053.1307482351117</v>
      </c>
      <c r="T72">
        <v>19380.823392045473</v>
      </c>
      <c r="U72">
        <f>Net_Zero_Table[[#This Row],[Total Energy(MJ)]]*AHP!$Q$23/TOPSIS!$B$20</f>
        <v>2.374415298862307E-2</v>
      </c>
      <c r="V72">
        <f>Net_Zero_Table[[#This Row],[Capital Cost (LKR)]]*AHP!$Q$24/TOPSIS!$C$20</f>
        <v>4.0260360284921949E-3</v>
      </c>
      <c r="W72">
        <f>Net_Zero_Table[[#This Row],[System Cost (LKR)]]*AHP!$Q$25/TOPSIS!$D$20</f>
        <v>2.6693771851198011E-3</v>
      </c>
      <c r="X72">
        <f>Net_Zero_Table[[#This Row],[Embodied Carbon (Metric T)]]*AHP!$Q$26/TOPSIS!$E$20</f>
        <v>9.255633304714888E-3</v>
      </c>
      <c r="Y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2.2836990044519403E-3</v>
      </c>
      <c r="Z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5.8317664235171948E-3</v>
      </c>
      <c r="AA72">
        <f>Net_Zero_Table[[#This Row],[S- Worst-Euclidean Distance]]/(Net_Zero_Table[[#This Row],[S+ Best-Euclidean Distance]]+Net_Zero_Table[[#This Row],[S- Worst-Euclidean Distance]])</f>
        <v>0.71859913338039727</v>
      </c>
      <c r="AB72">
        <v>71</v>
      </c>
    </row>
    <row r="73" spans="1:28" x14ac:dyDescent="0.3">
      <c r="A73">
        <v>200</v>
      </c>
      <c r="B73" t="s">
        <v>140</v>
      </c>
      <c r="C73" t="s">
        <v>280</v>
      </c>
      <c r="D73" t="s">
        <v>280</v>
      </c>
      <c r="E73" t="s">
        <v>152</v>
      </c>
      <c r="F73" t="s">
        <v>154</v>
      </c>
      <c r="G73" t="s">
        <v>220</v>
      </c>
      <c r="H73">
        <v>371.81393812928638</v>
      </c>
      <c r="I73">
        <v>27</v>
      </c>
      <c r="J73">
        <v>1295452.3265654733</v>
      </c>
      <c r="K73">
        <v>43335.209363636357</v>
      </c>
      <c r="L73">
        <v>233181418.78178522</v>
      </c>
      <c r="M73">
        <v>5331262.7772727264</v>
      </c>
      <c r="N73">
        <v>1943178489.8482101</v>
      </c>
      <c r="O73">
        <v>105300000</v>
      </c>
      <c r="P73">
        <v>20.523412918181815</v>
      </c>
      <c r="Q73">
        <v>19367.012282153828</v>
      </c>
      <c r="R73">
        <v>233224753.99114886</v>
      </c>
      <c r="S73">
        <v>2053.8097526254828</v>
      </c>
      <c r="T73">
        <v>19387.535695072009</v>
      </c>
      <c r="U73">
        <f>Net_Zero_Table[[#This Row],[Total Energy(MJ)]]*AHP!$Q$23/TOPSIS!$B$20</f>
        <v>2.3752394960519629E-2</v>
      </c>
      <c r="V73">
        <f>Net_Zero_Table[[#This Row],[Capital Cost (LKR)]]*AHP!$Q$24/TOPSIS!$C$20</f>
        <v>4.0295166722467204E-3</v>
      </c>
      <c r="W73">
        <f>Net_Zero_Table[[#This Row],[System Cost (LKR)]]*AHP!$Q$25/TOPSIS!$D$20</f>
        <v>2.6693771851198011E-3</v>
      </c>
      <c r="X73">
        <f>Net_Zero_Table[[#This Row],[Embodied Carbon (Metric T)]]*AHP!$Q$26/TOPSIS!$E$20</f>
        <v>9.2514815813428478E-3</v>
      </c>
      <c r="Y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2.2901856991827162E-3</v>
      </c>
      <c r="Z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5.8295994267525174E-3</v>
      </c>
      <c r="AA73">
        <f>Net_Zero_Table[[#This Row],[S- Worst-Euclidean Distance]]/(Net_Zero_Table[[#This Row],[S+ Best-Euclidean Distance]]+Net_Zero_Table[[#This Row],[S- Worst-Euclidean Distance]])</f>
        <v>0.71794996250976117</v>
      </c>
      <c r="AB73">
        <v>72</v>
      </c>
    </row>
    <row r="74" spans="1:28" x14ac:dyDescent="0.3">
      <c r="A74">
        <v>295</v>
      </c>
      <c r="B74" t="s">
        <v>141</v>
      </c>
      <c r="C74" t="s">
        <v>280</v>
      </c>
      <c r="D74" t="s">
        <v>151</v>
      </c>
      <c r="E74" t="s">
        <v>152</v>
      </c>
      <c r="F74" t="s">
        <v>280</v>
      </c>
      <c r="G74" t="s">
        <v>219</v>
      </c>
      <c r="H74">
        <v>379.0716717372668</v>
      </c>
      <c r="I74">
        <v>54</v>
      </c>
      <c r="J74">
        <v>1316893.5403249273</v>
      </c>
      <c r="K74">
        <v>41888.202090909079</v>
      </c>
      <c r="L74">
        <v>237040837.25848693</v>
      </c>
      <c r="M74">
        <v>5043459.1386363627</v>
      </c>
      <c r="N74">
        <v>1975340310.487391</v>
      </c>
      <c r="O74">
        <v>100656000</v>
      </c>
      <c r="P74">
        <v>19.080455068181813</v>
      </c>
      <c r="Q74">
        <v>19687.558427857664</v>
      </c>
      <c r="R74">
        <v>237082725.46057785</v>
      </c>
      <c r="S74">
        <v>2081.0397696260275</v>
      </c>
      <c r="T74">
        <v>19706.638882925847</v>
      </c>
      <c r="U74">
        <f>Net_Zero_Table[[#This Row],[Total Energy(MJ)]]*AHP!$Q$23/TOPSIS!$B$20</f>
        <v>2.4145303777101643E-2</v>
      </c>
      <c r="V74">
        <f>Net_Zero_Table[[#This Row],[Capital Cost (LKR)]]*AHP!$Q$24/TOPSIS!$C$20</f>
        <v>3.8119866781968379E-3</v>
      </c>
      <c r="W74">
        <f>Net_Zero_Table[[#This Row],[System Cost (LKR)]]*AHP!$Q$25/TOPSIS!$D$20</f>
        <v>2.5516508066991328E-3</v>
      </c>
      <c r="X74">
        <f>Net_Zero_Table[[#This Row],[Embodied Carbon (Metric T)]]*AHP!$Q$26/TOPSIS!$E$20</f>
        <v>8.6010294355351354E-3</v>
      </c>
      <c r="Y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2.5025290910527629E-3</v>
      </c>
      <c r="Z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6.22328358484659E-3</v>
      </c>
      <c r="AA74">
        <f>Net_Zero_Table[[#This Row],[S- Worst-Euclidean Distance]]/(Net_Zero_Table[[#This Row],[S+ Best-Euclidean Distance]]+Net_Zero_Table[[#This Row],[S- Worst-Euclidean Distance]])</f>
        <v>0.7132038946968533</v>
      </c>
      <c r="AB74">
        <v>73</v>
      </c>
    </row>
    <row r="75" spans="1:28" x14ac:dyDescent="0.3">
      <c r="A75">
        <v>297</v>
      </c>
      <c r="B75" t="s">
        <v>141</v>
      </c>
      <c r="C75" t="s">
        <v>280</v>
      </c>
      <c r="D75" t="s">
        <v>151</v>
      </c>
      <c r="E75" t="s">
        <v>152</v>
      </c>
      <c r="F75" t="s">
        <v>280</v>
      </c>
      <c r="G75" t="s">
        <v>218</v>
      </c>
      <c r="H75">
        <v>379.0716717372668</v>
      </c>
      <c r="I75">
        <v>27</v>
      </c>
      <c r="J75">
        <v>1316893.5403249273</v>
      </c>
      <c r="K75">
        <v>41888.202090909079</v>
      </c>
      <c r="L75">
        <v>237040837.25848693</v>
      </c>
      <c r="M75">
        <v>5043459.1386363627</v>
      </c>
      <c r="N75">
        <v>1975340310.487391</v>
      </c>
      <c r="O75">
        <v>101147400</v>
      </c>
      <c r="P75">
        <v>19.080455068181813</v>
      </c>
      <c r="Q75">
        <v>19687.558427857664</v>
      </c>
      <c r="R75">
        <v>237082725.46057785</v>
      </c>
      <c r="S75">
        <v>2081.5311696260273</v>
      </c>
      <c r="T75">
        <v>19706.638882925847</v>
      </c>
      <c r="U75">
        <f>Net_Zero_Table[[#This Row],[Total Energy(MJ)]]*AHP!$Q$23/TOPSIS!$B$20</f>
        <v>2.4145303777101643E-2</v>
      </c>
      <c r="V75">
        <f>Net_Zero_Table[[#This Row],[Capital Cost (LKR)]]*AHP!$Q$24/TOPSIS!$C$20</f>
        <v>3.8119866781968379E-3</v>
      </c>
      <c r="W75">
        <f>Net_Zero_Table[[#This Row],[System Cost (LKR)]]*AHP!$Q$25/TOPSIS!$D$20</f>
        <v>2.5641079002296919E-3</v>
      </c>
      <c r="X75">
        <f>Net_Zero_Table[[#This Row],[Embodied Carbon (Metric T)]]*AHP!$Q$26/TOPSIS!$E$20</f>
        <v>8.6010294355351354E-3</v>
      </c>
      <c r="Y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2.504441085368115E-3</v>
      </c>
      <c r="Z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6.2222687223621254E-3</v>
      </c>
      <c r="AA75">
        <f>Net_Zero_Table[[#This Row],[S- Worst-Euclidean Distance]]/(Net_Zero_Table[[#This Row],[S+ Best-Euclidean Distance]]+Net_Zero_Table[[#This Row],[S- Worst-Euclidean Distance]])</f>
        <v>0.71301428137903178</v>
      </c>
      <c r="AB75">
        <v>74</v>
      </c>
    </row>
    <row r="76" spans="1:28" x14ac:dyDescent="0.3">
      <c r="A76">
        <v>313</v>
      </c>
      <c r="B76" t="s">
        <v>141</v>
      </c>
      <c r="C76" t="s">
        <v>280</v>
      </c>
      <c r="D76" t="s">
        <v>280</v>
      </c>
      <c r="E76" t="s">
        <v>152</v>
      </c>
      <c r="F76" t="s">
        <v>280</v>
      </c>
      <c r="G76" t="s">
        <v>219</v>
      </c>
      <c r="H76">
        <v>379.53613407567678</v>
      </c>
      <c r="I76">
        <v>54</v>
      </c>
      <c r="J76">
        <v>1317343.1398685083</v>
      </c>
      <c r="K76">
        <v>41888.202090909079</v>
      </c>
      <c r="L76">
        <v>237121765.17633149</v>
      </c>
      <c r="M76">
        <v>5048064.2136363629</v>
      </c>
      <c r="N76">
        <v>1976014709.8027625</v>
      </c>
      <c r="O76">
        <v>100656000</v>
      </c>
      <c r="P76">
        <v>19.071244918181815</v>
      </c>
      <c r="Q76">
        <v>19694.279941034198</v>
      </c>
      <c r="R76">
        <v>237163653.37842241</v>
      </c>
      <c r="S76">
        <v>2081.718774016399</v>
      </c>
      <c r="T76">
        <v>19713.351185952379</v>
      </c>
      <c r="U76">
        <f>Net_Zero_Table[[#This Row],[Total Energy(MJ)]]*AHP!$Q$23/TOPSIS!$B$20</f>
        <v>2.4153545748998199E-2</v>
      </c>
      <c r="V76">
        <f>Net_Zero_Table[[#This Row],[Capital Cost (LKR)]]*AHP!$Q$24/TOPSIS!$C$20</f>
        <v>3.815467321951363E-3</v>
      </c>
      <c r="W76">
        <f>Net_Zero_Table[[#This Row],[System Cost (LKR)]]*AHP!$Q$25/TOPSIS!$D$20</f>
        <v>2.5516508066991328E-3</v>
      </c>
      <c r="X76">
        <f>Net_Zero_Table[[#This Row],[Embodied Carbon (Metric T)]]*AHP!$Q$26/TOPSIS!$E$20</f>
        <v>8.5968777121630986E-3</v>
      </c>
      <c r="Y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2.5105535647978339E-3</v>
      </c>
      <c r="Z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6.2221014449861936E-3</v>
      </c>
      <c r="AA76">
        <f>Net_Zero_Table[[#This Row],[S- Worst-Euclidean Distance]]/(Net_Zero_Table[[#This Row],[S+ Best-Euclidean Distance]]+Net_Zero_Table[[#This Row],[S- Worst-Euclidean Distance]])</f>
        <v>0.71250970501124566</v>
      </c>
      <c r="AB76">
        <v>75</v>
      </c>
    </row>
    <row r="77" spans="1:28" x14ac:dyDescent="0.3">
      <c r="A77">
        <v>315</v>
      </c>
      <c r="B77" t="s">
        <v>141</v>
      </c>
      <c r="C77" t="s">
        <v>280</v>
      </c>
      <c r="D77" t="s">
        <v>280</v>
      </c>
      <c r="E77" t="s">
        <v>152</v>
      </c>
      <c r="F77" t="s">
        <v>280</v>
      </c>
      <c r="G77" t="s">
        <v>218</v>
      </c>
      <c r="H77">
        <v>379.53613407567678</v>
      </c>
      <c r="I77">
        <v>27</v>
      </c>
      <c r="J77">
        <v>1317343.1398685083</v>
      </c>
      <c r="K77">
        <v>41888.202090909079</v>
      </c>
      <c r="L77">
        <v>237121765.17633149</v>
      </c>
      <c r="M77">
        <v>5048064.2136363629</v>
      </c>
      <c r="N77">
        <v>1976014709.8027625</v>
      </c>
      <c r="O77">
        <v>101147400</v>
      </c>
      <c r="P77">
        <v>19.071244918181815</v>
      </c>
      <c r="Q77">
        <v>19694.279941034198</v>
      </c>
      <c r="R77">
        <v>237163653.37842241</v>
      </c>
      <c r="S77">
        <v>2082.2101740163989</v>
      </c>
      <c r="T77">
        <v>19713.351185952379</v>
      </c>
      <c r="U77">
        <f>Net_Zero_Table[[#This Row],[Total Energy(MJ)]]*AHP!$Q$23/TOPSIS!$B$20</f>
        <v>2.4153545748998199E-2</v>
      </c>
      <c r="V77">
        <f>Net_Zero_Table[[#This Row],[Capital Cost (LKR)]]*AHP!$Q$24/TOPSIS!$C$20</f>
        <v>3.815467321951363E-3</v>
      </c>
      <c r="W77">
        <f>Net_Zero_Table[[#This Row],[System Cost (LKR)]]*AHP!$Q$25/TOPSIS!$D$20</f>
        <v>2.5641079002296919E-3</v>
      </c>
      <c r="X77">
        <f>Net_Zero_Table[[#This Row],[Embodied Carbon (Metric T)]]*AHP!$Q$26/TOPSIS!$E$20</f>
        <v>8.5968777121630986E-3</v>
      </c>
      <c r="Y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2.5124594524556141E-3</v>
      </c>
      <c r="Z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6.2210863896560902E-3</v>
      </c>
      <c r="AA77">
        <f>Net_Zero_Table[[#This Row],[S- Worst-Euclidean Distance]]/(Net_Zero_Table[[#This Row],[S+ Best-Euclidean Distance]]+Net_Zero_Table[[#This Row],[S- Worst-Euclidean Distance]])</f>
        <v>0.7123208032708831</v>
      </c>
      <c r="AB77">
        <v>76</v>
      </c>
    </row>
    <row r="78" spans="1:28" x14ac:dyDescent="0.3">
      <c r="A78">
        <v>292</v>
      </c>
      <c r="B78" t="s">
        <v>141</v>
      </c>
      <c r="C78" t="s">
        <v>280</v>
      </c>
      <c r="D78" t="s">
        <v>151</v>
      </c>
      <c r="E78" t="s">
        <v>152</v>
      </c>
      <c r="F78" t="s">
        <v>155</v>
      </c>
      <c r="G78" t="s">
        <v>219</v>
      </c>
      <c r="H78">
        <v>378.96973186426612</v>
      </c>
      <c r="I78">
        <v>54</v>
      </c>
      <c r="J78">
        <v>1319645.2288018065</v>
      </c>
      <c r="K78">
        <v>40523.569136363629</v>
      </c>
      <c r="L78">
        <v>237536141.18432516</v>
      </c>
      <c r="M78">
        <v>5081668.8613636354</v>
      </c>
      <c r="N78">
        <v>1979467843.2027097</v>
      </c>
      <c r="O78">
        <v>100656000</v>
      </c>
      <c r="P78">
        <v>18.807528477272726</v>
      </c>
      <c r="Q78">
        <v>19728.696170587005</v>
      </c>
      <c r="R78">
        <v>237576664.75346151</v>
      </c>
      <c r="S78">
        <v>2085.2055120640734</v>
      </c>
      <c r="T78">
        <v>19747.503699064277</v>
      </c>
      <c r="U78">
        <f>Net_Zero_Table[[#This Row],[Total Energy(MJ)]]*AHP!$Q$23/TOPSIS!$B$20</f>
        <v>2.4195608219363111E-2</v>
      </c>
      <c r="V78">
        <f>Net_Zero_Table[[#This Row],[Capital Cost (LKR)]]*AHP!$Q$24/TOPSIS!$C$20</f>
        <v>3.8408666492663252E-3</v>
      </c>
      <c r="W78">
        <f>Net_Zero_Table[[#This Row],[System Cost (LKR)]]*AHP!$Q$25/TOPSIS!$D$20</f>
        <v>2.5516508066991328E-3</v>
      </c>
      <c r="X78">
        <f>Net_Zero_Table[[#This Row],[Embodied Carbon (Metric T)]]*AHP!$Q$26/TOPSIS!$E$20</f>
        <v>8.4780004179482397E-3</v>
      </c>
      <c r="Y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2.5499575742490561E-3</v>
      </c>
      <c r="Z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6.2977065465925578E-3</v>
      </c>
      <c r="AA78">
        <f>Net_Zero_Table[[#This Row],[S- Worst-Euclidean Distance]]/(Net_Zero_Table[[#This Row],[S+ Best-Euclidean Distance]]+Net_Zero_Table[[#This Row],[S- Worst-Euclidean Distance]])</f>
        <v>0.71179313099800434</v>
      </c>
      <c r="AB78">
        <v>77</v>
      </c>
    </row>
    <row r="79" spans="1:28" x14ac:dyDescent="0.3">
      <c r="A79">
        <v>294</v>
      </c>
      <c r="B79" t="s">
        <v>141</v>
      </c>
      <c r="C79" t="s">
        <v>280</v>
      </c>
      <c r="D79" t="s">
        <v>151</v>
      </c>
      <c r="E79" t="s">
        <v>152</v>
      </c>
      <c r="F79" t="s">
        <v>155</v>
      </c>
      <c r="G79" t="s">
        <v>218</v>
      </c>
      <c r="H79">
        <v>378.96973186426612</v>
      </c>
      <c r="I79">
        <v>27</v>
      </c>
      <c r="J79">
        <v>1319645.2288018065</v>
      </c>
      <c r="K79">
        <v>40523.569136363629</v>
      </c>
      <c r="L79">
        <v>237536141.18432516</v>
      </c>
      <c r="M79">
        <v>5081668.8613636354</v>
      </c>
      <c r="N79">
        <v>1979467843.2027097</v>
      </c>
      <c r="O79">
        <v>101147400</v>
      </c>
      <c r="P79">
        <v>18.807528477272726</v>
      </c>
      <c r="Q79">
        <v>19728.696170587005</v>
      </c>
      <c r="R79">
        <v>237576664.75346151</v>
      </c>
      <c r="S79">
        <v>2085.6969120640733</v>
      </c>
      <c r="T79">
        <v>19747.503699064277</v>
      </c>
      <c r="U79">
        <f>Net_Zero_Table[[#This Row],[Total Energy(MJ)]]*AHP!$Q$23/TOPSIS!$B$20</f>
        <v>2.4195608219363111E-2</v>
      </c>
      <c r="V79">
        <f>Net_Zero_Table[[#This Row],[Capital Cost (LKR)]]*AHP!$Q$24/TOPSIS!$C$20</f>
        <v>3.8408666492663252E-3</v>
      </c>
      <c r="W79">
        <f>Net_Zero_Table[[#This Row],[System Cost (LKR)]]*AHP!$Q$25/TOPSIS!$D$20</f>
        <v>2.5641079002296919E-3</v>
      </c>
      <c r="X79">
        <f>Net_Zero_Table[[#This Row],[Embodied Carbon (Metric T)]]*AHP!$Q$26/TOPSIS!$E$20</f>
        <v>8.4780004179482397E-3</v>
      </c>
      <c r="Y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2.5518340324136644E-3</v>
      </c>
      <c r="Z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6.2967036791371821E-3</v>
      </c>
      <c r="AA79">
        <f>Net_Zero_Table[[#This Row],[S- Worst-Euclidean Distance]]/(Net_Zero_Table[[#This Row],[S+ Best-Euclidean Distance]]+Net_Zero_Table[[#This Row],[S- Worst-Euclidean Distance]])</f>
        <v>0.71160952062367211</v>
      </c>
      <c r="AB79">
        <v>78</v>
      </c>
    </row>
    <row r="80" spans="1:28" x14ac:dyDescent="0.3">
      <c r="A80">
        <v>296</v>
      </c>
      <c r="B80" t="s">
        <v>141</v>
      </c>
      <c r="C80" t="s">
        <v>280</v>
      </c>
      <c r="D80" t="s">
        <v>151</v>
      </c>
      <c r="E80" t="s">
        <v>152</v>
      </c>
      <c r="F80" t="s">
        <v>280</v>
      </c>
      <c r="G80" t="s">
        <v>220</v>
      </c>
      <c r="H80">
        <v>379.0716717372668</v>
      </c>
      <c r="I80">
        <v>27</v>
      </c>
      <c r="J80">
        <v>1316893.5403249273</v>
      </c>
      <c r="K80">
        <v>41888.202090909079</v>
      </c>
      <c r="L80">
        <v>237040837.25848693</v>
      </c>
      <c r="M80">
        <v>5043459.1386363627</v>
      </c>
      <c r="N80">
        <v>1975340310.487391</v>
      </c>
      <c r="O80">
        <v>105300000</v>
      </c>
      <c r="P80">
        <v>19.080455068181813</v>
      </c>
      <c r="Q80">
        <v>19687.558427857664</v>
      </c>
      <c r="R80">
        <v>237082725.46057785</v>
      </c>
      <c r="S80">
        <v>2085.6837696260272</v>
      </c>
      <c r="T80">
        <v>19706.638882925847</v>
      </c>
      <c r="U80">
        <f>Net_Zero_Table[[#This Row],[Total Energy(MJ)]]*AHP!$Q$23/TOPSIS!$B$20</f>
        <v>2.4145303777101643E-2</v>
      </c>
      <c r="V80">
        <f>Net_Zero_Table[[#This Row],[Capital Cost (LKR)]]*AHP!$Q$24/TOPSIS!$C$20</f>
        <v>3.8119866781968379E-3</v>
      </c>
      <c r="W80">
        <f>Net_Zero_Table[[#This Row],[System Cost (LKR)]]*AHP!$Q$25/TOPSIS!$D$20</f>
        <v>2.6693771851198011E-3</v>
      </c>
      <c r="X80">
        <f>Net_Zero_Table[[#This Row],[Embodied Carbon (Metric T)]]*AHP!$Q$26/TOPSIS!$E$20</f>
        <v>8.6010294355351354E-3</v>
      </c>
      <c r="Y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2.5229977713525859E-3</v>
      </c>
      <c r="Z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6.2146831098750001E-3</v>
      </c>
      <c r="AA80">
        <f>Net_Zero_Table[[#This Row],[S- Worst-Euclidean Distance]]/(Net_Zero_Table[[#This Row],[S+ Best-Euclidean Distance]]+Net_Zero_Table[[#This Row],[S- Worst-Euclidean Distance]])</f>
        <v>0.71125086786207725</v>
      </c>
      <c r="AB80">
        <v>79</v>
      </c>
    </row>
    <row r="81" spans="1:28" x14ac:dyDescent="0.3">
      <c r="A81">
        <v>310</v>
      </c>
      <c r="B81" t="s">
        <v>141</v>
      </c>
      <c r="C81" t="s">
        <v>280</v>
      </c>
      <c r="D81" t="s">
        <v>280</v>
      </c>
      <c r="E81" t="s">
        <v>152</v>
      </c>
      <c r="F81" t="s">
        <v>155</v>
      </c>
      <c r="G81" t="s">
        <v>219</v>
      </c>
      <c r="H81">
        <v>379.43419420267605</v>
      </c>
      <c r="I81">
        <v>54</v>
      </c>
      <c r="J81">
        <v>1320094.828345387</v>
      </c>
      <c r="K81">
        <v>40523.569136363629</v>
      </c>
      <c r="L81">
        <v>237617069.10216966</v>
      </c>
      <c r="M81">
        <v>5086273.9363636356</v>
      </c>
      <c r="N81">
        <v>1980142242.5180805</v>
      </c>
      <c r="O81">
        <v>100656000</v>
      </c>
      <c r="P81">
        <v>18.798318327272725</v>
      </c>
      <c r="Q81">
        <v>19735.417683763535</v>
      </c>
      <c r="R81">
        <v>237657592.67130601</v>
      </c>
      <c r="S81">
        <v>2085.8845164544441</v>
      </c>
      <c r="T81">
        <v>19754.216002090809</v>
      </c>
      <c r="U81">
        <f>Net_Zero_Table[[#This Row],[Total Energy(MJ)]]*AHP!$Q$23/TOPSIS!$B$20</f>
        <v>2.420385019125966E-2</v>
      </c>
      <c r="V81">
        <f>Net_Zero_Table[[#This Row],[Capital Cost (LKR)]]*AHP!$Q$24/TOPSIS!$C$20</f>
        <v>3.8443472930208503E-3</v>
      </c>
      <c r="W81">
        <f>Net_Zero_Table[[#This Row],[System Cost (LKR)]]*AHP!$Q$25/TOPSIS!$D$20</f>
        <v>2.5516508066991328E-3</v>
      </c>
      <c r="X81">
        <f>Net_Zero_Table[[#This Row],[Embodied Carbon (Metric T)]]*AHP!$Q$26/TOPSIS!$E$20</f>
        <v>8.4738486945762012E-3</v>
      </c>
      <c r="Y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2.558234313525639E-3</v>
      </c>
      <c r="Z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6.2967013096977388E-3</v>
      </c>
      <c r="AA81">
        <f>Net_Zero_Table[[#This Row],[S- Worst-Euclidean Distance]]/(Net_Zero_Table[[#This Row],[S+ Best-Euclidean Distance]]+Net_Zero_Table[[#This Row],[S- Worst-Euclidean Distance]])</f>
        <v>0.71109509742608512</v>
      </c>
      <c r="AB81">
        <v>80</v>
      </c>
    </row>
    <row r="82" spans="1:28" x14ac:dyDescent="0.3">
      <c r="A82">
        <v>312</v>
      </c>
      <c r="B82" t="s">
        <v>141</v>
      </c>
      <c r="C82" t="s">
        <v>280</v>
      </c>
      <c r="D82" t="s">
        <v>280</v>
      </c>
      <c r="E82" t="s">
        <v>152</v>
      </c>
      <c r="F82" t="s">
        <v>155</v>
      </c>
      <c r="G82" t="s">
        <v>218</v>
      </c>
      <c r="H82">
        <v>379.43419420267605</v>
      </c>
      <c r="I82">
        <v>27</v>
      </c>
      <c r="J82">
        <v>1320094.828345387</v>
      </c>
      <c r="K82">
        <v>40523.569136363629</v>
      </c>
      <c r="L82">
        <v>237617069.10216966</v>
      </c>
      <c r="M82">
        <v>5086273.9363636356</v>
      </c>
      <c r="N82">
        <v>1980142242.5180805</v>
      </c>
      <c r="O82">
        <v>101147400</v>
      </c>
      <c r="P82">
        <v>18.798318327272725</v>
      </c>
      <c r="Q82">
        <v>19735.417683763535</v>
      </c>
      <c r="R82">
        <v>237657592.67130601</v>
      </c>
      <c r="S82">
        <v>2086.375916454444</v>
      </c>
      <c r="T82">
        <v>19754.216002090809</v>
      </c>
      <c r="U82">
        <f>Net_Zero_Table[[#This Row],[Total Energy(MJ)]]*AHP!$Q$23/TOPSIS!$B$20</f>
        <v>2.420385019125966E-2</v>
      </c>
      <c r="V82">
        <f>Net_Zero_Table[[#This Row],[Capital Cost (LKR)]]*AHP!$Q$24/TOPSIS!$C$20</f>
        <v>3.8443472930208503E-3</v>
      </c>
      <c r="W82">
        <f>Net_Zero_Table[[#This Row],[System Cost (LKR)]]*AHP!$Q$25/TOPSIS!$D$20</f>
        <v>2.5641079002296919E-3</v>
      </c>
      <c r="X82">
        <f>Net_Zero_Table[[#This Row],[Embodied Carbon (Metric T)]]*AHP!$Q$26/TOPSIS!$E$20</f>
        <v>8.4738486945762012E-3</v>
      </c>
      <c r="Y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2.5601047051662653E-3</v>
      </c>
      <c r="Z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6.2956982821140818E-3</v>
      </c>
      <c r="AA82">
        <f>Net_Zero_Table[[#This Row],[S- Worst-Euclidean Distance]]/(Net_Zero_Table[[#This Row],[S+ Best-Euclidean Distance]]+Net_Zero_Table[[#This Row],[S- Worst-Euclidean Distance]])</f>
        <v>0.71091218844374005</v>
      </c>
      <c r="AB82">
        <v>81</v>
      </c>
    </row>
    <row r="83" spans="1:28" x14ac:dyDescent="0.3">
      <c r="A83">
        <v>314</v>
      </c>
      <c r="B83" t="s">
        <v>141</v>
      </c>
      <c r="C83" t="s">
        <v>280</v>
      </c>
      <c r="D83" t="s">
        <v>280</v>
      </c>
      <c r="E83" t="s">
        <v>152</v>
      </c>
      <c r="F83" t="s">
        <v>280</v>
      </c>
      <c r="G83" t="s">
        <v>220</v>
      </c>
      <c r="H83">
        <v>379.53613407567678</v>
      </c>
      <c r="I83">
        <v>27</v>
      </c>
      <c r="J83">
        <v>1317343.1398685083</v>
      </c>
      <c r="K83">
        <v>41888.202090909079</v>
      </c>
      <c r="L83">
        <v>237121765.17633149</v>
      </c>
      <c r="M83">
        <v>5048064.2136363629</v>
      </c>
      <c r="N83">
        <v>1976014709.8027625</v>
      </c>
      <c r="O83">
        <v>105300000</v>
      </c>
      <c r="P83">
        <v>19.071244918181815</v>
      </c>
      <c r="Q83">
        <v>19694.279941034198</v>
      </c>
      <c r="R83">
        <v>237163653.37842241</v>
      </c>
      <c r="S83">
        <v>2086.3627740163988</v>
      </c>
      <c r="T83">
        <v>19713.351185952379</v>
      </c>
      <c r="U83">
        <f>Net_Zero_Table[[#This Row],[Total Energy(MJ)]]*AHP!$Q$23/TOPSIS!$B$20</f>
        <v>2.4153545748998199E-2</v>
      </c>
      <c r="V83">
        <f>Net_Zero_Table[[#This Row],[Capital Cost (LKR)]]*AHP!$Q$24/TOPSIS!$C$20</f>
        <v>3.815467321951363E-3</v>
      </c>
      <c r="W83">
        <f>Net_Zero_Table[[#This Row],[System Cost (LKR)]]*AHP!$Q$25/TOPSIS!$D$20</f>
        <v>2.6693771851198011E-3</v>
      </c>
      <c r="X83">
        <f>Net_Zero_Table[[#This Row],[Embodied Carbon (Metric T)]]*AHP!$Q$26/TOPSIS!$E$20</f>
        <v>8.5968777121630986E-3</v>
      </c>
      <c r="Y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2.5309573493845876E-3</v>
      </c>
      <c r="Z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6.2134993337445406E-3</v>
      </c>
      <c r="AA83">
        <f>Net_Zero_Table[[#This Row],[S- Worst-Euclidean Distance]]/(Net_Zero_Table[[#This Row],[S+ Best-Euclidean Distance]]+Net_Zero_Table[[#This Row],[S- Worst-Euclidean Distance]])</f>
        <v>0.71056436767905562</v>
      </c>
      <c r="AB83">
        <v>82</v>
      </c>
    </row>
    <row r="84" spans="1:28" x14ac:dyDescent="0.3">
      <c r="A84">
        <v>289</v>
      </c>
      <c r="B84" t="s">
        <v>141</v>
      </c>
      <c r="C84" t="s">
        <v>280</v>
      </c>
      <c r="D84" t="s">
        <v>151</v>
      </c>
      <c r="E84" t="s">
        <v>152</v>
      </c>
      <c r="F84" t="s">
        <v>154</v>
      </c>
      <c r="G84" t="s">
        <v>219</v>
      </c>
      <c r="H84">
        <v>379.00830370810417</v>
      </c>
      <c r="I84">
        <v>54</v>
      </c>
      <c r="J84">
        <v>1318604.0493781222</v>
      </c>
      <c r="K84">
        <v>39704.789363636359</v>
      </c>
      <c r="L84">
        <v>237348728.888062</v>
      </c>
      <c r="M84">
        <v>5054376.2022727262</v>
      </c>
      <c r="N84">
        <v>1977906074.0671833</v>
      </c>
      <c r="O84">
        <v>100656000</v>
      </c>
      <c r="P84">
        <v>19.080455068181813</v>
      </c>
      <c r="Q84">
        <v>19713.130538202928</v>
      </c>
      <c r="R84">
        <v>237388433.67742562</v>
      </c>
      <c r="S84">
        <v>2083.616450269456</v>
      </c>
      <c r="T84">
        <v>19732.21099327111</v>
      </c>
      <c r="U84">
        <f>Net_Zero_Table[[#This Row],[Total Energy(MJ)]]*AHP!$Q$23/TOPSIS!$B$20</f>
        <v>2.4176438132203246E-2</v>
      </c>
      <c r="V84">
        <f>Net_Zero_Table[[#This Row],[Capital Cost (LKR)]]*AHP!$Q$24/TOPSIS!$C$20</f>
        <v>3.8202380985024051E-3</v>
      </c>
      <c r="W84">
        <f>Net_Zero_Table[[#This Row],[System Cost (LKR)]]*AHP!$Q$25/TOPSIS!$D$20</f>
        <v>2.5516508066991328E-3</v>
      </c>
      <c r="X84">
        <f>Net_Zero_Table[[#This Row],[Embodied Carbon (Metric T)]]*AHP!$Q$26/TOPSIS!$E$20</f>
        <v>8.6010294355351354E-3</v>
      </c>
      <c r="Y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2.5334955091564151E-3</v>
      </c>
      <c r="Z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6.2068326829004851E-3</v>
      </c>
      <c r="AA84">
        <f>Net_Zero_Table[[#This Row],[S- Worst-Euclidean Distance]]/(Net_Zero_Table[[#This Row],[S+ Best-Euclidean Distance]]+Net_Zero_Table[[#This Row],[S- Worst-Euclidean Distance]])</f>
        <v>0.71013725646379922</v>
      </c>
      <c r="AB84">
        <v>83</v>
      </c>
    </row>
    <row r="85" spans="1:28" x14ac:dyDescent="0.3">
      <c r="A85">
        <v>291</v>
      </c>
      <c r="B85" t="s">
        <v>141</v>
      </c>
      <c r="C85" t="s">
        <v>280</v>
      </c>
      <c r="D85" t="s">
        <v>151</v>
      </c>
      <c r="E85" t="s">
        <v>152</v>
      </c>
      <c r="F85" t="s">
        <v>154</v>
      </c>
      <c r="G85" t="s">
        <v>218</v>
      </c>
      <c r="H85">
        <v>379.00830370810417</v>
      </c>
      <c r="I85">
        <v>27</v>
      </c>
      <c r="J85">
        <v>1318604.0493781222</v>
      </c>
      <c r="K85">
        <v>39704.789363636359</v>
      </c>
      <c r="L85">
        <v>237348728.888062</v>
      </c>
      <c r="M85">
        <v>5054376.2022727262</v>
      </c>
      <c r="N85">
        <v>1977906074.0671833</v>
      </c>
      <c r="O85">
        <v>101147400</v>
      </c>
      <c r="P85">
        <v>19.080455068181813</v>
      </c>
      <c r="Q85">
        <v>19713.130538202928</v>
      </c>
      <c r="R85">
        <v>237388433.67742562</v>
      </c>
      <c r="S85">
        <v>2084.1078502694559</v>
      </c>
      <c r="T85">
        <v>19732.21099327111</v>
      </c>
      <c r="U85">
        <f>Net_Zero_Table[[#This Row],[Total Energy(MJ)]]*AHP!$Q$23/TOPSIS!$B$20</f>
        <v>2.4176438132203246E-2</v>
      </c>
      <c r="V85">
        <f>Net_Zero_Table[[#This Row],[Capital Cost (LKR)]]*AHP!$Q$24/TOPSIS!$C$20</f>
        <v>3.8202380985024051E-3</v>
      </c>
      <c r="W85">
        <f>Net_Zero_Table[[#This Row],[System Cost (LKR)]]*AHP!$Q$25/TOPSIS!$D$20</f>
        <v>2.5641079002296919E-3</v>
      </c>
      <c r="X85">
        <f>Net_Zero_Table[[#This Row],[Embodied Carbon (Metric T)]]*AHP!$Q$26/TOPSIS!$E$20</f>
        <v>8.6010294355351354E-3</v>
      </c>
      <c r="Y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2.5353841510568327E-3</v>
      </c>
      <c r="Z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6.2058151301329139E-3</v>
      </c>
      <c r="AA85">
        <f>Net_Zero_Table[[#This Row],[S- Worst-Euclidean Distance]]/(Net_Zero_Table[[#This Row],[S+ Best-Euclidean Distance]]+Net_Zero_Table[[#This Row],[S- Worst-Euclidean Distance]])</f>
        <v>0.70995008013228289</v>
      </c>
      <c r="AB85">
        <v>84</v>
      </c>
    </row>
    <row r="86" spans="1:28" x14ac:dyDescent="0.3">
      <c r="A86">
        <v>293</v>
      </c>
      <c r="B86" t="s">
        <v>141</v>
      </c>
      <c r="C86" t="s">
        <v>280</v>
      </c>
      <c r="D86" t="s">
        <v>151</v>
      </c>
      <c r="E86" t="s">
        <v>152</v>
      </c>
      <c r="F86" t="s">
        <v>155</v>
      </c>
      <c r="G86" t="s">
        <v>220</v>
      </c>
      <c r="H86">
        <v>378.96973186426612</v>
      </c>
      <c r="I86">
        <v>27</v>
      </c>
      <c r="J86">
        <v>1319645.2288018065</v>
      </c>
      <c r="K86">
        <v>40523.569136363629</v>
      </c>
      <c r="L86">
        <v>237536141.18432516</v>
      </c>
      <c r="M86">
        <v>5081668.8613636354</v>
      </c>
      <c r="N86">
        <v>1979467843.2027097</v>
      </c>
      <c r="O86">
        <v>105300000</v>
      </c>
      <c r="P86">
        <v>18.807528477272726</v>
      </c>
      <c r="Q86">
        <v>19728.696170587005</v>
      </c>
      <c r="R86">
        <v>237576664.75346151</v>
      </c>
      <c r="S86">
        <v>2089.8495120640732</v>
      </c>
      <c r="T86">
        <v>19747.503699064277</v>
      </c>
      <c r="U86">
        <f>Net_Zero_Table[[#This Row],[Total Energy(MJ)]]*AHP!$Q$23/TOPSIS!$B$20</f>
        <v>2.4195608219363111E-2</v>
      </c>
      <c r="V86">
        <f>Net_Zero_Table[[#This Row],[Capital Cost (LKR)]]*AHP!$Q$24/TOPSIS!$C$20</f>
        <v>3.8408666492663252E-3</v>
      </c>
      <c r="W86">
        <f>Net_Zero_Table[[#This Row],[System Cost (LKR)]]*AHP!$Q$25/TOPSIS!$D$20</f>
        <v>2.6693771851198011E-3</v>
      </c>
      <c r="X86">
        <f>Net_Zero_Table[[#This Row],[Embodied Carbon (Metric T)]]*AHP!$Q$26/TOPSIS!$E$20</f>
        <v>8.4780004179482397E-3</v>
      </c>
      <c r="Y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2.5700485468478757E-3</v>
      </c>
      <c r="Z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6.2892078456463279E-3</v>
      </c>
      <c r="AA86">
        <f>Net_Zero_Table[[#This Row],[S- Worst-Euclidean Distance]]/(Net_Zero_Table[[#This Row],[S+ Best-Euclidean Distance]]+Net_Zero_Table[[#This Row],[S- Worst-Euclidean Distance]])</f>
        <v>0.70990245309693389</v>
      </c>
      <c r="AB86">
        <v>85</v>
      </c>
    </row>
    <row r="87" spans="1:28" x14ac:dyDescent="0.3">
      <c r="A87">
        <v>307</v>
      </c>
      <c r="B87" t="s">
        <v>141</v>
      </c>
      <c r="C87" t="s">
        <v>280</v>
      </c>
      <c r="D87" t="s">
        <v>280</v>
      </c>
      <c r="E87" t="s">
        <v>152</v>
      </c>
      <c r="F87" t="s">
        <v>154</v>
      </c>
      <c r="G87" t="s">
        <v>219</v>
      </c>
      <c r="H87">
        <v>379.47276604651415</v>
      </c>
      <c r="I87">
        <v>54</v>
      </c>
      <c r="J87">
        <v>1319053.648921703</v>
      </c>
      <c r="K87">
        <v>39704.789363636359</v>
      </c>
      <c r="L87">
        <v>237429656.80590653</v>
      </c>
      <c r="M87">
        <v>5058981.2772727264</v>
      </c>
      <c r="N87">
        <v>1978580473.3825545</v>
      </c>
      <c r="O87">
        <v>100656000</v>
      </c>
      <c r="P87">
        <v>19.071244918181815</v>
      </c>
      <c r="Q87">
        <v>19719.852051379457</v>
      </c>
      <c r="R87">
        <v>237469361.59527016</v>
      </c>
      <c r="S87">
        <v>2084.2954546598271</v>
      </c>
      <c r="T87">
        <v>19738.923296297638</v>
      </c>
      <c r="U87">
        <f>Net_Zero_Table[[#This Row],[Total Energy(MJ)]]*AHP!$Q$23/TOPSIS!$B$20</f>
        <v>2.4184680104099798E-2</v>
      </c>
      <c r="V87">
        <f>Net_Zero_Table[[#This Row],[Capital Cost (LKR)]]*AHP!$Q$24/TOPSIS!$C$20</f>
        <v>3.8237187422569302E-3</v>
      </c>
      <c r="W87">
        <f>Net_Zero_Table[[#This Row],[System Cost (LKR)]]*AHP!$Q$25/TOPSIS!$D$20</f>
        <v>2.5516508066991328E-3</v>
      </c>
      <c r="X87">
        <f>Net_Zero_Table[[#This Row],[Embodied Carbon (Metric T)]]*AHP!$Q$26/TOPSIS!$E$20</f>
        <v>8.5968777121630986E-3</v>
      </c>
      <c r="Y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2.5415344779361315E-3</v>
      </c>
      <c r="Z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6.2056933879517879E-3</v>
      </c>
      <c r="AA87">
        <f>Net_Zero_Table[[#This Row],[S- Worst-Euclidean Distance]]/(Net_Zero_Table[[#This Row],[S+ Best-Euclidean Distance]]+Net_Zero_Table[[#This Row],[S- Worst-Euclidean Distance]])</f>
        <v>0.70944686512083399</v>
      </c>
      <c r="AB87">
        <v>86</v>
      </c>
    </row>
    <row r="88" spans="1:28" x14ac:dyDescent="0.3">
      <c r="A88">
        <v>309</v>
      </c>
      <c r="B88" t="s">
        <v>141</v>
      </c>
      <c r="C88" t="s">
        <v>280</v>
      </c>
      <c r="D88" t="s">
        <v>280</v>
      </c>
      <c r="E88" t="s">
        <v>152</v>
      </c>
      <c r="F88" t="s">
        <v>154</v>
      </c>
      <c r="G88" t="s">
        <v>218</v>
      </c>
      <c r="H88">
        <v>379.47276604651415</v>
      </c>
      <c r="I88">
        <v>27</v>
      </c>
      <c r="J88">
        <v>1319053.648921703</v>
      </c>
      <c r="K88">
        <v>39704.789363636359</v>
      </c>
      <c r="L88">
        <v>237429656.80590653</v>
      </c>
      <c r="M88">
        <v>5058981.2772727264</v>
      </c>
      <c r="N88">
        <v>1978580473.3825545</v>
      </c>
      <c r="O88">
        <v>101147400</v>
      </c>
      <c r="P88">
        <v>19.071244918181815</v>
      </c>
      <c r="Q88">
        <v>19719.852051379457</v>
      </c>
      <c r="R88">
        <v>237469361.59527016</v>
      </c>
      <c r="S88">
        <v>2084.7868546598274</v>
      </c>
      <c r="T88">
        <v>19738.923296297638</v>
      </c>
      <c r="U88">
        <f>Net_Zero_Table[[#This Row],[Total Energy(MJ)]]*AHP!$Q$23/TOPSIS!$B$20</f>
        <v>2.4184680104099798E-2</v>
      </c>
      <c r="V88">
        <f>Net_Zero_Table[[#This Row],[Capital Cost (LKR)]]*AHP!$Q$24/TOPSIS!$C$20</f>
        <v>3.8237187422569302E-3</v>
      </c>
      <c r="W88">
        <f>Net_Zero_Table[[#This Row],[System Cost (LKR)]]*AHP!$Q$25/TOPSIS!$D$20</f>
        <v>2.5641079002296919E-3</v>
      </c>
      <c r="X88">
        <f>Net_Zero_Table[[#This Row],[Embodied Carbon (Metric T)]]*AHP!$Q$26/TOPSIS!$E$20</f>
        <v>8.5968777121630986E-3</v>
      </c>
      <c r="Y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2.543417150420382E-3</v>
      </c>
      <c r="Z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6.2046756483424264E-3</v>
      </c>
      <c r="AA88">
        <f>Net_Zero_Table[[#This Row],[S- Worst-Euclidean Distance]]/(Net_Zero_Table[[#This Row],[S+ Best-Euclidean Distance]]+Net_Zero_Table[[#This Row],[S- Worst-Euclidean Distance]])</f>
        <v>0.70926038292825577</v>
      </c>
      <c r="AB88">
        <v>87</v>
      </c>
    </row>
    <row r="89" spans="1:28" x14ac:dyDescent="0.3">
      <c r="A89">
        <v>311</v>
      </c>
      <c r="B89" t="s">
        <v>141</v>
      </c>
      <c r="C89" t="s">
        <v>280</v>
      </c>
      <c r="D89" t="s">
        <v>280</v>
      </c>
      <c r="E89" t="s">
        <v>152</v>
      </c>
      <c r="F89" t="s">
        <v>155</v>
      </c>
      <c r="G89" t="s">
        <v>220</v>
      </c>
      <c r="H89">
        <v>379.43419420267605</v>
      </c>
      <c r="I89">
        <v>27</v>
      </c>
      <c r="J89">
        <v>1320094.828345387</v>
      </c>
      <c r="K89">
        <v>40523.569136363629</v>
      </c>
      <c r="L89">
        <v>237617069.10216966</v>
      </c>
      <c r="M89">
        <v>5086273.9363636356</v>
      </c>
      <c r="N89">
        <v>1980142242.5180805</v>
      </c>
      <c r="O89">
        <v>105300000</v>
      </c>
      <c r="P89">
        <v>18.798318327272725</v>
      </c>
      <c r="Q89">
        <v>19735.417683763535</v>
      </c>
      <c r="R89">
        <v>237657592.67130601</v>
      </c>
      <c r="S89">
        <v>2090.5285164544443</v>
      </c>
      <c r="T89">
        <v>19754.216002090809</v>
      </c>
      <c r="U89">
        <f>Net_Zero_Table[[#This Row],[Total Energy(MJ)]]*AHP!$Q$23/TOPSIS!$B$20</f>
        <v>2.420385019125966E-2</v>
      </c>
      <c r="V89">
        <f>Net_Zero_Table[[#This Row],[Capital Cost (LKR)]]*AHP!$Q$24/TOPSIS!$C$20</f>
        <v>3.8443472930208503E-3</v>
      </c>
      <c r="W89">
        <f>Net_Zero_Table[[#This Row],[System Cost (LKR)]]*AHP!$Q$25/TOPSIS!$D$20</f>
        <v>2.6693771851198011E-3</v>
      </c>
      <c r="X89">
        <f>Net_Zero_Table[[#This Row],[Embodied Carbon (Metric T)]]*AHP!$Q$26/TOPSIS!$E$20</f>
        <v>8.4738486945762012E-3</v>
      </c>
      <c r="Y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2.5782607908403574E-3</v>
      </c>
      <c r="Z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6.2882012501425076E-3</v>
      </c>
      <c r="AA89">
        <f>Net_Zero_Table[[#This Row],[S- Worst-Euclidean Distance]]/(Net_Zero_Table[[#This Row],[S+ Best-Euclidean Distance]]+Net_Zero_Table[[#This Row],[S- Worst-Euclidean Distance]])</f>
        <v>0.70921199696981363</v>
      </c>
      <c r="AB89">
        <v>88</v>
      </c>
    </row>
    <row r="90" spans="1:28" x14ac:dyDescent="0.3">
      <c r="A90">
        <v>290</v>
      </c>
      <c r="B90" t="s">
        <v>141</v>
      </c>
      <c r="C90" t="s">
        <v>280</v>
      </c>
      <c r="D90" t="s">
        <v>151</v>
      </c>
      <c r="E90" t="s">
        <v>152</v>
      </c>
      <c r="F90" t="s">
        <v>154</v>
      </c>
      <c r="G90" t="s">
        <v>220</v>
      </c>
      <c r="H90">
        <v>379.00830370810417</v>
      </c>
      <c r="I90">
        <v>27</v>
      </c>
      <c r="J90">
        <v>1318604.0493781222</v>
      </c>
      <c r="K90">
        <v>39704.789363636359</v>
      </c>
      <c r="L90">
        <v>237348728.888062</v>
      </c>
      <c r="M90">
        <v>5054376.2022727262</v>
      </c>
      <c r="N90">
        <v>1977906074.0671833</v>
      </c>
      <c r="O90">
        <v>105300000</v>
      </c>
      <c r="P90">
        <v>19.080455068181813</v>
      </c>
      <c r="Q90">
        <v>19713.130538202928</v>
      </c>
      <c r="R90">
        <v>237388433.67742562</v>
      </c>
      <c r="S90">
        <v>2088.2604502694558</v>
      </c>
      <c r="T90">
        <v>19732.21099327111</v>
      </c>
      <c r="U90">
        <f>Net_Zero_Table[[#This Row],[Total Energy(MJ)]]*AHP!$Q$23/TOPSIS!$B$20</f>
        <v>2.4176438132203246E-2</v>
      </c>
      <c r="V90">
        <f>Net_Zero_Table[[#This Row],[Capital Cost (LKR)]]*AHP!$Q$24/TOPSIS!$C$20</f>
        <v>3.8202380985024051E-3</v>
      </c>
      <c r="W90">
        <f>Net_Zero_Table[[#This Row],[System Cost (LKR)]]*AHP!$Q$25/TOPSIS!$D$20</f>
        <v>2.6693771851198011E-3</v>
      </c>
      <c r="X90">
        <f>Net_Zero_Table[[#This Row],[Embodied Carbon (Metric T)]]*AHP!$Q$26/TOPSIS!$E$20</f>
        <v>8.6010294355351354E-3</v>
      </c>
      <c r="Y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2.5537159978354035E-3</v>
      </c>
      <c r="Z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6.1982093811250201E-3</v>
      </c>
      <c r="AA90">
        <f>Net_Zero_Table[[#This Row],[S- Worst-Euclidean Distance]]/(Net_Zero_Table[[#This Row],[S+ Best-Euclidean Distance]]+Net_Zero_Table[[#This Row],[S- Worst-Euclidean Distance]])</f>
        <v>0.70821094933298667</v>
      </c>
      <c r="AB90">
        <v>89</v>
      </c>
    </row>
    <row r="91" spans="1:28" x14ac:dyDescent="0.3">
      <c r="A91">
        <v>112</v>
      </c>
      <c r="B91" t="s">
        <v>140</v>
      </c>
      <c r="C91" t="s">
        <v>147</v>
      </c>
      <c r="D91" t="s">
        <v>151</v>
      </c>
      <c r="E91" t="s">
        <v>152</v>
      </c>
      <c r="F91" t="s">
        <v>155</v>
      </c>
      <c r="G91" t="s">
        <v>219</v>
      </c>
      <c r="H91">
        <v>329.35079145256719</v>
      </c>
      <c r="I91">
        <v>47</v>
      </c>
      <c r="J91">
        <v>1202660.1994322974</v>
      </c>
      <c r="K91">
        <v>45987.710336363627</v>
      </c>
      <c r="L91">
        <v>216478835.89781353</v>
      </c>
      <c r="M91">
        <v>5965190.7613636348</v>
      </c>
      <c r="N91">
        <v>1803990299.1484461</v>
      </c>
      <c r="O91">
        <v>87608000</v>
      </c>
      <c r="P91">
        <v>23.927138877272721</v>
      </c>
      <c r="Q91">
        <v>17979.769981512844</v>
      </c>
      <c r="R91">
        <v>216524823.60814989</v>
      </c>
      <c r="S91">
        <v>1897.5634899098097</v>
      </c>
      <c r="T91">
        <v>18003.697120390116</v>
      </c>
      <c r="U91">
        <f>Net_Zero_Table[[#This Row],[Total Energy(MJ)]]*AHP!$Q$23/TOPSIS!$B$20</f>
        <v>2.2051617768209984E-2</v>
      </c>
      <c r="V91">
        <f>Net_Zero_Table[[#This Row],[Capital Cost (LKR)]]*AHP!$Q$24/TOPSIS!$C$20</f>
        <v>4.5086570724887842E-3</v>
      </c>
      <c r="W91">
        <f>Net_Zero_Table[[#This Row],[System Cost (LKR)]]*AHP!$Q$25/TOPSIS!$D$20</f>
        <v>2.2208812576825789E-3</v>
      </c>
      <c r="X91">
        <f>Net_Zero_Table[[#This Row],[Embodied Carbon (Metric T)]]*AHP!$Q$26/TOPSIS!$E$20</f>
        <v>1.0785802804815933E-2</v>
      </c>
      <c r="Y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2.4646106107982365E-3</v>
      </c>
      <c r="Z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5.9760536002305131E-3</v>
      </c>
      <c r="AA91">
        <f>Net_Zero_Table[[#This Row],[S- Worst-Euclidean Distance]]/(Net_Zero_Table[[#This Row],[S+ Best-Euclidean Distance]]+Net_Zero_Table[[#This Row],[S- Worst-Euclidean Distance]])</f>
        <v>0.70800750400923129</v>
      </c>
      <c r="AB91">
        <v>90</v>
      </c>
    </row>
    <row r="92" spans="1:28" x14ac:dyDescent="0.3">
      <c r="A92">
        <v>130</v>
      </c>
      <c r="B92" t="s">
        <v>140</v>
      </c>
      <c r="C92" t="s">
        <v>147</v>
      </c>
      <c r="D92" t="s">
        <v>280</v>
      </c>
      <c r="E92" t="s">
        <v>152</v>
      </c>
      <c r="F92" t="s">
        <v>155</v>
      </c>
      <c r="G92" t="s">
        <v>219</v>
      </c>
      <c r="H92">
        <v>329.81525379097724</v>
      </c>
      <c r="I92">
        <v>47</v>
      </c>
      <c r="J92">
        <v>1203109.7989758784</v>
      </c>
      <c r="K92">
        <v>45987.710336363627</v>
      </c>
      <c r="L92">
        <v>216559763.81565812</v>
      </c>
      <c r="M92">
        <v>5969795.836363635</v>
      </c>
      <c r="N92">
        <v>1804664698.4638176</v>
      </c>
      <c r="O92">
        <v>87608000</v>
      </c>
      <c r="P92">
        <v>23.917928727272724</v>
      </c>
      <c r="Q92">
        <v>17986.49149468938</v>
      </c>
      <c r="R92">
        <v>216605751.52599448</v>
      </c>
      <c r="S92">
        <v>1898.2424943001811</v>
      </c>
      <c r="T92">
        <v>18010.409423416651</v>
      </c>
      <c r="U92">
        <f>Net_Zero_Table[[#This Row],[Total Energy(MJ)]]*AHP!$Q$23/TOPSIS!$B$20</f>
        <v>2.2059859740106547E-2</v>
      </c>
      <c r="V92">
        <f>Net_Zero_Table[[#This Row],[Capital Cost (LKR)]]*AHP!$Q$24/TOPSIS!$C$20</f>
        <v>4.5121377162433097E-3</v>
      </c>
      <c r="W92">
        <f>Net_Zero_Table[[#This Row],[System Cost (LKR)]]*AHP!$Q$25/TOPSIS!$D$20</f>
        <v>2.2208812576825789E-3</v>
      </c>
      <c r="X92">
        <f>Net_Zero_Table[[#This Row],[Embodied Carbon (Metric T)]]*AHP!$Q$26/TOPSIS!$E$20</f>
        <v>1.0781651081443895E-2</v>
      </c>
      <c r="Y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2.4630731178988622E-3</v>
      </c>
      <c r="Z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5.9708207826235501E-3</v>
      </c>
      <c r="AA92">
        <f>Net_Zero_Table[[#This Row],[S- Worst-Euclidean Distance]]/(Net_Zero_Table[[#This Row],[S+ Best-Euclidean Distance]]+Net_Zero_Table[[#This Row],[S- Worst-Euclidean Distance]])</f>
        <v>0.70795540625116304</v>
      </c>
      <c r="AB92">
        <v>91</v>
      </c>
    </row>
    <row r="93" spans="1:28" x14ac:dyDescent="0.3">
      <c r="A93">
        <v>114</v>
      </c>
      <c r="B93" t="s">
        <v>140</v>
      </c>
      <c r="C93" t="s">
        <v>147</v>
      </c>
      <c r="D93" t="s">
        <v>151</v>
      </c>
      <c r="E93" t="s">
        <v>152</v>
      </c>
      <c r="F93" t="s">
        <v>155</v>
      </c>
      <c r="G93" t="s">
        <v>218</v>
      </c>
      <c r="H93">
        <v>329.35079145256719</v>
      </c>
      <c r="I93">
        <v>24</v>
      </c>
      <c r="J93">
        <v>1202660.1994322974</v>
      </c>
      <c r="K93">
        <v>45987.710336363627</v>
      </c>
      <c r="L93">
        <v>216478835.89781353</v>
      </c>
      <c r="M93">
        <v>5965190.7613636348</v>
      </c>
      <c r="N93">
        <v>1803990299.1484461</v>
      </c>
      <c r="O93">
        <v>89908800</v>
      </c>
      <c r="P93">
        <v>23.927138877272721</v>
      </c>
      <c r="Q93">
        <v>17979.769981512844</v>
      </c>
      <c r="R93">
        <v>216524823.60814989</v>
      </c>
      <c r="S93">
        <v>1899.8642899098099</v>
      </c>
      <c r="T93">
        <v>18003.697120390116</v>
      </c>
      <c r="U93">
        <f>Net_Zero_Table[[#This Row],[Total Energy(MJ)]]*AHP!$Q$23/TOPSIS!$B$20</f>
        <v>2.2051617768209984E-2</v>
      </c>
      <c r="V93">
        <f>Net_Zero_Table[[#This Row],[Capital Cost (LKR)]]*AHP!$Q$24/TOPSIS!$C$20</f>
        <v>4.5086570724887842E-3</v>
      </c>
      <c r="W93">
        <f>Net_Zero_Table[[#This Row],[System Cost (LKR)]]*AHP!$Q$25/TOPSIS!$D$20</f>
        <v>2.2792070224263933E-3</v>
      </c>
      <c r="X93">
        <f>Net_Zero_Table[[#This Row],[Embodied Carbon (Metric T)]]*AHP!$Q$26/TOPSIS!$E$20</f>
        <v>1.0785802804815933E-2</v>
      </c>
      <c r="Y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2.4664183481792308E-3</v>
      </c>
      <c r="Z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5.9680959605646891E-3</v>
      </c>
      <c r="AA93">
        <f>Net_Zero_Table[[#This Row],[S- Worst-Euclidean Distance]]/(Net_Zero_Table[[#This Row],[S+ Best-Euclidean Distance]]+Net_Zero_Table[[#This Row],[S- Worst-Euclidean Distance]])</f>
        <v>0.70758027576972204</v>
      </c>
      <c r="AB93">
        <v>92</v>
      </c>
    </row>
    <row r="94" spans="1:28" x14ac:dyDescent="0.3">
      <c r="A94">
        <v>308</v>
      </c>
      <c r="B94" t="s">
        <v>141</v>
      </c>
      <c r="C94" t="s">
        <v>280</v>
      </c>
      <c r="D94" t="s">
        <v>280</v>
      </c>
      <c r="E94" t="s">
        <v>152</v>
      </c>
      <c r="F94" t="s">
        <v>154</v>
      </c>
      <c r="G94" t="s">
        <v>220</v>
      </c>
      <c r="H94">
        <v>379.47276604651415</v>
      </c>
      <c r="I94">
        <v>27</v>
      </c>
      <c r="J94">
        <v>1319053.648921703</v>
      </c>
      <c r="K94">
        <v>39704.789363636359</v>
      </c>
      <c r="L94">
        <v>237429656.80590653</v>
      </c>
      <c r="M94">
        <v>5058981.2772727264</v>
      </c>
      <c r="N94">
        <v>1978580473.3825545</v>
      </c>
      <c r="O94">
        <v>105300000</v>
      </c>
      <c r="P94">
        <v>19.071244918181815</v>
      </c>
      <c r="Q94">
        <v>19719.852051379457</v>
      </c>
      <c r="R94">
        <v>237469361.59527016</v>
      </c>
      <c r="S94">
        <v>2088.9394546598273</v>
      </c>
      <c r="T94">
        <v>19738.923296297638</v>
      </c>
      <c r="U94">
        <f>Net_Zero_Table[[#This Row],[Total Energy(MJ)]]*AHP!$Q$23/TOPSIS!$B$20</f>
        <v>2.4184680104099798E-2</v>
      </c>
      <c r="V94">
        <f>Net_Zero_Table[[#This Row],[Capital Cost (LKR)]]*AHP!$Q$24/TOPSIS!$C$20</f>
        <v>3.8237187422569302E-3</v>
      </c>
      <c r="W94">
        <f>Net_Zero_Table[[#This Row],[System Cost (LKR)]]*AHP!$Q$25/TOPSIS!$D$20</f>
        <v>2.6693771851198011E-3</v>
      </c>
      <c r="X94">
        <f>Net_Zero_Table[[#This Row],[Embodied Carbon (Metric T)]]*AHP!$Q$26/TOPSIS!$E$20</f>
        <v>8.5968777121630986E-3</v>
      </c>
      <c r="Y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2.5616915125016189E-3</v>
      </c>
      <c r="Z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6.1970685008327217E-3</v>
      </c>
      <c r="AA94">
        <f>Net_Zero_Table[[#This Row],[S- Worst-Euclidean Distance]]/(Net_Zero_Table[[#This Row],[S+ Best-Euclidean Distance]]+Net_Zero_Table[[#This Row],[S- Worst-Euclidean Distance]])</f>
        <v>0.70752806235109778</v>
      </c>
      <c r="AB94">
        <v>93</v>
      </c>
    </row>
    <row r="95" spans="1:28" x14ac:dyDescent="0.3">
      <c r="A95">
        <v>132</v>
      </c>
      <c r="B95" t="s">
        <v>140</v>
      </c>
      <c r="C95" t="s">
        <v>147</v>
      </c>
      <c r="D95" t="s">
        <v>280</v>
      </c>
      <c r="E95" t="s">
        <v>152</v>
      </c>
      <c r="F95" t="s">
        <v>155</v>
      </c>
      <c r="G95" t="s">
        <v>218</v>
      </c>
      <c r="H95">
        <v>329.81525379097724</v>
      </c>
      <c r="I95">
        <v>24</v>
      </c>
      <c r="J95">
        <v>1203109.7989758784</v>
      </c>
      <c r="K95">
        <v>45987.710336363627</v>
      </c>
      <c r="L95">
        <v>216559763.81565812</v>
      </c>
      <c r="M95">
        <v>5969795.836363635</v>
      </c>
      <c r="N95">
        <v>1804664698.4638176</v>
      </c>
      <c r="O95">
        <v>89908800</v>
      </c>
      <c r="P95">
        <v>23.917928727272724</v>
      </c>
      <c r="Q95">
        <v>17986.49149468938</v>
      </c>
      <c r="R95">
        <v>216605751.52599448</v>
      </c>
      <c r="S95">
        <v>1900.5432943001811</v>
      </c>
      <c r="T95">
        <v>18010.409423416651</v>
      </c>
      <c r="U95">
        <f>Net_Zero_Table[[#This Row],[Total Energy(MJ)]]*AHP!$Q$23/TOPSIS!$B$20</f>
        <v>2.2059859740106547E-2</v>
      </c>
      <c r="V95">
        <f>Net_Zero_Table[[#This Row],[Capital Cost (LKR)]]*AHP!$Q$24/TOPSIS!$C$20</f>
        <v>4.5121377162433097E-3</v>
      </c>
      <c r="W95">
        <f>Net_Zero_Table[[#This Row],[System Cost (LKR)]]*AHP!$Q$25/TOPSIS!$D$20</f>
        <v>2.2792070224263933E-3</v>
      </c>
      <c r="X95">
        <f>Net_Zero_Table[[#This Row],[Embodied Carbon (Metric T)]]*AHP!$Q$26/TOPSIS!$E$20</f>
        <v>1.0781651081443895E-2</v>
      </c>
      <c r="Y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2.4648819828729999E-3</v>
      </c>
      <c r="Z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5.9628561595840785E-3</v>
      </c>
      <c r="AA95">
        <f>Net_Zero_Table[[#This Row],[S- Worst-Euclidean Distance]]/(Net_Zero_Table[[#This Row],[S+ Best-Euclidean Distance]]+Net_Zero_Table[[#This Row],[S- Worst-Euclidean Distance]])</f>
        <v>0.70752745977530196</v>
      </c>
      <c r="AB95">
        <v>94</v>
      </c>
    </row>
    <row r="96" spans="1:28" x14ac:dyDescent="0.3">
      <c r="A96">
        <v>113</v>
      </c>
      <c r="B96" t="s">
        <v>140</v>
      </c>
      <c r="C96" t="s">
        <v>147</v>
      </c>
      <c r="D96" t="s">
        <v>151</v>
      </c>
      <c r="E96" t="s">
        <v>152</v>
      </c>
      <c r="F96" t="s">
        <v>155</v>
      </c>
      <c r="G96" t="s">
        <v>220</v>
      </c>
      <c r="H96">
        <v>329.35079145256719</v>
      </c>
      <c r="I96">
        <v>24</v>
      </c>
      <c r="J96">
        <v>1202660.1994322974</v>
      </c>
      <c r="K96">
        <v>45987.710336363627</v>
      </c>
      <c r="L96">
        <v>216478835.89781353</v>
      </c>
      <c r="M96">
        <v>5965190.7613636348</v>
      </c>
      <c r="N96">
        <v>1803990299.1484461</v>
      </c>
      <c r="O96">
        <v>93600000</v>
      </c>
      <c r="P96">
        <v>23.927138877272721</v>
      </c>
      <c r="Q96">
        <v>17979.769981512844</v>
      </c>
      <c r="R96">
        <v>216524823.60814989</v>
      </c>
      <c r="S96">
        <v>1903.5554899098099</v>
      </c>
      <c r="T96">
        <v>18003.697120390116</v>
      </c>
      <c r="U96">
        <f>Net_Zero_Table[[#This Row],[Total Energy(MJ)]]*AHP!$Q$23/TOPSIS!$B$20</f>
        <v>2.2051617768209984E-2</v>
      </c>
      <c r="V96">
        <f>Net_Zero_Table[[#This Row],[Capital Cost (LKR)]]*AHP!$Q$24/TOPSIS!$C$20</f>
        <v>4.5086570724887842E-3</v>
      </c>
      <c r="W96">
        <f>Net_Zero_Table[[#This Row],[System Cost (LKR)]]*AHP!$Q$25/TOPSIS!$D$20</f>
        <v>2.3727797201064898E-3</v>
      </c>
      <c r="X96">
        <f>Net_Zero_Table[[#This Row],[Embodied Carbon (Metric T)]]*AHP!$Q$26/TOPSIS!$E$20</f>
        <v>1.0785802804815933E-2</v>
      </c>
      <c r="Y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2.4721921160912627E-3</v>
      </c>
      <c r="Z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5.9565004458799206E-3</v>
      </c>
      <c r="AA96">
        <f>Net_Zero_Table[[#This Row],[S- Worst-Euclidean Distance]]/(Net_Zero_Table[[#This Row],[S+ Best-Euclidean Distance]]+Net_Zero_Table[[#This Row],[S- Worst-Euclidean Distance]])</f>
        <v>0.70669328630571138</v>
      </c>
      <c r="AB96">
        <v>95</v>
      </c>
    </row>
    <row r="97" spans="1:28" x14ac:dyDescent="0.3">
      <c r="A97">
        <v>131</v>
      </c>
      <c r="B97" t="s">
        <v>140</v>
      </c>
      <c r="C97" t="s">
        <v>147</v>
      </c>
      <c r="D97" t="s">
        <v>280</v>
      </c>
      <c r="E97" t="s">
        <v>152</v>
      </c>
      <c r="F97" t="s">
        <v>155</v>
      </c>
      <c r="G97" t="s">
        <v>220</v>
      </c>
      <c r="H97">
        <v>329.81525379097724</v>
      </c>
      <c r="I97">
        <v>24</v>
      </c>
      <c r="J97">
        <v>1203109.7989758784</v>
      </c>
      <c r="K97">
        <v>45987.710336363627</v>
      </c>
      <c r="L97">
        <v>216559763.81565812</v>
      </c>
      <c r="M97">
        <v>5969795.836363635</v>
      </c>
      <c r="N97">
        <v>1804664698.4638176</v>
      </c>
      <c r="O97">
        <v>93600000</v>
      </c>
      <c r="P97">
        <v>23.917928727272724</v>
      </c>
      <c r="Q97">
        <v>17986.49149468938</v>
      </c>
      <c r="R97">
        <v>216605751.52599448</v>
      </c>
      <c r="S97">
        <v>1904.234494300181</v>
      </c>
      <c r="T97">
        <v>18010.409423416651</v>
      </c>
      <c r="U97">
        <f>Net_Zero_Table[[#This Row],[Total Energy(MJ)]]*AHP!$Q$23/TOPSIS!$B$20</f>
        <v>2.2059859740106547E-2</v>
      </c>
      <c r="V97">
        <f>Net_Zero_Table[[#This Row],[Capital Cost (LKR)]]*AHP!$Q$24/TOPSIS!$C$20</f>
        <v>4.5121377162433097E-3</v>
      </c>
      <c r="W97">
        <f>Net_Zero_Table[[#This Row],[System Cost (LKR)]]*AHP!$Q$25/TOPSIS!$D$20</f>
        <v>2.3727797201064898E-3</v>
      </c>
      <c r="X97">
        <f>Net_Zero_Table[[#This Row],[Embodied Carbon (Metric T)]]*AHP!$Q$26/TOPSIS!$E$20</f>
        <v>1.0781651081443895E-2</v>
      </c>
      <c r="Y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2.4706593411720199E-3</v>
      </c>
      <c r="Z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5.951250435593255E-3</v>
      </c>
      <c r="AA97">
        <f>Net_Zero_Table[[#This Row],[S- Worst-Euclidean Distance]]/(Net_Zero_Table[[#This Row],[S+ Best-Euclidean Distance]]+Net_Zero_Table[[#This Row],[S- Worst-Euclidean Distance]])</f>
        <v>0.70663906326945214</v>
      </c>
      <c r="AB97">
        <v>96</v>
      </c>
    </row>
    <row r="98" spans="1:28" x14ac:dyDescent="0.3">
      <c r="A98">
        <v>436</v>
      </c>
      <c r="B98" t="s">
        <v>280</v>
      </c>
      <c r="C98" t="s">
        <v>147</v>
      </c>
      <c r="D98" t="s">
        <v>151</v>
      </c>
      <c r="E98" t="s">
        <v>152</v>
      </c>
      <c r="F98" t="s">
        <v>155</v>
      </c>
      <c r="G98" t="s">
        <v>219</v>
      </c>
      <c r="H98">
        <v>346.34754029331845</v>
      </c>
      <c r="I98">
        <v>50</v>
      </c>
      <c r="J98">
        <v>1253875.7241579569</v>
      </c>
      <c r="K98">
        <v>36911.660336363631</v>
      </c>
      <c r="L98">
        <v>225697630.34843224</v>
      </c>
      <c r="M98">
        <v>5819973.961363635</v>
      </c>
      <c r="N98">
        <v>1880813586.2369351</v>
      </c>
      <c r="O98">
        <v>93200000</v>
      </c>
      <c r="P98">
        <v>22.838012877272721</v>
      </c>
      <c r="Q98">
        <v>18745.442076161456</v>
      </c>
      <c r="R98">
        <v>225734542.00876862</v>
      </c>
      <c r="S98">
        <v>1979.8335601982988</v>
      </c>
      <c r="T98">
        <v>18768.28008903873</v>
      </c>
      <c r="U98">
        <f>Net_Zero_Table[[#This Row],[Total Energy(MJ)]]*AHP!$Q$23/TOPSIS!$B$20</f>
        <v>2.2989566528721757E-2</v>
      </c>
      <c r="V98">
        <f>Net_Zero_Table[[#This Row],[Capital Cost (LKR)]]*AHP!$Q$24/TOPSIS!$C$20</f>
        <v>4.398898176494229E-3</v>
      </c>
      <c r="W98">
        <f>Net_Zero_Table[[#This Row],[System Cost (LKR)]]*AHP!$Q$25/TOPSIS!$D$20</f>
        <v>2.3626396358325304E-3</v>
      </c>
      <c r="X98">
        <f>Net_Zero_Table[[#This Row],[Embodied Carbon (Metric T)]]*AHP!$Q$26/TOPSIS!$E$20</f>
        <v>1.0294849902931121E-2</v>
      </c>
      <c r="Y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2.3468429094822035E-3</v>
      </c>
      <c r="Z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5.5229981370953345E-3</v>
      </c>
      <c r="AA98">
        <f>Net_Zero_Table[[#This Row],[S- Worst-Euclidean Distance]]/(Net_Zero_Table[[#This Row],[S+ Best-Euclidean Distance]]+Net_Zero_Table[[#This Row],[S- Worst-Euclidean Distance]])</f>
        <v>0.7017928449135824</v>
      </c>
      <c r="AB98">
        <v>97</v>
      </c>
    </row>
    <row r="99" spans="1:28" x14ac:dyDescent="0.3">
      <c r="A99">
        <v>438</v>
      </c>
      <c r="B99" t="s">
        <v>280</v>
      </c>
      <c r="C99" t="s">
        <v>147</v>
      </c>
      <c r="D99" t="s">
        <v>151</v>
      </c>
      <c r="E99" t="s">
        <v>152</v>
      </c>
      <c r="F99" t="s">
        <v>155</v>
      </c>
      <c r="G99" t="s">
        <v>218</v>
      </c>
      <c r="H99">
        <v>346.34754029331845</v>
      </c>
      <c r="I99">
        <v>25</v>
      </c>
      <c r="J99">
        <v>1253875.7241579569</v>
      </c>
      <c r="K99">
        <v>36911.660336363631</v>
      </c>
      <c r="L99">
        <v>225697630.34843224</v>
      </c>
      <c r="M99">
        <v>5819973.961363635</v>
      </c>
      <c r="N99">
        <v>1880813586.2369351</v>
      </c>
      <c r="O99">
        <v>93655000</v>
      </c>
      <c r="P99">
        <v>22.838012877272721</v>
      </c>
      <c r="Q99">
        <v>18745.442076161456</v>
      </c>
      <c r="R99">
        <v>225734542.00876862</v>
      </c>
      <c r="S99">
        <v>1980.2885601982987</v>
      </c>
      <c r="T99">
        <v>18768.28008903873</v>
      </c>
      <c r="U99">
        <f>Net_Zero_Table[[#This Row],[Total Energy(MJ)]]*AHP!$Q$23/TOPSIS!$B$20</f>
        <v>2.2989566528721757E-2</v>
      </c>
      <c r="V99">
        <f>Net_Zero_Table[[#This Row],[Capital Cost (LKR)]]*AHP!$Q$24/TOPSIS!$C$20</f>
        <v>4.398898176494229E-3</v>
      </c>
      <c r="W99">
        <f>Net_Zero_Table[[#This Row],[System Cost (LKR)]]*AHP!$Q$25/TOPSIS!$D$20</f>
        <v>2.3741739816941594E-3</v>
      </c>
      <c r="X99">
        <f>Net_Zero_Table[[#This Row],[Embodied Carbon (Metric T)]]*AHP!$Q$26/TOPSIS!$E$20</f>
        <v>1.0294849902931121E-2</v>
      </c>
      <c r="Y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2.3478000177515807E-3</v>
      </c>
      <c r="Z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5.5215434987764198E-3</v>
      </c>
      <c r="AA99">
        <f>Net_Zero_Table[[#This Row],[S- Worst-Euclidean Distance]]/(Net_Zero_Table[[#This Row],[S+ Best-Euclidean Distance]]+Net_Zero_Table[[#This Row],[S- Worst-Euclidean Distance]])</f>
        <v>0.70165236619541504</v>
      </c>
      <c r="AB99">
        <v>98</v>
      </c>
    </row>
    <row r="100" spans="1:28" x14ac:dyDescent="0.3">
      <c r="A100">
        <v>454</v>
      </c>
      <c r="B100" t="s">
        <v>280</v>
      </c>
      <c r="C100" t="s">
        <v>147</v>
      </c>
      <c r="D100" t="s">
        <v>280</v>
      </c>
      <c r="E100" t="s">
        <v>152</v>
      </c>
      <c r="F100" t="s">
        <v>155</v>
      </c>
      <c r="G100" t="s">
        <v>219</v>
      </c>
      <c r="H100">
        <v>346.81200263172855</v>
      </c>
      <c r="I100">
        <v>50</v>
      </c>
      <c r="J100">
        <v>1254325.3237015379</v>
      </c>
      <c r="K100">
        <v>36911.660336363631</v>
      </c>
      <c r="L100">
        <v>225778558.26627681</v>
      </c>
      <c r="M100">
        <v>5824579.0363636352</v>
      </c>
      <c r="N100">
        <v>1881487985.5523067</v>
      </c>
      <c r="O100">
        <v>93200000</v>
      </c>
      <c r="P100">
        <v>22.828802727272723</v>
      </c>
      <c r="Q100">
        <v>18752.16358933799</v>
      </c>
      <c r="R100">
        <v>225815469.92661318</v>
      </c>
      <c r="S100">
        <v>1980.5125645886703</v>
      </c>
      <c r="T100">
        <v>18774.992392065262</v>
      </c>
      <c r="U100">
        <f>Net_Zero_Table[[#This Row],[Total Energy(MJ)]]*AHP!$Q$23/TOPSIS!$B$20</f>
        <v>2.2997808500618316E-2</v>
      </c>
      <c r="V100">
        <f>Net_Zero_Table[[#This Row],[Capital Cost (LKR)]]*AHP!$Q$24/TOPSIS!$C$20</f>
        <v>4.4023788202487545E-3</v>
      </c>
      <c r="W100">
        <f>Net_Zero_Table[[#This Row],[System Cost (LKR)]]*AHP!$Q$25/TOPSIS!$D$20</f>
        <v>2.3626396358325304E-3</v>
      </c>
      <c r="X100">
        <f>Net_Zero_Table[[#This Row],[Embodied Carbon (Metric T)]]*AHP!$Q$26/TOPSIS!$E$20</f>
        <v>1.0290698179559084E-2</v>
      </c>
      <c r="Y1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2.3492273188722539E-3</v>
      </c>
      <c r="Z1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5.5190367130896886E-3</v>
      </c>
      <c r="AA100">
        <f>Net_Zero_Table[[#This Row],[S- Worst-Euclidean Distance]]/(Net_Zero_Table[[#This Row],[S+ Best-Euclidean Distance]]+Net_Zero_Table[[#This Row],[S- Worst-Euclidean Distance]])</f>
        <v>0.70143003471548759</v>
      </c>
      <c r="AB100">
        <v>99</v>
      </c>
    </row>
    <row r="101" spans="1:28" x14ac:dyDescent="0.3">
      <c r="A101">
        <v>456</v>
      </c>
      <c r="B101" t="s">
        <v>280</v>
      </c>
      <c r="C101" t="s">
        <v>147</v>
      </c>
      <c r="D101" t="s">
        <v>280</v>
      </c>
      <c r="E101" t="s">
        <v>152</v>
      </c>
      <c r="F101" t="s">
        <v>155</v>
      </c>
      <c r="G101" t="s">
        <v>218</v>
      </c>
      <c r="H101">
        <v>346.81200263172855</v>
      </c>
      <c r="I101">
        <v>25</v>
      </c>
      <c r="J101">
        <v>1254325.3237015379</v>
      </c>
      <c r="K101">
        <v>36911.660336363631</v>
      </c>
      <c r="L101">
        <v>225778558.26627681</v>
      </c>
      <c r="M101">
        <v>5824579.0363636352</v>
      </c>
      <c r="N101">
        <v>1881487985.5523067</v>
      </c>
      <c r="O101">
        <v>93655000</v>
      </c>
      <c r="P101">
        <v>22.828802727272723</v>
      </c>
      <c r="Q101">
        <v>18752.16358933799</v>
      </c>
      <c r="R101">
        <v>225815469.92661318</v>
      </c>
      <c r="S101">
        <v>1980.9675645886703</v>
      </c>
      <c r="T101">
        <v>18774.992392065262</v>
      </c>
      <c r="U101">
        <f>Net_Zero_Table[[#This Row],[Total Energy(MJ)]]*AHP!$Q$23/TOPSIS!$B$20</f>
        <v>2.2997808500618316E-2</v>
      </c>
      <c r="V101">
        <f>Net_Zero_Table[[#This Row],[Capital Cost (LKR)]]*AHP!$Q$24/TOPSIS!$C$20</f>
        <v>4.4023788202487545E-3</v>
      </c>
      <c r="W101">
        <f>Net_Zero_Table[[#This Row],[System Cost (LKR)]]*AHP!$Q$25/TOPSIS!$D$20</f>
        <v>2.3741739816941594E-3</v>
      </c>
      <c r="X101">
        <f>Net_Zero_Table[[#This Row],[Embodied Carbon (Metric T)]]*AHP!$Q$26/TOPSIS!$E$20</f>
        <v>1.0290698179559084E-2</v>
      </c>
      <c r="Y1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2.3501834560951083E-3</v>
      </c>
      <c r="Z1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5.5175810303930688E-3</v>
      </c>
      <c r="AA101">
        <f>Net_Zero_Table[[#This Row],[S- Worst-Euclidean Distance]]/(Net_Zero_Table[[#This Row],[S+ Best-Euclidean Distance]]+Net_Zero_Table[[#This Row],[S- Worst-Euclidean Distance]])</f>
        <v>0.7012895517994685</v>
      </c>
      <c r="AB101">
        <v>100</v>
      </c>
    </row>
    <row r="102" spans="1:28" x14ac:dyDescent="0.3">
      <c r="A102">
        <v>437</v>
      </c>
      <c r="B102" t="s">
        <v>280</v>
      </c>
      <c r="C102" t="s">
        <v>147</v>
      </c>
      <c r="D102" t="s">
        <v>151</v>
      </c>
      <c r="E102" t="s">
        <v>152</v>
      </c>
      <c r="F102" t="s">
        <v>155</v>
      </c>
      <c r="G102" t="s">
        <v>220</v>
      </c>
      <c r="H102">
        <v>346.34754029331845</v>
      </c>
      <c r="I102">
        <v>25</v>
      </c>
      <c r="J102">
        <v>1253875.7241579569</v>
      </c>
      <c r="K102">
        <v>36911.660336363631</v>
      </c>
      <c r="L102">
        <v>225697630.34843224</v>
      </c>
      <c r="M102">
        <v>5819973.961363635</v>
      </c>
      <c r="N102">
        <v>1880813586.2369351</v>
      </c>
      <c r="O102">
        <v>97500000</v>
      </c>
      <c r="P102">
        <v>22.838012877272721</v>
      </c>
      <c r="Q102">
        <v>18745.442076161456</v>
      </c>
      <c r="R102">
        <v>225734542.00876862</v>
      </c>
      <c r="S102">
        <v>1984.1335601982987</v>
      </c>
      <c r="T102">
        <v>18768.28008903873</v>
      </c>
      <c r="U102">
        <f>Net_Zero_Table[[#This Row],[Total Energy(MJ)]]*AHP!$Q$23/TOPSIS!$B$20</f>
        <v>2.2989566528721757E-2</v>
      </c>
      <c r="V102">
        <f>Net_Zero_Table[[#This Row],[Capital Cost (LKR)]]*AHP!$Q$24/TOPSIS!$C$20</f>
        <v>4.398898176494229E-3</v>
      </c>
      <c r="W102">
        <f>Net_Zero_Table[[#This Row],[System Cost (LKR)]]*AHP!$Q$25/TOPSIS!$D$20</f>
        <v>2.4716455417775939E-3</v>
      </c>
      <c r="X102">
        <f>Net_Zero_Table[[#This Row],[Embodied Carbon (Metric T)]]*AHP!$Q$26/TOPSIS!$E$20</f>
        <v>1.0294849902931121E-2</v>
      </c>
      <c r="Y1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2.3581265015146877E-3</v>
      </c>
      <c r="Z1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5.5101998723574895E-3</v>
      </c>
      <c r="AA102">
        <f>Net_Zero_Table[[#This Row],[S- Worst-Euclidean Distance]]/(Net_Zero_Table[[#This Row],[S+ Best-Euclidean Distance]]+Net_Zero_Table[[#This Row],[S- Worst-Euclidean Distance]])</f>
        <v>0.70030138691943933</v>
      </c>
      <c r="AB102">
        <v>101</v>
      </c>
    </row>
    <row r="103" spans="1:28" x14ac:dyDescent="0.3">
      <c r="A103">
        <v>455</v>
      </c>
      <c r="B103" t="s">
        <v>280</v>
      </c>
      <c r="C103" t="s">
        <v>147</v>
      </c>
      <c r="D103" t="s">
        <v>280</v>
      </c>
      <c r="E103" t="s">
        <v>152</v>
      </c>
      <c r="F103" t="s">
        <v>155</v>
      </c>
      <c r="G103" t="s">
        <v>220</v>
      </c>
      <c r="H103">
        <v>346.81200263172855</v>
      </c>
      <c r="I103">
        <v>25</v>
      </c>
      <c r="J103">
        <v>1254325.3237015379</v>
      </c>
      <c r="K103">
        <v>36911.660336363631</v>
      </c>
      <c r="L103">
        <v>225778558.26627681</v>
      </c>
      <c r="M103">
        <v>5824579.0363636352</v>
      </c>
      <c r="N103">
        <v>1881487985.5523067</v>
      </c>
      <c r="O103">
        <v>97500000</v>
      </c>
      <c r="P103">
        <v>22.828802727272723</v>
      </c>
      <c r="Q103">
        <v>18752.16358933799</v>
      </c>
      <c r="R103">
        <v>225815469.92661318</v>
      </c>
      <c r="S103">
        <v>1984.8125645886703</v>
      </c>
      <c r="T103">
        <v>18774.992392065262</v>
      </c>
      <c r="U103">
        <f>Net_Zero_Table[[#This Row],[Total Energy(MJ)]]*AHP!$Q$23/TOPSIS!$B$20</f>
        <v>2.2997808500618316E-2</v>
      </c>
      <c r="V103">
        <f>Net_Zero_Table[[#This Row],[Capital Cost (LKR)]]*AHP!$Q$24/TOPSIS!$C$20</f>
        <v>4.4023788202487545E-3</v>
      </c>
      <c r="W103">
        <f>Net_Zero_Table[[#This Row],[System Cost (LKR)]]*AHP!$Q$25/TOPSIS!$D$20</f>
        <v>2.4716455417775939E-3</v>
      </c>
      <c r="X103">
        <f>Net_Zero_Table[[#This Row],[Embodied Carbon (Metric T)]]*AHP!$Q$26/TOPSIS!$E$20</f>
        <v>1.0290698179559084E-2</v>
      </c>
      <c r="Y1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2.3604995130469156E-3</v>
      </c>
      <c r="Z1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5.506229240723799E-3</v>
      </c>
      <c r="AA103">
        <f>Net_Zero_Table[[#This Row],[S- Worst-Euclidean Distance]]/(Net_Zero_Table[[#This Row],[S+ Best-Euclidean Distance]]+Net_Zero_Table[[#This Row],[S- Worst-Euclidean Distance]])</f>
        <v>0.69993887078978412</v>
      </c>
      <c r="AB103">
        <v>102</v>
      </c>
    </row>
    <row r="104" spans="1:28" x14ac:dyDescent="0.3">
      <c r="A104">
        <v>115</v>
      </c>
      <c r="B104" t="s">
        <v>140</v>
      </c>
      <c r="C104" t="s">
        <v>147</v>
      </c>
      <c r="D104" t="s">
        <v>151</v>
      </c>
      <c r="E104" t="s">
        <v>152</v>
      </c>
      <c r="F104" t="s">
        <v>280</v>
      </c>
      <c r="G104" t="s">
        <v>219</v>
      </c>
      <c r="H104">
        <v>329.45273132556804</v>
      </c>
      <c r="I104">
        <v>47</v>
      </c>
      <c r="J104">
        <v>1199908.5109554185</v>
      </c>
      <c r="K104">
        <v>47352.343290909077</v>
      </c>
      <c r="L104">
        <v>215983531.97197533</v>
      </c>
      <c r="M104">
        <v>5926981.0386363622</v>
      </c>
      <c r="N104">
        <v>1799862766.4331276</v>
      </c>
      <c r="O104">
        <v>87608000</v>
      </c>
      <c r="P104">
        <v>24.200065468181812</v>
      </c>
      <c r="Q104">
        <v>17938.632238783506</v>
      </c>
      <c r="R104">
        <v>216030884.31526622</v>
      </c>
      <c r="S104">
        <v>1893.397747471764</v>
      </c>
      <c r="T104">
        <v>17962.832304251689</v>
      </c>
      <c r="U104">
        <f>Net_Zero_Table[[#This Row],[Total Energy(MJ)]]*AHP!$Q$23/TOPSIS!$B$20</f>
        <v>2.200131332594852E-2</v>
      </c>
      <c r="V104">
        <f>Net_Zero_Table[[#This Row],[Capital Cost (LKR)]]*AHP!$Q$24/TOPSIS!$C$20</f>
        <v>4.4797771014192973E-3</v>
      </c>
      <c r="W104">
        <f>Net_Zero_Table[[#This Row],[System Cost (LKR)]]*AHP!$Q$25/TOPSIS!$D$20</f>
        <v>2.2208812576825789E-3</v>
      </c>
      <c r="X104">
        <f>Net_Zero_Table[[#This Row],[Embodied Carbon (Metric T)]]*AHP!$Q$26/TOPSIS!$E$20</f>
        <v>1.0908831822402831E-2</v>
      </c>
      <c r="Y1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2.5650847854113141E-3</v>
      </c>
      <c r="Z1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5.9603987899844767E-3</v>
      </c>
      <c r="AA104">
        <f>Net_Zero_Table[[#This Row],[S- Worst-Euclidean Distance]]/(Net_Zero_Table[[#This Row],[S+ Best-Euclidean Distance]]+Net_Zero_Table[[#This Row],[S- Worst-Euclidean Distance]])</f>
        <v>0.69912735591749342</v>
      </c>
      <c r="AB104">
        <v>103</v>
      </c>
    </row>
    <row r="105" spans="1:28" x14ac:dyDescent="0.3">
      <c r="A105">
        <v>133</v>
      </c>
      <c r="B105" t="s">
        <v>140</v>
      </c>
      <c r="C105" t="s">
        <v>147</v>
      </c>
      <c r="D105" t="s">
        <v>280</v>
      </c>
      <c r="E105" t="s">
        <v>152</v>
      </c>
      <c r="F105" t="s">
        <v>280</v>
      </c>
      <c r="G105" t="s">
        <v>219</v>
      </c>
      <c r="H105">
        <v>329.91719366397803</v>
      </c>
      <c r="I105">
        <v>47</v>
      </c>
      <c r="J105">
        <v>1200358.1104989992</v>
      </c>
      <c r="K105">
        <v>47352.343290909077</v>
      </c>
      <c r="L105">
        <v>216064459.88981986</v>
      </c>
      <c r="M105">
        <v>5931586.1136363624</v>
      </c>
      <c r="N105">
        <v>1800537165.7484989</v>
      </c>
      <c r="O105">
        <v>87608000</v>
      </c>
      <c r="P105">
        <v>24.190855318181814</v>
      </c>
      <c r="Q105">
        <v>17945.35375196004</v>
      </c>
      <c r="R105">
        <v>216111812.23311076</v>
      </c>
      <c r="S105">
        <v>1894.0767518621351</v>
      </c>
      <c r="T105">
        <v>17969.544607278222</v>
      </c>
      <c r="U105">
        <f>Net_Zero_Table[[#This Row],[Total Energy(MJ)]]*AHP!$Q$23/TOPSIS!$B$20</f>
        <v>2.2009555297845072E-2</v>
      </c>
      <c r="V105">
        <f>Net_Zero_Table[[#This Row],[Capital Cost (LKR)]]*AHP!$Q$24/TOPSIS!$C$20</f>
        <v>4.483257745173822E-3</v>
      </c>
      <c r="W105">
        <f>Net_Zero_Table[[#This Row],[System Cost (LKR)]]*AHP!$Q$25/TOPSIS!$D$20</f>
        <v>2.2208812576825789E-3</v>
      </c>
      <c r="X105">
        <f>Net_Zero_Table[[#This Row],[Embodied Carbon (Metric T)]]*AHP!$Q$26/TOPSIS!$E$20</f>
        <v>1.0904680099030794E-2</v>
      </c>
      <c r="Y1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2.5632073375615196E-3</v>
      </c>
      <c r="Z1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5.9549799410874233E-3</v>
      </c>
      <c r="AA105">
        <f>Net_Zero_Table[[#This Row],[S- Worst-Euclidean Distance]]/(Net_Zero_Table[[#This Row],[S+ Best-Euclidean Distance]]+Net_Zero_Table[[#This Row],[S- Worst-Euclidean Distance]])</f>
        <v>0.69909004654238294</v>
      </c>
      <c r="AB105">
        <v>104</v>
      </c>
    </row>
    <row r="106" spans="1:28" x14ac:dyDescent="0.3">
      <c r="A106">
        <v>117</v>
      </c>
      <c r="B106" t="s">
        <v>140</v>
      </c>
      <c r="C106" t="s">
        <v>147</v>
      </c>
      <c r="D106" t="s">
        <v>151</v>
      </c>
      <c r="E106" t="s">
        <v>152</v>
      </c>
      <c r="F106" t="s">
        <v>280</v>
      </c>
      <c r="G106" t="s">
        <v>218</v>
      </c>
      <c r="H106">
        <v>329.45273132556804</v>
      </c>
      <c r="I106">
        <v>24</v>
      </c>
      <c r="J106">
        <v>1199908.5109554185</v>
      </c>
      <c r="K106">
        <v>47352.343290909077</v>
      </c>
      <c r="L106">
        <v>215983531.97197533</v>
      </c>
      <c r="M106">
        <v>5926981.0386363622</v>
      </c>
      <c r="N106">
        <v>1799862766.4331276</v>
      </c>
      <c r="O106">
        <v>89908800</v>
      </c>
      <c r="P106">
        <v>24.200065468181812</v>
      </c>
      <c r="Q106">
        <v>17938.632238783506</v>
      </c>
      <c r="R106">
        <v>216030884.31526622</v>
      </c>
      <c r="S106">
        <v>1895.6985474717642</v>
      </c>
      <c r="T106">
        <v>17962.832304251689</v>
      </c>
      <c r="U106">
        <f>Net_Zero_Table[[#This Row],[Total Energy(MJ)]]*AHP!$Q$23/TOPSIS!$B$20</f>
        <v>2.200131332594852E-2</v>
      </c>
      <c r="V106">
        <f>Net_Zero_Table[[#This Row],[Capital Cost (LKR)]]*AHP!$Q$24/TOPSIS!$C$20</f>
        <v>4.4797771014192973E-3</v>
      </c>
      <c r="W106">
        <f>Net_Zero_Table[[#This Row],[System Cost (LKR)]]*AHP!$Q$25/TOPSIS!$D$20</f>
        <v>2.2792070224263933E-3</v>
      </c>
      <c r="X106">
        <f>Net_Zero_Table[[#This Row],[Embodied Carbon (Metric T)]]*AHP!$Q$26/TOPSIS!$E$20</f>
        <v>1.0908831822402831E-2</v>
      </c>
      <c r="Y1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2.5668217627495128E-3</v>
      </c>
      <c r="Z1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5.9524202218365673E-3</v>
      </c>
      <c r="AA106">
        <f>Net_Zero_Table[[#This Row],[S- Worst-Euclidean Distance]]/(Net_Zero_Table[[#This Row],[S+ Best-Euclidean Distance]]+Net_Zero_Table[[#This Row],[S- Worst-Euclidean Distance]])</f>
        <v>0.69870303397958644</v>
      </c>
      <c r="AB106">
        <v>105</v>
      </c>
    </row>
    <row r="107" spans="1:28" x14ac:dyDescent="0.3">
      <c r="A107">
        <v>135</v>
      </c>
      <c r="B107" t="s">
        <v>140</v>
      </c>
      <c r="C107" t="s">
        <v>147</v>
      </c>
      <c r="D107" t="s">
        <v>280</v>
      </c>
      <c r="E107" t="s">
        <v>152</v>
      </c>
      <c r="F107" t="s">
        <v>280</v>
      </c>
      <c r="G107" t="s">
        <v>218</v>
      </c>
      <c r="H107">
        <v>329.91719366397803</v>
      </c>
      <c r="I107">
        <v>24</v>
      </c>
      <c r="J107">
        <v>1200358.1104989992</v>
      </c>
      <c r="K107">
        <v>47352.343290909077</v>
      </c>
      <c r="L107">
        <v>216064459.88981986</v>
      </c>
      <c r="M107">
        <v>5931586.1136363624</v>
      </c>
      <c r="N107">
        <v>1800537165.7484989</v>
      </c>
      <c r="O107">
        <v>89908800</v>
      </c>
      <c r="P107">
        <v>24.190855318181814</v>
      </c>
      <c r="Q107">
        <v>17945.35375196004</v>
      </c>
      <c r="R107">
        <v>216111812.23311076</v>
      </c>
      <c r="S107">
        <v>1896.3775518621351</v>
      </c>
      <c r="T107">
        <v>17969.544607278222</v>
      </c>
      <c r="U107">
        <f>Net_Zero_Table[[#This Row],[Total Energy(MJ)]]*AHP!$Q$23/TOPSIS!$B$20</f>
        <v>2.2009555297845072E-2</v>
      </c>
      <c r="V107">
        <f>Net_Zero_Table[[#This Row],[Capital Cost (LKR)]]*AHP!$Q$24/TOPSIS!$C$20</f>
        <v>4.483257745173822E-3</v>
      </c>
      <c r="W107">
        <f>Net_Zero_Table[[#This Row],[System Cost (LKR)]]*AHP!$Q$25/TOPSIS!$D$20</f>
        <v>2.2792070224263933E-3</v>
      </c>
      <c r="X107">
        <f>Net_Zero_Table[[#This Row],[Embodied Carbon (Metric T)]]*AHP!$Q$26/TOPSIS!$E$20</f>
        <v>1.0904680099030794E-2</v>
      </c>
      <c r="Y1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2.5649455863049264E-3</v>
      </c>
      <c r="Z1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5.9469941029425995E-3</v>
      </c>
      <c r="AA107">
        <f>Net_Zero_Table[[#This Row],[S- Worst-Euclidean Distance]]/(Net_Zero_Table[[#This Row],[S+ Best-Euclidean Distance]]+Net_Zero_Table[[#This Row],[S- Worst-Euclidean Distance]])</f>
        <v>0.69866497179896325</v>
      </c>
      <c r="AB107">
        <v>106</v>
      </c>
    </row>
    <row r="108" spans="1:28" x14ac:dyDescent="0.3">
      <c r="A108">
        <v>116</v>
      </c>
      <c r="B108" t="s">
        <v>140</v>
      </c>
      <c r="C108" t="s">
        <v>147</v>
      </c>
      <c r="D108" t="s">
        <v>151</v>
      </c>
      <c r="E108" t="s">
        <v>152</v>
      </c>
      <c r="F108" t="s">
        <v>280</v>
      </c>
      <c r="G108" t="s">
        <v>220</v>
      </c>
      <c r="H108">
        <v>329.45273132556804</v>
      </c>
      <c r="I108">
        <v>24</v>
      </c>
      <c r="J108">
        <v>1199908.5109554185</v>
      </c>
      <c r="K108">
        <v>47352.343290909077</v>
      </c>
      <c r="L108">
        <v>215983531.97197533</v>
      </c>
      <c r="M108">
        <v>5926981.0386363622</v>
      </c>
      <c r="N108">
        <v>1799862766.4331276</v>
      </c>
      <c r="O108">
        <v>93600000</v>
      </c>
      <c r="P108">
        <v>24.200065468181812</v>
      </c>
      <c r="Q108">
        <v>17938.632238783506</v>
      </c>
      <c r="R108">
        <v>216030884.31526622</v>
      </c>
      <c r="S108">
        <v>1899.3897474717642</v>
      </c>
      <c r="T108">
        <v>17962.832304251689</v>
      </c>
      <c r="U108">
        <f>Net_Zero_Table[[#This Row],[Total Energy(MJ)]]*AHP!$Q$23/TOPSIS!$B$20</f>
        <v>2.200131332594852E-2</v>
      </c>
      <c r="V108">
        <f>Net_Zero_Table[[#This Row],[Capital Cost (LKR)]]*AHP!$Q$24/TOPSIS!$C$20</f>
        <v>4.4797771014192973E-3</v>
      </c>
      <c r="W108">
        <f>Net_Zero_Table[[#This Row],[System Cost (LKR)]]*AHP!$Q$25/TOPSIS!$D$20</f>
        <v>2.3727797201064898E-3</v>
      </c>
      <c r="X108">
        <f>Net_Zero_Table[[#This Row],[Embodied Carbon (Metric T)]]*AHP!$Q$26/TOPSIS!$E$20</f>
        <v>1.0908831822402831E-2</v>
      </c>
      <c r="Y1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2.572370181827092E-3</v>
      </c>
      <c r="Z1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5.9407941106040712E-3</v>
      </c>
      <c r="AA108">
        <f>Net_Zero_Table[[#This Row],[S- Worst-Euclidean Distance]]/(Net_Zero_Table[[#This Row],[S+ Best-Euclidean Distance]]+Net_Zero_Table[[#This Row],[S- Worst-Euclidean Distance]])</f>
        <v>0.6978361871725981</v>
      </c>
      <c r="AB108">
        <v>107</v>
      </c>
    </row>
    <row r="109" spans="1:28" x14ac:dyDescent="0.3">
      <c r="A109">
        <v>134</v>
      </c>
      <c r="B109" t="s">
        <v>140</v>
      </c>
      <c r="C109" t="s">
        <v>147</v>
      </c>
      <c r="D109" t="s">
        <v>280</v>
      </c>
      <c r="E109" t="s">
        <v>152</v>
      </c>
      <c r="F109" t="s">
        <v>280</v>
      </c>
      <c r="G109" t="s">
        <v>220</v>
      </c>
      <c r="H109">
        <v>329.91719366397803</v>
      </c>
      <c r="I109">
        <v>24</v>
      </c>
      <c r="J109">
        <v>1200358.1104989992</v>
      </c>
      <c r="K109">
        <v>47352.343290909077</v>
      </c>
      <c r="L109">
        <v>216064459.88981986</v>
      </c>
      <c r="M109">
        <v>5931586.1136363624</v>
      </c>
      <c r="N109">
        <v>1800537165.7484989</v>
      </c>
      <c r="O109">
        <v>93600000</v>
      </c>
      <c r="P109">
        <v>24.190855318181814</v>
      </c>
      <c r="Q109">
        <v>17945.35375196004</v>
      </c>
      <c r="R109">
        <v>216111812.23311076</v>
      </c>
      <c r="S109">
        <v>1900.0687518621351</v>
      </c>
      <c r="T109">
        <v>17969.544607278222</v>
      </c>
      <c r="U109">
        <f>Net_Zero_Table[[#This Row],[Total Energy(MJ)]]*AHP!$Q$23/TOPSIS!$B$20</f>
        <v>2.2009555297845072E-2</v>
      </c>
      <c r="V109">
        <f>Net_Zero_Table[[#This Row],[Capital Cost (LKR)]]*AHP!$Q$24/TOPSIS!$C$20</f>
        <v>4.483257745173822E-3</v>
      </c>
      <c r="W109">
        <f>Net_Zero_Table[[#This Row],[System Cost (LKR)]]*AHP!$Q$25/TOPSIS!$D$20</f>
        <v>2.3727797201064898E-3</v>
      </c>
      <c r="X109">
        <f>Net_Zero_Table[[#This Row],[Embodied Carbon (Metric T)]]*AHP!$Q$26/TOPSIS!$E$20</f>
        <v>1.0904680099030794E-2</v>
      </c>
      <c r="Y1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2.5704980551118401E-3</v>
      </c>
      <c r="Z1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5.9353573630989715E-3</v>
      </c>
      <c r="AA109">
        <f>Net_Zero_Table[[#This Row],[S- Worst-Euclidean Distance]]/(Net_Zero_Table[[#This Row],[S+ Best-Euclidean Distance]]+Net_Zero_Table[[#This Row],[S- Worst-Euclidean Distance]])</f>
        <v>0.69779664375572725</v>
      </c>
      <c r="AB109">
        <v>108</v>
      </c>
    </row>
    <row r="110" spans="1:28" x14ac:dyDescent="0.3">
      <c r="A110">
        <v>109</v>
      </c>
      <c r="B110" t="s">
        <v>140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329.38936329640541</v>
      </c>
      <c r="I110">
        <v>47</v>
      </c>
      <c r="J110">
        <v>1201619.0200086134</v>
      </c>
      <c r="K110">
        <v>45168.930563636357</v>
      </c>
      <c r="L110">
        <v>216291423.6015504</v>
      </c>
      <c r="M110">
        <v>5937898.1022727257</v>
      </c>
      <c r="N110">
        <v>1802428530.0129199</v>
      </c>
      <c r="O110">
        <v>87608000</v>
      </c>
      <c r="P110">
        <v>24.200065468181812</v>
      </c>
      <c r="Q110">
        <v>17964.20434912877</v>
      </c>
      <c r="R110">
        <v>216336592.53211403</v>
      </c>
      <c r="S110">
        <v>1895.9744281151927</v>
      </c>
      <c r="T110">
        <v>17988.404414596953</v>
      </c>
      <c r="U110">
        <f>Net_Zero_Table[[#This Row],[Total Energy(MJ)]]*AHP!$Q$23/TOPSIS!$B$20</f>
        <v>2.2032447681050126E-2</v>
      </c>
      <c r="V110">
        <f>Net_Zero_Table[[#This Row],[Capital Cost (LKR)]]*AHP!$Q$24/TOPSIS!$C$20</f>
        <v>4.4880285217248645E-3</v>
      </c>
      <c r="W110">
        <f>Net_Zero_Table[[#This Row],[System Cost (LKR)]]*AHP!$Q$25/TOPSIS!$D$20</f>
        <v>2.2208812576825789E-3</v>
      </c>
      <c r="X110">
        <f>Net_Zero_Table[[#This Row],[Embodied Carbon (Metric T)]]*AHP!$Q$26/TOPSIS!$E$20</f>
        <v>1.0908831822402831E-2</v>
      </c>
      <c r="Y1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2.5715996030746609E-3</v>
      </c>
      <c r="Z1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5.9329068786374665E-3</v>
      </c>
      <c r="AA110">
        <f>Net_Zero_Table[[#This Row],[S- Worst-Euclidean Distance]]/(Net_Zero_Table[[#This Row],[S+ Best-Euclidean Distance]]+Net_Zero_Table[[#This Row],[S- Worst-Euclidean Distance]])</f>
        <v>0.69761918476932638</v>
      </c>
      <c r="AB110">
        <v>109</v>
      </c>
    </row>
    <row r="111" spans="1:28" x14ac:dyDescent="0.3">
      <c r="A111">
        <v>127</v>
      </c>
      <c r="B111" t="s">
        <v>140</v>
      </c>
      <c r="C111" t="s">
        <v>147</v>
      </c>
      <c r="D111" t="s">
        <v>280</v>
      </c>
      <c r="E111" t="s">
        <v>152</v>
      </c>
      <c r="F111" t="s">
        <v>154</v>
      </c>
      <c r="G111" t="s">
        <v>219</v>
      </c>
      <c r="H111">
        <v>329.85382563481539</v>
      </c>
      <c r="I111">
        <v>47</v>
      </c>
      <c r="J111">
        <v>1202068.6195521944</v>
      </c>
      <c r="K111">
        <v>45168.930563636357</v>
      </c>
      <c r="L111">
        <v>216372351.51939499</v>
      </c>
      <c r="M111">
        <v>5942503.1772727259</v>
      </c>
      <c r="N111">
        <v>1803102929.3282914</v>
      </c>
      <c r="O111">
        <v>87608000</v>
      </c>
      <c r="P111">
        <v>24.190855318181814</v>
      </c>
      <c r="Q111">
        <v>17970.925862305307</v>
      </c>
      <c r="R111">
        <v>216417520.44995862</v>
      </c>
      <c r="S111">
        <v>1896.6534325055643</v>
      </c>
      <c r="T111">
        <v>17995.116717623489</v>
      </c>
      <c r="U111">
        <f>Net_Zero_Table[[#This Row],[Total Energy(MJ)]]*AHP!$Q$23/TOPSIS!$B$20</f>
        <v>2.2040689652946685E-2</v>
      </c>
      <c r="V111">
        <f>Net_Zero_Table[[#This Row],[Capital Cost (LKR)]]*AHP!$Q$24/TOPSIS!$C$20</f>
        <v>4.4915091654793892E-3</v>
      </c>
      <c r="W111">
        <f>Net_Zero_Table[[#This Row],[System Cost (LKR)]]*AHP!$Q$25/TOPSIS!$D$20</f>
        <v>2.2208812576825789E-3</v>
      </c>
      <c r="X111">
        <f>Net_Zero_Table[[#This Row],[Embodied Carbon (Metric T)]]*AHP!$Q$26/TOPSIS!$E$20</f>
        <v>1.0904680099030794E-2</v>
      </c>
      <c r="Y1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2.5698379472221589E-3</v>
      </c>
      <c r="Z1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5.9275110334066428E-3</v>
      </c>
      <c r="AA111">
        <f>Net_Zero_Table[[#This Row],[S- Worst-Euclidean Distance]]/(Net_Zero_Table[[#This Row],[S+ Best-Euclidean Distance]]+Net_Zero_Table[[#This Row],[S- Worst-Euclidean Distance]])</f>
        <v>0.69757180114873996</v>
      </c>
      <c r="AB111">
        <v>110</v>
      </c>
    </row>
    <row r="112" spans="1:28" x14ac:dyDescent="0.3">
      <c r="A112">
        <v>111</v>
      </c>
      <c r="B112" t="s">
        <v>140</v>
      </c>
      <c r="C112" t="s">
        <v>147</v>
      </c>
      <c r="D112" t="s">
        <v>151</v>
      </c>
      <c r="E112" t="s">
        <v>152</v>
      </c>
      <c r="F112" t="s">
        <v>154</v>
      </c>
      <c r="G112" t="s">
        <v>218</v>
      </c>
      <c r="H112">
        <v>329.38936329640541</v>
      </c>
      <c r="I112">
        <v>24</v>
      </c>
      <c r="J112">
        <v>1201619.0200086134</v>
      </c>
      <c r="K112">
        <v>45168.930563636357</v>
      </c>
      <c r="L112">
        <v>216291423.6015504</v>
      </c>
      <c r="M112">
        <v>5937898.1022727257</v>
      </c>
      <c r="N112">
        <v>1802428530.0129199</v>
      </c>
      <c r="O112">
        <v>89908800</v>
      </c>
      <c r="P112">
        <v>24.200065468181812</v>
      </c>
      <c r="Q112">
        <v>17964.20434912877</v>
      </c>
      <c r="R112">
        <v>216336592.53211403</v>
      </c>
      <c r="S112">
        <v>1898.2752281151927</v>
      </c>
      <c r="T112">
        <v>17988.404414596953</v>
      </c>
      <c r="U112">
        <f>Net_Zero_Table[[#This Row],[Total Energy(MJ)]]*AHP!$Q$23/TOPSIS!$B$20</f>
        <v>2.2032447681050126E-2</v>
      </c>
      <c r="V112">
        <f>Net_Zero_Table[[#This Row],[Capital Cost (LKR)]]*AHP!$Q$24/TOPSIS!$C$20</f>
        <v>4.4880285217248645E-3</v>
      </c>
      <c r="W112">
        <f>Net_Zero_Table[[#This Row],[System Cost (LKR)]]*AHP!$Q$25/TOPSIS!$D$20</f>
        <v>2.2792070224263933E-3</v>
      </c>
      <c r="X112">
        <f>Net_Zero_Table[[#This Row],[Embodied Carbon (Metric T)]]*AHP!$Q$26/TOPSIS!$E$20</f>
        <v>1.0908831822402831E-2</v>
      </c>
      <c r="Y1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2.5733321829701007E-3</v>
      </c>
      <c r="Z1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5.9248912894891374E-3</v>
      </c>
      <c r="AA112">
        <f>Net_Zero_Table[[#This Row],[S- Worst-Euclidean Distance]]/(Net_Zero_Table[[#This Row],[S+ Best-Euclidean Distance]]+Net_Zero_Table[[#This Row],[S- Worst-Euclidean Distance]])</f>
        <v>0.69719174939213235</v>
      </c>
      <c r="AB112">
        <v>111</v>
      </c>
    </row>
    <row r="113" spans="1:28" x14ac:dyDescent="0.3">
      <c r="A113">
        <v>129</v>
      </c>
      <c r="B113" t="s">
        <v>140</v>
      </c>
      <c r="C113" t="s">
        <v>147</v>
      </c>
      <c r="D113" t="s">
        <v>280</v>
      </c>
      <c r="E113" t="s">
        <v>152</v>
      </c>
      <c r="F113" t="s">
        <v>154</v>
      </c>
      <c r="G113" t="s">
        <v>218</v>
      </c>
      <c r="H113">
        <v>329.85382563481539</v>
      </c>
      <c r="I113">
        <v>24</v>
      </c>
      <c r="J113">
        <v>1202068.6195521944</v>
      </c>
      <c r="K113">
        <v>45168.930563636357</v>
      </c>
      <c r="L113">
        <v>216372351.51939499</v>
      </c>
      <c r="M113">
        <v>5942503.1772727259</v>
      </c>
      <c r="N113">
        <v>1803102929.3282914</v>
      </c>
      <c r="O113">
        <v>89908800</v>
      </c>
      <c r="P113">
        <v>24.190855318181814</v>
      </c>
      <c r="Q113">
        <v>17970.925862305307</v>
      </c>
      <c r="R113">
        <v>216417520.44995862</v>
      </c>
      <c r="S113">
        <v>1898.9542325055643</v>
      </c>
      <c r="T113">
        <v>17995.116717623489</v>
      </c>
      <c r="U113">
        <f>Net_Zero_Table[[#This Row],[Total Energy(MJ)]]*AHP!$Q$23/TOPSIS!$B$20</f>
        <v>2.2040689652946685E-2</v>
      </c>
      <c r="V113">
        <f>Net_Zero_Table[[#This Row],[Capital Cost (LKR)]]*AHP!$Q$24/TOPSIS!$C$20</f>
        <v>4.4915091654793892E-3</v>
      </c>
      <c r="W113">
        <f>Net_Zero_Table[[#This Row],[System Cost (LKR)]]*AHP!$Q$25/TOPSIS!$D$20</f>
        <v>2.2792070224263933E-3</v>
      </c>
      <c r="X113">
        <f>Net_Zero_Table[[#This Row],[Embodied Carbon (Metric T)]]*AHP!$Q$26/TOPSIS!$E$20</f>
        <v>1.0904680099030794E-2</v>
      </c>
      <c r="Y1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2.5715717140221677E-3</v>
      </c>
      <c r="Z1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5.9194881377394428E-3</v>
      </c>
      <c r="AA113">
        <f>Net_Zero_Table[[#This Row],[S- Worst-Euclidean Distance]]/(Net_Zero_Table[[#This Row],[S+ Best-Euclidean Distance]]+Net_Zero_Table[[#This Row],[S- Worst-Euclidean Distance]])</f>
        <v>0.69714361235027056</v>
      </c>
      <c r="AB113">
        <v>112</v>
      </c>
    </row>
    <row r="114" spans="1:28" x14ac:dyDescent="0.3">
      <c r="A114">
        <v>110</v>
      </c>
      <c r="B114" t="s">
        <v>140</v>
      </c>
      <c r="C114" t="s">
        <v>147</v>
      </c>
      <c r="D114" t="s">
        <v>151</v>
      </c>
      <c r="E114" t="s">
        <v>152</v>
      </c>
      <c r="F114" t="s">
        <v>154</v>
      </c>
      <c r="G114" t="s">
        <v>220</v>
      </c>
      <c r="H114">
        <v>329.38936329640541</v>
      </c>
      <c r="I114">
        <v>24</v>
      </c>
      <c r="J114">
        <v>1201619.0200086134</v>
      </c>
      <c r="K114">
        <v>45168.930563636357</v>
      </c>
      <c r="L114">
        <v>216291423.6015504</v>
      </c>
      <c r="M114">
        <v>5937898.1022727257</v>
      </c>
      <c r="N114">
        <v>1802428530.0129199</v>
      </c>
      <c r="O114">
        <v>93600000</v>
      </c>
      <c r="P114">
        <v>24.200065468181812</v>
      </c>
      <c r="Q114">
        <v>17964.20434912877</v>
      </c>
      <c r="R114">
        <v>216336592.53211403</v>
      </c>
      <c r="S114">
        <v>1901.9664281151927</v>
      </c>
      <c r="T114">
        <v>17988.404414596953</v>
      </c>
      <c r="U114">
        <f>Net_Zero_Table[[#This Row],[Total Energy(MJ)]]*AHP!$Q$23/TOPSIS!$B$20</f>
        <v>2.2032447681050126E-2</v>
      </c>
      <c r="V114">
        <f>Net_Zero_Table[[#This Row],[Capital Cost (LKR)]]*AHP!$Q$24/TOPSIS!$C$20</f>
        <v>4.4880285217248645E-3</v>
      </c>
      <c r="W114">
        <f>Net_Zero_Table[[#This Row],[System Cost (LKR)]]*AHP!$Q$25/TOPSIS!$D$20</f>
        <v>2.3727797201064898E-3</v>
      </c>
      <c r="X114">
        <f>Net_Zero_Table[[#This Row],[Embodied Carbon (Metric T)]]*AHP!$Q$26/TOPSIS!$E$20</f>
        <v>1.0908831822402831E-2</v>
      </c>
      <c r="Y1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2.5788665949479225E-3</v>
      </c>
      <c r="Z1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5.913211053186194E-3</v>
      </c>
      <c r="AA114">
        <f>Net_Zero_Table[[#This Row],[S- Worst-Euclidean Distance]]/(Net_Zero_Table[[#This Row],[S+ Best-Euclidean Distance]]+Net_Zero_Table[[#This Row],[S- Worst-Euclidean Distance]])</f>
        <v>0.69632088850311535</v>
      </c>
      <c r="AB114">
        <v>113</v>
      </c>
    </row>
    <row r="115" spans="1:28" x14ac:dyDescent="0.3">
      <c r="A115">
        <v>128</v>
      </c>
      <c r="B115" t="s">
        <v>140</v>
      </c>
      <c r="C115" t="s">
        <v>147</v>
      </c>
      <c r="D115" t="s">
        <v>280</v>
      </c>
      <c r="E115" t="s">
        <v>152</v>
      </c>
      <c r="F115" t="s">
        <v>154</v>
      </c>
      <c r="G115" t="s">
        <v>220</v>
      </c>
      <c r="H115">
        <v>329.85382563481539</v>
      </c>
      <c r="I115">
        <v>24</v>
      </c>
      <c r="J115">
        <v>1202068.6195521944</v>
      </c>
      <c r="K115">
        <v>45168.930563636357</v>
      </c>
      <c r="L115">
        <v>216372351.51939499</v>
      </c>
      <c r="M115">
        <v>5942503.1772727259</v>
      </c>
      <c r="N115">
        <v>1803102929.3282914</v>
      </c>
      <c r="O115">
        <v>93600000</v>
      </c>
      <c r="P115">
        <v>24.190855318181814</v>
      </c>
      <c r="Q115">
        <v>17970.925862305307</v>
      </c>
      <c r="R115">
        <v>216417520.44995862</v>
      </c>
      <c r="S115">
        <v>1902.6454325055643</v>
      </c>
      <c r="T115">
        <v>17995.116717623489</v>
      </c>
      <c r="U115">
        <f>Net_Zero_Table[[#This Row],[Total Energy(MJ)]]*AHP!$Q$23/TOPSIS!$B$20</f>
        <v>2.2040689652946685E-2</v>
      </c>
      <c r="V115">
        <f>Net_Zero_Table[[#This Row],[Capital Cost (LKR)]]*AHP!$Q$24/TOPSIS!$C$20</f>
        <v>4.4915091654793892E-3</v>
      </c>
      <c r="W115">
        <f>Net_Zero_Table[[#This Row],[System Cost (LKR)]]*AHP!$Q$25/TOPSIS!$D$20</f>
        <v>2.3727797201064898E-3</v>
      </c>
      <c r="X115">
        <f>Net_Zero_Table[[#This Row],[Embodied Carbon (Metric T)]]*AHP!$Q$26/TOPSIS!$E$20</f>
        <v>1.0904680099030794E-2</v>
      </c>
      <c r="Y1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2.5771099066565898E-3</v>
      </c>
      <c r="Z1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5.9077972189384683E-3</v>
      </c>
      <c r="AA115">
        <f>Net_Zero_Table[[#This Row],[S- Worst-Euclidean Distance]]/(Net_Zero_Table[[#This Row],[S+ Best-Euclidean Distance]]+Net_Zero_Table[[#This Row],[S- Worst-Euclidean Distance]])</f>
        <v>0.69627128871185451</v>
      </c>
      <c r="AB115">
        <v>114</v>
      </c>
    </row>
    <row r="116" spans="1:28" x14ac:dyDescent="0.3">
      <c r="A116">
        <v>439</v>
      </c>
      <c r="B116" t="s">
        <v>280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346.44948016631929</v>
      </c>
      <c r="I116">
        <v>50</v>
      </c>
      <c r="J116">
        <v>1251124.0356810782</v>
      </c>
      <c r="K116">
        <v>38276.293290909089</v>
      </c>
      <c r="L116">
        <v>225202326.42259407</v>
      </c>
      <c r="M116">
        <v>5781764.2386363624</v>
      </c>
      <c r="N116">
        <v>1876686053.5216172</v>
      </c>
      <c r="O116">
        <v>93200000</v>
      </c>
      <c r="P116">
        <v>23.110939468181812</v>
      </c>
      <c r="Q116">
        <v>18704.304333432116</v>
      </c>
      <c r="R116">
        <v>225240602.71588498</v>
      </c>
      <c r="S116">
        <v>1975.6678177602535</v>
      </c>
      <c r="T116">
        <v>18727.415272900296</v>
      </c>
      <c r="U116">
        <f>Net_Zero_Table[[#This Row],[Total Energy(MJ)]]*AHP!$Q$23/TOPSIS!$B$20</f>
        <v>2.2939262086460292E-2</v>
      </c>
      <c r="V116">
        <f>Net_Zero_Table[[#This Row],[Capital Cost (LKR)]]*AHP!$Q$24/TOPSIS!$C$20</f>
        <v>4.370018205424743E-3</v>
      </c>
      <c r="W116">
        <f>Net_Zero_Table[[#This Row],[System Cost (LKR)]]*AHP!$Q$25/TOPSIS!$D$20</f>
        <v>2.3626396358325304E-3</v>
      </c>
      <c r="X116">
        <f>Net_Zero_Table[[#This Row],[Embodied Carbon (Metric T)]]*AHP!$Q$26/TOPSIS!$E$20</f>
        <v>1.0417878920518018E-2</v>
      </c>
      <c r="Y1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2.4091900958253015E-3</v>
      </c>
      <c r="Z1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5.4870589852602592E-3</v>
      </c>
      <c r="AA116">
        <f>Net_Zero_Table[[#This Row],[S- Worst-Euclidean Distance]]/(Net_Zero_Table[[#This Row],[S+ Best-Euclidean Distance]]+Net_Zero_Table[[#This Row],[S- Worst-Euclidean Distance]])</f>
        <v>0.69489436426262141</v>
      </c>
      <c r="AB116">
        <v>115</v>
      </c>
    </row>
    <row r="117" spans="1:28" x14ac:dyDescent="0.3">
      <c r="A117">
        <v>441</v>
      </c>
      <c r="B117" t="s">
        <v>280</v>
      </c>
      <c r="C117" t="s">
        <v>147</v>
      </c>
      <c r="D117" t="s">
        <v>151</v>
      </c>
      <c r="E117" t="s">
        <v>152</v>
      </c>
      <c r="F117" t="s">
        <v>280</v>
      </c>
      <c r="G117" t="s">
        <v>218</v>
      </c>
      <c r="H117">
        <v>346.44948016631929</v>
      </c>
      <c r="I117">
        <v>25</v>
      </c>
      <c r="J117">
        <v>1251124.0356810782</v>
      </c>
      <c r="K117">
        <v>38276.293290909089</v>
      </c>
      <c r="L117">
        <v>225202326.42259407</v>
      </c>
      <c r="M117">
        <v>5781764.2386363624</v>
      </c>
      <c r="N117">
        <v>1876686053.5216172</v>
      </c>
      <c r="O117">
        <v>93655000</v>
      </c>
      <c r="P117">
        <v>23.110939468181812</v>
      </c>
      <c r="Q117">
        <v>18704.304333432116</v>
      </c>
      <c r="R117">
        <v>225240602.71588498</v>
      </c>
      <c r="S117">
        <v>1976.1228177602534</v>
      </c>
      <c r="T117">
        <v>18727.415272900296</v>
      </c>
      <c r="U117">
        <f>Net_Zero_Table[[#This Row],[Total Energy(MJ)]]*AHP!$Q$23/TOPSIS!$B$20</f>
        <v>2.2939262086460292E-2</v>
      </c>
      <c r="V117">
        <f>Net_Zero_Table[[#This Row],[Capital Cost (LKR)]]*AHP!$Q$24/TOPSIS!$C$20</f>
        <v>4.370018205424743E-3</v>
      </c>
      <c r="W117">
        <f>Net_Zero_Table[[#This Row],[System Cost (LKR)]]*AHP!$Q$25/TOPSIS!$D$20</f>
        <v>2.3741739816941594E-3</v>
      </c>
      <c r="X117">
        <f>Net_Zero_Table[[#This Row],[Embodied Carbon (Metric T)]]*AHP!$Q$26/TOPSIS!$E$20</f>
        <v>1.0417878920518018E-2</v>
      </c>
      <c r="Y1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2.4101224448957268E-3</v>
      </c>
      <c r="Z1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5.4855948168131188E-3</v>
      </c>
      <c r="AA117">
        <f>Net_Zero_Table[[#This Row],[S- Worst-Euclidean Distance]]/(Net_Zero_Table[[#This Row],[S+ Best-Euclidean Distance]]+Net_Zero_Table[[#This Row],[S- Worst-Euclidean Distance]])</f>
        <v>0.69475573085881859</v>
      </c>
      <c r="AB117">
        <v>116</v>
      </c>
    </row>
    <row r="118" spans="1:28" x14ac:dyDescent="0.3">
      <c r="A118">
        <v>457</v>
      </c>
      <c r="B118" t="s">
        <v>280</v>
      </c>
      <c r="C118" t="s">
        <v>147</v>
      </c>
      <c r="D118" t="s">
        <v>280</v>
      </c>
      <c r="E118" t="s">
        <v>152</v>
      </c>
      <c r="F118" t="s">
        <v>280</v>
      </c>
      <c r="G118" t="s">
        <v>219</v>
      </c>
      <c r="H118">
        <v>346.91394250472928</v>
      </c>
      <c r="I118">
        <v>50</v>
      </c>
      <c r="J118">
        <v>1251573.6352246588</v>
      </c>
      <c r="K118">
        <v>38276.293290909089</v>
      </c>
      <c r="L118">
        <v>225283254.34043857</v>
      </c>
      <c r="M118">
        <v>5786369.3136363626</v>
      </c>
      <c r="N118">
        <v>1877360452.836988</v>
      </c>
      <c r="O118">
        <v>93200000</v>
      </c>
      <c r="P118">
        <v>23.101729318181814</v>
      </c>
      <c r="Q118">
        <v>18711.025846608645</v>
      </c>
      <c r="R118">
        <v>225321530.63372949</v>
      </c>
      <c r="S118">
        <v>1976.3468221506243</v>
      </c>
      <c r="T118">
        <v>18734.127575926828</v>
      </c>
      <c r="U118">
        <f>Net_Zero_Table[[#This Row],[Total Energy(MJ)]]*AHP!$Q$23/TOPSIS!$B$20</f>
        <v>2.2947504058356844E-2</v>
      </c>
      <c r="V118">
        <f>Net_Zero_Table[[#This Row],[Capital Cost (LKR)]]*AHP!$Q$24/TOPSIS!$C$20</f>
        <v>4.3734988491792677E-3</v>
      </c>
      <c r="W118">
        <f>Net_Zero_Table[[#This Row],[System Cost (LKR)]]*AHP!$Q$25/TOPSIS!$D$20</f>
        <v>2.3626396358325304E-3</v>
      </c>
      <c r="X118">
        <f>Net_Zero_Table[[#This Row],[Embodied Carbon (Metric T)]]*AHP!$Q$26/TOPSIS!$E$20</f>
        <v>1.0413727197145979E-2</v>
      </c>
      <c r="Y1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2.4110873998043634E-3</v>
      </c>
      <c r="Z1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5.482884487523201E-3</v>
      </c>
      <c r="AA118">
        <f>Net_Zero_Table[[#This Row],[S- Worst-Euclidean Distance]]/(Net_Zero_Table[[#This Row],[S+ Best-Euclidean Distance]]+Net_Zero_Table[[#This Row],[S- Worst-Euclidean Distance]])</f>
        <v>0.694566001219873</v>
      </c>
      <c r="AB118">
        <v>117</v>
      </c>
    </row>
    <row r="119" spans="1:28" x14ac:dyDescent="0.3">
      <c r="A119">
        <v>459</v>
      </c>
      <c r="B119" t="s">
        <v>280</v>
      </c>
      <c r="C119" t="s">
        <v>147</v>
      </c>
      <c r="D119" t="s">
        <v>280</v>
      </c>
      <c r="E119" t="s">
        <v>152</v>
      </c>
      <c r="F119" t="s">
        <v>280</v>
      </c>
      <c r="G119" t="s">
        <v>218</v>
      </c>
      <c r="H119">
        <v>346.91394250472928</v>
      </c>
      <c r="I119">
        <v>25</v>
      </c>
      <c r="J119">
        <v>1251573.6352246588</v>
      </c>
      <c r="K119">
        <v>38276.293290909089</v>
      </c>
      <c r="L119">
        <v>225283254.34043857</v>
      </c>
      <c r="M119">
        <v>5786369.3136363626</v>
      </c>
      <c r="N119">
        <v>1877360452.836988</v>
      </c>
      <c r="O119">
        <v>93655000</v>
      </c>
      <c r="P119">
        <v>23.101729318181814</v>
      </c>
      <c r="Q119">
        <v>18711.025846608645</v>
      </c>
      <c r="R119">
        <v>225321530.63372949</v>
      </c>
      <c r="S119">
        <v>1976.8018221506243</v>
      </c>
      <c r="T119">
        <v>18734.127575926828</v>
      </c>
      <c r="U119">
        <f>Net_Zero_Table[[#This Row],[Total Energy(MJ)]]*AHP!$Q$23/TOPSIS!$B$20</f>
        <v>2.2947504058356844E-2</v>
      </c>
      <c r="V119">
        <f>Net_Zero_Table[[#This Row],[Capital Cost (LKR)]]*AHP!$Q$24/TOPSIS!$C$20</f>
        <v>4.3734988491792677E-3</v>
      </c>
      <c r="W119">
        <f>Net_Zero_Table[[#This Row],[System Cost (LKR)]]*AHP!$Q$25/TOPSIS!$D$20</f>
        <v>2.3741739816941594E-3</v>
      </c>
      <c r="X119">
        <f>Net_Zero_Table[[#This Row],[Embodied Carbon (Metric T)]]*AHP!$Q$26/TOPSIS!$E$20</f>
        <v>1.0413727197145979E-2</v>
      </c>
      <c r="Y1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2.4120190154853249E-3</v>
      </c>
      <c r="Z1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5.4814192040058534E-3</v>
      </c>
      <c r="AA119">
        <f>Net_Zero_Table[[#This Row],[S- Worst-Euclidean Distance]]/(Net_Zero_Table[[#This Row],[S+ Best-Euclidean Distance]]+Net_Zero_Table[[#This Row],[S- Worst-Euclidean Distance]])</f>
        <v>0.69442732705130283</v>
      </c>
      <c r="AB119">
        <v>118</v>
      </c>
    </row>
    <row r="120" spans="1:28" x14ac:dyDescent="0.3">
      <c r="A120">
        <v>440</v>
      </c>
      <c r="B120" t="s">
        <v>280</v>
      </c>
      <c r="C120" t="s">
        <v>147</v>
      </c>
      <c r="D120" t="s">
        <v>151</v>
      </c>
      <c r="E120" t="s">
        <v>152</v>
      </c>
      <c r="F120" t="s">
        <v>280</v>
      </c>
      <c r="G120" t="s">
        <v>220</v>
      </c>
      <c r="H120">
        <v>346.44948016631929</v>
      </c>
      <c r="I120">
        <v>25</v>
      </c>
      <c r="J120">
        <v>1251124.0356810782</v>
      </c>
      <c r="K120">
        <v>38276.293290909089</v>
      </c>
      <c r="L120">
        <v>225202326.42259407</v>
      </c>
      <c r="M120">
        <v>5781764.2386363624</v>
      </c>
      <c r="N120">
        <v>1876686053.5216172</v>
      </c>
      <c r="O120">
        <v>97500000</v>
      </c>
      <c r="P120">
        <v>23.110939468181812</v>
      </c>
      <c r="Q120">
        <v>18704.304333432116</v>
      </c>
      <c r="R120">
        <v>225240602.71588498</v>
      </c>
      <c r="S120">
        <v>1979.9678177602534</v>
      </c>
      <c r="T120">
        <v>18727.415272900296</v>
      </c>
      <c r="U120">
        <f>Net_Zero_Table[[#This Row],[Total Energy(MJ)]]*AHP!$Q$23/TOPSIS!$B$20</f>
        <v>2.2939262086460292E-2</v>
      </c>
      <c r="V120">
        <f>Net_Zero_Table[[#This Row],[Capital Cost (LKR)]]*AHP!$Q$24/TOPSIS!$C$20</f>
        <v>4.370018205424743E-3</v>
      </c>
      <c r="W120">
        <f>Net_Zero_Table[[#This Row],[System Cost (LKR)]]*AHP!$Q$25/TOPSIS!$D$20</f>
        <v>2.4716455417775939E-3</v>
      </c>
      <c r="X120">
        <f>Net_Zero_Table[[#This Row],[Embodied Carbon (Metric T)]]*AHP!$Q$26/TOPSIS!$E$20</f>
        <v>1.0417878920518018E-2</v>
      </c>
      <c r="Y1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2.4201830247280332E-3</v>
      </c>
      <c r="Z1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5.4741766977962356E-3</v>
      </c>
      <c r="AA120">
        <f>Net_Zero_Table[[#This Row],[S- Worst-Euclidean Distance]]/(Net_Zero_Table[[#This Row],[S+ Best-Euclidean Distance]]+Net_Zero_Table[[#This Row],[S- Worst-Euclidean Distance]])</f>
        <v>0.69342883909600139</v>
      </c>
      <c r="AB120">
        <v>119</v>
      </c>
    </row>
    <row r="121" spans="1:28" x14ac:dyDescent="0.3">
      <c r="A121">
        <v>458</v>
      </c>
      <c r="B121" t="s">
        <v>280</v>
      </c>
      <c r="C121" t="s">
        <v>147</v>
      </c>
      <c r="D121" t="s">
        <v>280</v>
      </c>
      <c r="E121" t="s">
        <v>152</v>
      </c>
      <c r="F121" t="s">
        <v>280</v>
      </c>
      <c r="G121" t="s">
        <v>220</v>
      </c>
      <c r="H121">
        <v>346.91394250472928</v>
      </c>
      <c r="I121">
        <v>25</v>
      </c>
      <c r="J121">
        <v>1251573.6352246588</v>
      </c>
      <c r="K121">
        <v>38276.293290909089</v>
      </c>
      <c r="L121">
        <v>225283254.34043857</v>
      </c>
      <c r="M121">
        <v>5786369.3136363626</v>
      </c>
      <c r="N121">
        <v>1877360452.836988</v>
      </c>
      <c r="O121">
        <v>97500000</v>
      </c>
      <c r="P121">
        <v>23.101729318181814</v>
      </c>
      <c r="Q121">
        <v>18711.025846608645</v>
      </c>
      <c r="R121">
        <v>225321530.63372949</v>
      </c>
      <c r="S121">
        <v>1980.6468221506243</v>
      </c>
      <c r="T121">
        <v>18734.127575926828</v>
      </c>
      <c r="U121">
        <f>Net_Zero_Table[[#This Row],[Total Energy(MJ)]]*AHP!$Q$23/TOPSIS!$B$20</f>
        <v>2.2947504058356844E-2</v>
      </c>
      <c r="V121">
        <f>Net_Zero_Table[[#This Row],[Capital Cost (LKR)]]*AHP!$Q$24/TOPSIS!$C$20</f>
        <v>4.3734988491792677E-3</v>
      </c>
      <c r="W121">
        <f>Net_Zero_Table[[#This Row],[System Cost (LKR)]]*AHP!$Q$25/TOPSIS!$D$20</f>
        <v>2.4716455417775939E-3</v>
      </c>
      <c r="X121">
        <f>Net_Zero_Table[[#This Row],[Embodied Carbon (Metric T)]]*AHP!$Q$26/TOPSIS!$E$20</f>
        <v>1.0413727197145979E-2</v>
      </c>
      <c r="Y1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2.4220717175291017E-3</v>
      </c>
      <c r="Z1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5.46999236877827E-3</v>
      </c>
      <c r="AA121">
        <f>Net_Zero_Table[[#This Row],[S- Worst-Euclidean Distance]]/(Net_Zero_Table[[#This Row],[S+ Best-Euclidean Distance]]+Net_Zero_Table[[#This Row],[S- Worst-Euclidean Distance]])</f>
        <v>0.69310034852208502</v>
      </c>
      <c r="AB121">
        <v>120</v>
      </c>
    </row>
    <row r="122" spans="1:28" x14ac:dyDescent="0.3">
      <c r="A122">
        <v>433</v>
      </c>
      <c r="B122" t="s">
        <v>280</v>
      </c>
      <c r="C122" t="s">
        <v>147</v>
      </c>
      <c r="D122" t="s">
        <v>151</v>
      </c>
      <c r="E122" t="s">
        <v>152</v>
      </c>
      <c r="F122" t="s">
        <v>154</v>
      </c>
      <c r="G122" t="s">
        <v>219</v>
      </c>
      <c r="H122">
        <v>346.38611213715666</v>
      </c>
      <c r="I122">
        <v>50</v>
      </c>
      <c r="J122">
        <v>1252834.5447342731</v>
      </c>
      <c r="K122">
        <v>36092.880563636354</v>
      </c>
      <c r="L122">
        <v>225510218.05216917</v>
      </c>
      <c r="M122">
        <v>5792681.3022727259</v>
      </c>
      <c r="N122">
        <v>1879251817.1014097</v>
      </c>
      <c r="O122">
        <v>93200000</v>
      </c>
      <c r="P122">
        <v>23.110939468181812</v>
      </c>
      <c r="Q122">
        <v>18729.876443777383</v>
      </c>
      <c r="R122">
        <v>225546310.93273282</v>
      </c>
      <c r="S122">
        <v>1978.2444984036824</v>
      </c>
      <c r="T122">
        <v>18752.987383245563</v>
      </c>
      <c r="U122">
        <f>Net_Zero_Table[[#This Row],[Total Energy(MJ)]]*AHP!$Q$23/TOPSIS!$B$20</f>
        <v>2.2970396441561906E-2</v>
      </c>
      <c r="V122">
        <f>Net_Zero_Table[[#This Row],[Capital Cost (LKR)]]*AHP!$Q$24/TOPSIS!$C$20</f>
        <v>4.3782696257303102E-3</v>
      </c>
      <c r="W122">
        <f>Net_Zero_Table[[#This Row],[System Cost (LKR)]]*AHP!$Q$25/TOPSIS!$D$20</f>
        <v>2.3626396358325304E-3</v>
      </c>
      <c r="X122">
        <f>Net_Zero_Table[[#This Row],[Embodied Carbon (Metric T)]]*AHP!$Q$26/TOPSIS!$E$20</f>
        <v>1.0417878920518018E-2</v>
      </c>
      <c r="Y1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2.4278086839772625E-3</v>
      </c>
      <c r="Z1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5.4623657996007704E-3</v>
      </c>
      <c r="AA122">
        <f>Net_Zero_Table[[#This Row],[S- Worst-Euclidean Distance]]/(Net_Zero_Table[[#This Row],[S+ Best-Euclidean Distance]]+Net_Zero_Table[[#This Row],[S- Worst-Euclidean Distance]])</f>
        <v>0.6922997471056811</v>
      </c>
      <c r="AB122">
        <v>121</v>
      </c>
    </row>
    <row r="123" spans="1:28" x14ac:dyDescent="0.3">
      <c r="A123">
        <v>435</v>
      </c>
      <c r="B123" t="s">
        <v>280</v>
      </c>
      <c r="C123" t="s">
        <v>147</v>
      </c>
      <c r="D123" t="s">
        <v>151</v>
      </c>
      <c r="E123" t="s">
        <v>152</v>
      </c>
      <c r="F123" t="s">
        <v>154</v>
      </c>
      <c r="G123" t="s">
        <v>218</v>
      </c>
      <c r="H123">
        <v>346.38611213715666</v>
      </c>
      <c r="I123">
        <v>25</v>
      </c>
      <c r="J123">
        <v>1252834.5447342731</v>
      </c>
      <c r="K123">
        <v>36092.880563636354</v>
      </c>
      <c r="L123">
        <v>225510218.05216917</v>
      </c>
      <c r="M123">
        <v>5792681.3022727259</v>
      </c>
      <c r="N123">
        <v>1879251817.1014097</v>
      </c>
      <c r="O123">
        <v>93655000</v>
      </c>
      <c r="P123">
        <v>23.110939468181812</v>
      </c>
      <c r="Q123">
        <v>18729.876443777383</v>
      </c>
      <c r="R123">
        <v>225546310.93273282</v>
      </c>
      <c r="S123">
        <v>1978.6994984036826</v>
      </c>
      <c r="T123">
        <v>18752.987383245563</v>
      </c>
      <c r="U123">
        <f>Net_Zero_Table[[#This Row],[Total Energy(MJ)]]*AHP!$Q$23/TOPSIS!$B$20</f>
        <v>2.2970396441561906E-2</v>
      </c>
      <c r="V123">
        <f>Net_Zero_Table[[#This Row],[Capital Cost (LKR)]]*AHP!$Q$24/TOPSIS!$C$20</f>
        <v>4.3782696257303102E-3</v>
      </c>
      <c r="W123">
        <f>Net_Zero_Table[[#This Row],[System Cost (LKR)]]*AHP!$Q$25/TOPSIS!$D$20</f>
        <v>2.3741739816941594E-3</v>
      </c>
      <c r="X123">
        <f>Net_Zero_Table[[#This Row],[Embodied Carbon (Metric T)]]*AHP!$Q$26/TOPSIS!$E$20</f>
        <v>1.0417878920518018E-2</v>
      </c>
      <c r="Y1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2.4287338857031738E-3</v>
      </c>
      <c r="Z1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5.4608950104511047E-3</v>
      </c>
      <c r="AA123">
        <f>Net_Zero_Table[[#This Row],[S- Worst-Euclidean Distance]]/(Net_Zero_Table[[#This Row],[S+ Best-Euclidean Distance]]+Net_Zero_Table[[#This Row],[S- Worst-Euclidean Distance]])</f>
        <v>0.69216120077751231</v>
      </c>
      <c r="AB123">
        <v>122</v>
      </c>
    </row>
    <row r="124" spans="1:28" x14ac:dyDescent="0.3">
      <c r="A124">
        <v>451</v>
      </c>
      <c r="B124" t="s">
        <v>280</v>
      </c>
      <c r="C124" t="s">
        <v>147</v>
      </c>
      <c r="D124" t="s">
        <v>280</v>
      </c>
      <c r="E124" t="s">
        <v>152</v>
      </c>
      <c r="F124" t="s">
        <v>154</v>
      </c>
      <c r="G124" t="s">
        <v>219</v>
      </c>
      <c r="H124">
        <v>346.85057447556665</v>
      </c>
      <c r="I124">
        <v>50</v>
      </c>
      <c r="J124">
        <v>1253284.1442778539</v>
      </c>
      <c r="K124">
        <v>36092.880563636354</v>
      </c>
      <c r="L124">
        <v>225591145.97001371</v>
      </c>
      <c r="M124">
        <v>5797286.377272726</v>
      </c>
      <c r="N124">
        <v>1879926216.4167809</v>
      </c>
      <c r="O124">
        <v>93200000</v>
      </c>
      <c r="P124">
        <v>23.101729318181814</v>
      </c>
      <c r="Q124">
        <v>18736.597956953916</v>
      </c>
      <c r="R124">
        <v>225627238.85057735</v>
      </c>
      <c r="S124">
        <v>1978.9235027940538</v>
      </c>
      <c r="T124">
        <v>18759.699686272099</v>
      </c>
      <c r="U124">
        <f>Net_Zero_Table[[#This Row],[Total Energy(MJ)]]*AHP!$Q$23/TOPSIS!$B$20</f>
        <v>2.2978638413458458E-2</v>
      </c>
      <c r="V124">
        <f>Net_Zero_Table[[#This Row],[Capital Cost (LKR)]]*AHP!$Q$24/TOPSIS!$C$20</f>
        <v>4.3817502694848357E-3</v>
      </c>
      <c r="W124">
        <f>Net_Zero_Table[[#This Row],[System Cost (LKR)]]*AHP!$Q$25/TOPSIS!$D$20</f>
        <v>2.3626396358325304E-3</v>
      </c>
      <c r="X124">
        <f>Net_Zero_Table[[#This Row],[Embodied Carbon (Metric T)]]*AHP!$Q$26/TOPSIS!$E$20</f>
        <v>1.0413727197145979E-2</v>
      </c>
      <c r="Y1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2.4298088803724224E-3</v>
      </c>
      <c r="Z1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5.4582246914096529E-3</v>
      </c>
      <c r="AA124">
        <f>Net_Zero_Table[[#This Row],[S- Worst-Euclidean Distance]]/(Net_Zero_Table[[#This Row],[S+ Best-Euclidean Distance]]+Net_Zero_Table[[#This Row],[S- Worst-Euclidean Distance]])</f>
        <v>0.69196265986181937</v>
      </c>
      <c r="AB124">
        <v>123</v>
      </c>
    </row>
    <row r="125" spans="1:28" x14ac:dyDescent="0.3">
      <c r="A125">
        <v>453</v>
      </c>
      <c r="B125" t="s">
        <v>280</v>
      </c>
      <c r="C125" t="s">
        <v>147</v>
      </c>
      <c r="D125" t="s">
        <v>280</v>
      </c>
      <c r="E125" t="s">
        <v>152</v>
      </c>
      <c r="F125" t="s">
        <v>154</v>
      </c>
      <c r="G125" t="s">
        <v>218</v>
      </c>
      <c r="H125">
        <v>346.85057447556665</v>
      </c>
      <c r="I125">
        <v>25</v>
      </c>
      <c r="J125">
        <v>1253284.1442778539</v>
      </c>
      <c r="K125">
        <v>36092.880563636354</v>
      </c>
      <c r="L125">
        <v>225591145.97001371</v>
      </c>
      <c r="M125">
        <v>5797286.377272726</v>
      </c>
      <c r="N125">
        <v>1879926216.4167809</v>
      </c>
      <c r="O125">
        <v>93655000</v>
      </c>
      <c r="P125">
        <v>23.101729318181814</v>
      </c>
      <c r="Q125">
        <v>18736.597956953916</v>
      </c>
      <c r="R125">
        <v>225627238.85057735</v>
      </c>
      <c r="S125">
        <v>1979.3785027940537</v>
      </c>
      <c r="T125">
        <v>18759.699686272099</v>
      </c>
      <c r="U125">
        <f>Net_Zero_Table[[#This Row],[Total Energy(MJ)]]*AHP!$Q$23/TOPSIS!$B$20</f>
        <v>2.2978638413458458E-2</v>
      </c>
      <c r="V125">
        <f>Net_Zero_Table[[#This Row],[Capital Cost (LKR)]]*AHP!$Q$24/TOPSIS!$C$20</f>
        <v>4.3817502694848357E-3</v>
      </c>
      <c r="W125">
        <f>Net_Zero_Table[[#This Row],[System Cost (LKR)]]*AHP!$Q$25/TOPSIS!$D$20</f>
        <v>2.3741739816941594E-3</v>
      </c>
      <c r="X125">
        <f>Net_Zero_Table[[#This Row],[Embodied Carbon (Metric T)]]*AHP!$Q$26/TOPSIS!$E$20</f>
        <v>1.0413727197145979E-2</v>
      </c>
      <c r="Y1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2.4307333207705274E-3</v>
      </c>
      <c r="Z1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5.4567527860840109E-3</v>
      </c>
      <c r="AA125">
        <f>Net_Zero_Table[[#This Row],[S- Worst-Euclidean Distance]]/(Net_Zero_Table[[#This Row],[S+ Best-Euclidean Distance]]+Net_Zero_Table[[#This Row],[S- Worst-Euclidean Distance]])</f>
        <v>0.69182407577769001</v>
      </c>
      <c r="AB125">
        <v>124</v>
      </c>
    </row>
    <row r="126" spans="1:28" x14ac:dyDescent="0.3">
      <c r="A126">
        <v>434</v>
      </c>
      <c r="B126" t="s">
        <v>280</v>
      </c>
      <c r="C126" t="s">
        <v>147</v>
      </c>
      <c r="D126" t="s">
        <v>151</v>
      </c>
      <c r="E126" t="s">
        <v>152</v>
      </c>
      <c r="F126" t="s">
        <v>154</v>
      </c>
      <c r="G126" t="s">
        <v>220</v>
      </c>
      <c r="H126">
        <v>346.38611213715666</v>
      </c>
      <c r="I126">
        <v>25</v>
      </c>
      <c r="J126">
        <v>1252834.5447342731</v>
      </c>
      <c r="K126">
        <v>36092.880563636354</v>
      </c>
      <c r="L126">
        <v>225510218.05216917</v>
      </c>
      <c r="M126">
        <v>5792681.3022727259</v>
      </c>
      <c r="N126">
        <v>1879251817.1014097</v>
      </c>
      <c r="O126">
        <v>97500000</v>
      </c>
      <c r="P126">
        <v>23.110939468181812</v>
      </c>
      <c r="Q126">
        <v>18729.876443777383</v>
      </c>
      <c r="R126">
        <v>225546310.93273282</v>
      </c>
      <c r="S126">
        <v>1982.5444984036824</v>
      </c>
      <c r="T126">
        <v>18752.987383245563</v>
      </c>
      <c r="U126">
        <f>Net_Zero_Table[[#This Row],[Total Energy(MJ)]]*AHP!$Q$23/TOPSIS!$B$20</f>
        <v>2.2970396441561906E-2</v>
      </c>
      <c r="V126">
        <f>Net_Zero_Table[[#This Row],[Capital Cost (LKR)]]*AHP!$Q$24/TOPSIS!$C$20</f>
        <v>4.3782696257303102E-3</v>
      </c>
      <c r="W126">
        <f>Net_Zero_Table[[#This Row],[System Cost (LKR)]]*AHP!$Q$25/TOPSIS!$D$20</f>
        <v>2.4716455417775939E-3</v>
      </c>
      <c r="X126">
        <f>Net_Zero_Table[[#This Row],[Embodied Carbon (Metric T)]]*AHP!$Q$26/TOPSIS!$E$20</f>
        <v>1.0417878920518018E-2</v>
      </c>
      <c r="Y1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2.4387176879160106E-3</v>
      </c>
      <c r="Z1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5.4494251384543408E-3</v>
      </c>
      <c r="AA126">
        <f>Net_Zero_Table[[#This Row],[S- Worst-Euclidean Distance]]/(Net_Zero_Table[[#This Row],[S+ Best-Euclidean Distance]]+Net_Zero_Table[[#This Row],[S- Worst-Euclidean Distance]])</f>
        <v>0.6908375340563957</v>
      </c>
      <c r="AB126">
        <v>125</v>
      </c>
    </row>
    <row r="127" spans="1:28" x14ac:dyDescent="0.3">
      <c r="A127">
        <v>452</v>
      </c>
      <c r="B127" t="s">
        <v>280</v>
      </c>
      <c r="C127" t="s">
        <v>147</v>
      </c>
      <c r="D127" t="s">
        <v>280</v>
      </c>
      <c r="E127" t="s">
        <v>152</v>
      </c>
      <c r="F127" t="s">
        <v>154</v>
      </c>
      <c r="G127" t="s">
        <v>220</v>
      </c>
      <c r="H127">
        <v>346.85057447556665</v>
      </c>
      <c r="I127">
        <v>25</v>
      </c>
      <c r="J127">
        <v>1253284.1442778539</v>
      </c>
      <c r="K127">
        <v>36092.880563636354</v>
      </c>
      <c r="L127">
        <v>225591145.97001371</v>
      </c>
      <c r="M127">
        <v>5797286.377272726</v>
      </c>
      <c r="N127">
        <v>1879926216.4167809</v>
      </c>
      <c r="O127">
        <v>97500000</v>
      </c>
      <c r="P127">
        <v>23.101729318181814</v>
      </c>
      <c r="Q127">
        <v>18736.597956953916</v>
      </c>
      <c r="R127">
        <v>225627238.85057735</v>
      </c>
      <c r="S127">
        <v>1983.2235027940537</v>
      </c>
      <c r="T127">
        <v>18759.699686272099</v>
      </c>
      <c r="U127">
        <f>Net_Zero_Table[[#This Row],[Total Energy(MJ)]]*AHP!$Q$23/TOPSIS!$B$20</f>
        <v>2.2978638413458458E-2</v>
      </c>
      <c r="V127">
        <f>Net_Zero_Table[[#This Row],[Capital Cost (LKR)]]*AHP!$Q$24/TOPSIS!$C$20</f>
        <v>4.3817502694848357E-3</v>
      </c>
      <c r="W127">
        <f>Net_Zero_Table[[#This Row],[System Cost (LKR)]]*AHP!$Q$25/TOPSIS!$D$20</f>
        <v>2.4716455417775939E-3</v>
      </c>
      <c r="X127">
        <f>Net_Zero_Table[[#This Row],[Embodied Carbon (Metric T)]]*AHP!$Q$26/TOPSIS!$E$20</f>
        <v>1.0413727197145979E-2</v>
      </c>
      <c r="Y1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2.4407089442405236E-3</v>
      </c>
      <c r="Z1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5.4452741889535698E-3</v>
      </c>
      <c r="AA127">
        <f>Net_Zero_Table[[#This Row],[S- Worst-Euclidean Distance]]/(Net_Zero_Table[[#This Row],[S+ Best-Euclidean Distance]]+Net_Zero_Table[[#This Row],[S- Worst-Euclidean Distance]])</f>
        <v>0.69050035955986722</v>
      </c>
      <c r="AB127">
        <v>126</v>
      </c>
    </row>
    <row r="128" spans="1:28" x14ac:dyDescent="0.3">
      <c r="A128">
        <v>508</v>
      </c>
      <c r="B128" t="s">
        <v>280</v>
      </c>
      <c r="C128" t="s">
        <v>280</v>
      </c>
      <c r="D128" t="s">
        <v>151</v>
      </c>
      <c r="E128" t="s">
        <v>152</v>
      </c>
      <c r="F128" t="s">
        <v>155</v>
      </c>
      <c r="G128" t="s">
        <v>219</v>
      </c>
      <c r="H128">
        <v>388.30765278778961</v>
      </c>
      <c r="I128">
        <v>56</v>
      </c>
      <c r="J128">
        <v>1347259.4311712359</v>
      </c>
      <c r="K128">
        <v>35077.939136363631</v>
      </c>
      <c r="L128">
        <v>242506697.61082244</v>
      </c>
      <c r="M128">
        <v>5208733.5613636356</v>
      </c>
      <c r="N128">
        <v>2020889146.7568536</v>
      </c>
      <c r="O128">
        <v>104384000</v>
      </c>
      <c r="P128">
        <v>19.170570477272726</v>
      </c>
      <c r="Q128">
        <v>20141.528496009971</v>
      </c>
      <c r="R128">
        <v>242541775.5499588</v>
      </c>
      <c r="S128">
        <v>2130.4818803182175</v>
      </c>
      <c r="T128">
        <v>20160.699066487243</v>
      </c>
      <c r="U128">
        <f>Net_Zero_Table[[#This Row],[Total Energy(MJ)]]*AHP!$Q$23/TOPSIS!$B$20</f>
        <v>2.4701271836294697E-2</v>
      </c>
      <c r="V128">
        <f>Net_Zero_Table[[#This Row],[Capital Cost (LKR)]]*AHP!$Q$24/TOPSIS!$C$20</f>
        <v>3.9369056832615603E-3</v>
      </c>
      <c r="W128">
        <f>Net_Zero_Table[[#This Row],[System Cost (LKR)]]*AHP!$Q$25/TOPSIS!$D$20</f>
        <v>2.6461563921324344E-3</v>
      </c>
      <c r="X128">
        <f>Net_Zero_Table[[#This Row],[Embodied Carbon (Metric T)]]*AHP!$Q$26/TOPSIS!$E$20</f>
        <v>8.6416513852431761E-3</v>
      </c>
      <c r="Y1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3.0729278612645029E-3</v>
      </c>
      <c r="Z1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5.9110696342520508E-3</v>
      </c>
      <c r="AA128">
        <f>Net_Zero_Table[[#This Row],[S- Worst-Euclidean Distance]]/(Net_Zero_Table[[#This Row],[S+ Best-Euclidean Distance]]+Net_Zero_Table[[#This Row],[S- Worst-Euclidean Distance]])</f>
        <v>0.65795539649270363</v>
      </c>
      <c r="AB128">
        <v>127</v>
      </c>
    </row>
    <row r="129" spans="1:28" x14ac:dyDescent="0.3">
      <c r="A129">
        <v>511</v>
      </c>
      <c r="B129" t="s">
        <v>280</v>
      </c>
      <c r="C129" t="s">
        <v>280</v>
      </c>
      <c r="D129" t="s">
        <v>151</v>
      </c>
      <c r="E129" t="s">
        <v>152</v>
      </c>
      <c r="F129" t="s">
        <v>280</v>
      </c>
      <c r="G129" t="s">
        <v>219</v>
      </c>
      <c r="H129">
        <v>388.40959266079028</v>
      </c>
      <c r="I129">
        <v>56</v>
      </c>
      <c r="J129">
        <v>1344507.7426943569</v>
      </c>
      <c r="K129">
        <v>36442.572090909089</v>
      </c>
      <c r="L129">
        <v>242011393.68498427</v>
      </c>
      <c r="M129">
        <v>5170523.8386363629</v>
      </c>
      <c r="N129">
        <v>2016761614.0415356</v>
      </c>
      <c r="O129">
        <v>104384000</v>
      </c>
      <c r="P129">
        <v>19.443497068181816</v>
      </c>
      <c r="Q129">
        <v>20100.390753280637</v>
      </c>
      <c r="R129">
        <v>242047836.25707519</v>
      </c>
      <c r="S129">
        <v>2126.3161378801719</v>
      </c>
      <c r="T129">
        <v>20119.83425034882</v>
      </c>
      <c r="U129">
        <f>Net_Zero_Table[[#This Row],[Total Energy(MJ)]]*AHP!$Q$23/TOPSIS!$B$20</f>
        <v>2.4650967394033236E-2</v>
      </c>
      <c r="V129">
        <f>Net_Zero_Table[[#This Row],[Capital Cost (LKR)]]*AHP!$Q$24/TOPSIS!$C$20</f>
        <v>3.9080257121920725E-3</v>
      </c>
      <c r="W129">
        <f>Net_Zero_Table[[#This Row],[System Cost (LKR)]]*AHP!$Q$25/TOPSIS!$D$20</f>
        <v>2.6461563921324344E-3</v>
      </c>
      <c r="X129">
        <f>Net_Zero_Table[[#This Row],[Embodied Carbon (Metric T)]]*AHP!$Q$26/TOPSIS!$E$20</f>
        <v>8.7646804028300752E-3</v>
      </c>
      <c r="Y1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3.0310229355133269E-3</v>
      </c>
      <c r="Z1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5.830329426831711E-3</v>
      </c>
      <c r="AA129">
        <f>Net_Zero_Table[[#This Row],[S- Worst-Euclidean Distance]]/(Net_Zero_Table[[#This Row],[S+ Best-Euclidean Distance]]+Net_Zero_Table[[#This Row],[S- Worst-Euclidean Distance]])</f>
        <v>0.65795029792594684</v>
      </c>
      <c r="AB129">
        <v>128</v>
      </c>
    </row>
    <row r="130" spans="1:28" x14ac:dyDescent="0.3">
      <c r="A130">
        <v>510</v>
      </c>
      <c r="B130" t="s">
        <v>280</v>
      </c>
      <c r="C130" t="s">
        <v>280</v>
      </c>
      <c r="D130" t="s">
        <v>151</v>
      </c>
      <c r="E130" t="s">
        <v>152</v>
      </c>
      <c r="F130" t="s">
        <v>155</v>
      </c>
      <c r="G130" t="s">
        <v>218</v>
      </c>
      <c r="H130">
        <v>388.30765278778961</v>
      </c>
      <c r="I130">
        <v>28</v>
      </c>
      <c r="J130">
        <v>1347259.4311712359</v>
      </c>
      <c r="K130">
        <v>35077.939136363631</v>
      </c>
      <c r="L130">
        <v>242506697.61082244</v>
      </c>
      <c r="M130">
        <v>5208733.5613636356</v>
      </c>
      <c r="N130">
        <v>2020889146.7568536</v>
      </c>
      <c r="O130">
        <v>104893600</v>
      </c>
      <c r="P130">
        <v>19.170570477272726</v>
      </c>
      <c r="Q130">
        <v>20141.528496009971</v>
      </c>
      <c r="R130">
        <v>242541775.5499588</v>
      </c>
      <c r="S130">
        <v>2130.9914803182173</v>
      </c>
      <c r="T130">
        <v>20160.699066487243</v>
      </c>
      <c r="U130">
        <f>Net_Zero_Table[[#This Row],[Total Energy(MJ)]]*AHP!$Q$23/TOPSIS!$B$20</f>
        <v>2.4701271836294697E-2</v>
      </c>
      <c r="V130">
        <f>Net_Zero_Table[[#This Row],[Capital Cost (LKR)]]*AHP!$Q$24/TOPSIS!$C$20</f>
        <v>3.9369056832615603E-3</v>
      </c>
      <c r="W130">
        <f>Net_Zero_Table[[#This Row],[System Cost (LKR)]]*AHP!$Q$25/TOPSIS!$D$20</f>
        <v>2.6590748594974584E-3</v>
      </c>
      <c r="X130">
        <f>Net_Zero_Table[[#This Row],[Embodied Carbon (Metric T)]]*AHP!$Q$26/TOPSIS!$E$20</f>
        <v>8.6416513852431761E-3</v>
      </c>
      <c r="Y1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3.0749408450484084E-3</v>
      </c>
      <c r="Z1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5.9101686604137397E-3</v>
      </c>
      <c r="AA130">
        <f>Net_Zero_Table[[#This Row],[S- Worst-Euclidean Distance]]/(Net_Zero_Table[[#This Row],[S+ Best-Euclidean Distance]]+Net_Zero_Table[[#This Row],[S- Worst-Euclidean Distance]])</f>
        <v>0.65777369288831511</v>
      </c>
      <c r="AB130">
        <v>129</v>
      </c>
    </row>
    <row r="131" spans="1:28" x14ac:dyDescent="0.3">
      <c r="A131">
        <v>513</v>
      </c>
      <c r="B131" t="s">
        <v>280</v>
      </c>
      <c r="C131" t="s">
        <v>280</v>
      </c>
      <c r="D131" t="s">
        <v>151</v>
      </c>
      <c r="E131" t="s">
        <v>152</v>
      </c>
      <c r="F131" t="s">
        <v>280</v>
      </c>
      <c r="G131" t="s">
        <v>218</v>
      </c>
      <c r="H131">
        <v>388.40959266079028</v>
      </c>
      <c r="I131">
        <v>28</v>
      </c>
      <c r="J131">
        <v>1344507.7426943569</v>
      </c>
      <c r="K131">
        <v>36442.572090909089</v>
      </c>
      <c r="L131">
        <v>242011393.68498427</v>
      </c>
      <c r="M131">
        <v>5170523.8386363629</v>
      </c>
      <c r="N131">
        <v>2016761614.0415356</v>
      </c>
      <c r="O131">
        <v>104893600</v>
      </c>
      <c r="P131">
        <v>19.443497068181816</v>
      </c>
      <c r="Q131">
        <v>20100.390753280637</v>
      </c>
      <c r="R131">
        <v>242047836.25707519</v>
      </c>
      <c r="S131">
        <v>2126.8257378801718</v>
      </c>
      <c r="T131">
        <v>20119.83425034882</v>
      </c>
      <c r="U131">
        <f>Net_Zero_Table[[#This Row],[Total Energy(MJ)]]*AHP!$Q$23/TOPSIS!$B$20</f>
        <v>2.4650967394033236E-2</v>
      </c>
      <c r="V131">
        <f>Net_Zero_Table[[#This Row],[Capital Cost (LKR)]]*AHP!$Q$24/TOPSIS!$C$20</f>
        <v>3.9080257121920725E-3</v>
      </c>
      <c r="W131">
        <f>Net_Zero_Table[[#This Row],[System Cost (LKR)]]*AHP!$Q$25/TOPSIS!$D$20</f>
        <v>2.6590748594974584E-3</v>
      </c>
      <c r="X131">
        <f>Net_Zero_Table[[#This Row],[Embodied Carbon (Metric T)]]*AHP!$Q$26/TOPSIS!$E$20</f>
        <v>8.7646804028300752E-3</v>
      </c>
      <c r="Y1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3.0330637308865131E-3</v>
      </c>
      <c r="Z1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5.8294159740869293E-3</v>
      </c>
      <c r="AA131">
        <f>Net_Zero_Table[[#This Row],[S- Worst-Euclidean Distance]]/(Net_Zero_Table[[#This Row],[S+ Best-Euclidean Distance]]+Net_Zero_Table[[#This Row],[S- Worst-Euclidean Distance]])</f>
        <v>0.65776353437690593</v>
      </c>
      <c r="AB131">
        <v>130</v>
      </c>
    </row>
    <row r="132" spans="1:28" x14ac:dyDescent="0.3">
      <c r="A132">
        <v>328</v>
      </c>
      <c r="B132" t="s">
        <v>142</v>
      </c>
      <c r="C132" t="s">
        <v>147</v>
      </c>
      <c r="D132" t="s">
        <v>151</v>
      </c>
      <c r="E132" t="s">
        <v>152</v>
      </c>
      <c r="F132" t="s">
        <v>155</v>
      </c>
      <c r="G132" t="s">
        <v>219</v>
      </c>
      <c r="H132">
        <v>357.65418909015369</v>
      </c>
      <c r="I132">
        <v>51</v>
      </c>
      <c r="J132">
        <v>1273785.9023052936</v>
      </c>
      <c r="K132">
        <v>38726.87033636363</v>
      </c>
      <c r="L132">
        <v>229281462.41495284</v>
      </c>
      <c r="M132">
        <v>5783669.7613636348</v>
      </c>
      <c r="N132">
        <v>1910678853.4579403</v>
      </c>
      <c r="O132">
        <v>95064000</v>
      </c>
      <c r="P132">
        <v>23.201054877272725</v>
      </c>
      <c r="Q132">
        <v>19043.099239464136</v>
      </c>
      <c r="R132">
        <v>229320189.2852892</v>
      </c>
      <c r="S132">
        <v>2011.5265232193042</v>
      </c>
      <c r="T132">
        <v>19066.30029434141</v>
      </c>
      <c r="U132">
        <f>Net_Zero_Table[[#This Row],[Total Energy(MJ)]]*AHP!$Q$23/TOPSIS!$B$20</f>
        <v>2.3354740931710992E-2</v>
      </c>
      <c r="V132">
        <f>Net_Zero_Table[[#This Row],[Capital Cost (LKR)]]*AHP!$Q$24/TOPSIS!$C$20</f>
        <v>4.3714584524955904E-3</v>
      </c>
      <c r="W132">
        <f>Net_Zero_Table[[#This Row],[System Cost (LKR)]]*AHP!$Q$25/TOPSIS!$D$20</f>
        <v>2.4098924285491812E-3</v>
      </c>
      <c r="X132">
        <f>Net_Zero_Table[[#This Row],[Embodied Carbon (Metric T)]]*AHP!$Q$26/TOPSIS!$E$20</f>
        <v>1.045850087022606E-2</v>
      </c>
      <c r="Y1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2.6848216430433065E-3</v>
      </c>
      <c r="Z1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5.1514310107423312E-3</v>
      </c>
      <c r="AA132">
        <f>Net_Zero_Table[[#This Row],[S- Worst-Euclidean Distance]]/(Net_Zero_Table[[#This Row],[S+ Best-Euclidean Distance]]+Net_Zero_Table[[#This Row],[S- Worst-Euclidean Distance]])</f>
        <v>0.65738449720016512</v>
      </c>
      <c r="AB132">
        <v>131</v>
      </c>
    </row>
    <row r="133" spans="1:28" x14ac:dyDescent="0.3">
      <c r="A133">
        <v>526</v>
      </c>
      <c r="B133" t="s">
        <v>280</v>
      </c>
      <c r="C133" t="s">
        <v>280</v>
      </c>
      <c r="D133" t="s">
        <v>280</v>
      </c>
      <c r="E133" t="s">
        <v>152</v>
      </c>
      <c r="F133" t="s">
        <v>155</v>
      </c>
      <c r="G133" t="s">
        <v>219</v>
      </c>
      <c r="H133">
        <v>388.77211512619954</v>
      </c>
      <c r="I133">
        <v>56</v>
      </c>
      <c r="J133">
        <v>1347709.0307148169</v>
      </c>
      <c r="K133">
        <v>35077.939136363631</v>
      </c>
      <c r="L133">
        <v>242587625.52866703</v>
      </c>
      <c r="M133">
        <v>5213338.6363636358</v>
      </c>
      <c r="N133">
        <v>2021563546.0722251</v>
      </c>
      <c r="O133">
        <v>104384000</v>
      </c>
      <c r="P133">
        <v>19.161360327272728</v>
      </c>
      <c r="Q133">
        <v>20148.250009186511</v>
      </c>
      <c r="R133">
        <v>242622703.46780339</v>
      </c>
      <c r="S133">
        <v>2131.160884708589</v>
      </c>
      <c r="T133">
        <v>20167.411369513786</v>
      </c>
      <c r="U133">
        <f>Net_Zero_Table[[#This Row],[Total Energy(MJ)]]*AHP!$Q$23/TOPSIS!$B$20</f>
        <v>2.4709513808191256E-2</v>
      </c>
      <c r="V133">
        <f>Net_Zero_Table[[#This Row],[Capital Cost (LKR)]]*AHP!$Q$24/TOPSIS!$C$20</f>
        <v>3.9403863270160849E-3</v>
      </c>
      <c r="W133">
        <f>Net_Zero_Table[[#This Row],[System Cost (LKR)]]*AHP!$Q$25/TOPSIS!$D$20</f>
        <v>2.6461563921324344E-3</v>
      </c>
      <c r="X133">
        <f>Net_Zero_Table[[#This Row],[Embodied Carbon (Metric T)]]*AHP!$Q$26/TOPSIS!$E$20</f>
        <v>8.6374996618711411E-3</v>
      </c>
      <c r="Y1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3.0810403814038947E-3</v>
      </c>
      <c r="Z1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5.9106453857770015E-3</v>
      </c>
      <c r="AA133">
        <f>Net_Zero_Table[[#This Row],[S- Worst-Euclidean Distance]]/(Net_Zero_Table[[#This Row],[S+ Best-Euclidean Distance]]+Net_Zero_Table[[#This Row],[S- Worst-Euclidean Distance]])</f>
        <v>0.65734563449164296</v>
      </c>
      <c r="AB133">
        <v>132</v>
      </c>
    </row>
    <row r="134" spans="1:28" x14ac:dyDescent="0.3">
      <c r="A134">
        <v>529</v>
      </c>
      <c r="B134" t="s">
        <v>280</v>
      </c>
      <c r="C134" t="s">
        <v>280</v>
      </c>
      <c r="D134" t="s">
        <v>280</v>
      </c>
      <c r="E134" t="s">
        <v>152</v>
      </c>
      <c r="F134" t="s">
        <v>280</v>
      </c>
      <c r="G134" t="s">
        <v>219</v>
      </c>
      <c r="H134">
        <v>388.87405499920038</v>
      </c>
      <c r="I134">
        <v>56</v>
      </c>
      <c r="J134">
        <v>1344957.3422379377</v>
      </c>
      <c r="K134">
        <v>36442.572090909089</v>
      </c>
      <c r="L134">
        <v>242092321.6028288</v>
      </c>
      <c r="M134">
        <v>5175128.9136363631</v>
      </c>
      <c r="N134">
        <v>2017436013.3569067</v>
      </c>
      <c r="O134">
        <v>104384000</v>
      </c>
      <c r="P134">
        <v>19.434286918181815</v>
      </c>
      <c r="Q134">
        <v>20107.11226645717</v>
      </c>
      <c r="R134">
        <v>242128764.17491972</v>
      </c>
      <c r="S134">
        <v>2126.9951422705431</v>
      </c>
      <c r="T134">
        <v>20126.546553375352</v>
      </c>
      <c r="U134">
        <f>Net_Zero_Table[[#This Row],[Total Energy(MJ)]]*AHP!$Q$23/TOPSIS!$B$20</f>
        <v>2.4659209365929788E-2</v>
      </c>
      <c r="V134">
        <f>Net_Zero_Table[[#This Row],[Capital Cost (LKR)]]*AHP!$Q$24/TOPSIS!$C$20</f>
        <v>3.9115063559465989E-3</v>
      </c>
      <c r="W134">
        <f>Net_Zero_Table[[#This Row],[System Cost (LKR)]]*AHP!$Q$25/TOPSIS!$D$20</f>
        <v>2.6461563921324344E-3</v>
      </c>
      <c r="X134">
        <f>Net_Zero_Table[[#This Row],[Embodied Carbon (Metric T)]]*AHP!$Q$26/TOPSIS!$E$20</f>
        <v>8.760528679458035E-3</v>
      </c>
      <c r="Y1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3.0389097394686554E-3</v>
      </c>
      <c r="Z1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5.8297233260708008E-3</v>
      </c>
      <c r="AA134">
        <f>Net_Zero_Table[[#This Row],[S- Worst-Euclidean Distance]]/(Net_Zero_Table[[#This Row],[S+ Best-Euclidean Distance]]+Net_Zero_Table[[#This Row],[S- Worst-Euclidean Distance]])</f>
        <v>0.65734181163985206</v>
      </c>
      <c r="AB134">
        <v>133</v>
      </c>
    </row>
    <row r="135" spans="1:28" x14ac:dyDescent="0.3">
      <c r="A135">
        <v>528</v>
      </c>
      <c r="B135" t="s">
        <v>280</v>
      </c>
      <c r="C135" t="s">
        <v>280</v>
      </c>
      <c r="D135" t="s">
        <v>280</v>
      </c>
      <c r="E135" t="s">
        <v>152</v>
      </c>
      <c r="F135" t="s">
        <v>155</v>
      </c>
      <c r="G135" t="s">
        <v>218</v>
      </c>
      <c r="H135">
        <v>388.77211512619954</v>
      </c>
      <c r="I135">
        <v>28</v>
      </c>
      <c r="J135">
        <v>1347709.0307148169</v>
      </c>
      <c r="K135">
        <v>35077.939136363631</v>
      </c>
      <c r="L135">
        <v>242587625.52866703</v>
      </c>
      <c r="M135">
        <v>5213338.6363636358</v>
      </c>
      <c r="N135">
        <v>2021563546.0722251</v>
      </c>
      <c r="O135">
        <v>104893600</v>
      </c>
      <c r="P135">
        <v>19.161360327272728</v>
      </c>
      <c r="Q135">
        <v>20148.250009186511</v>
      </c>
      <c r="R135">
        <v>242622703.46780339</v>
      </c>
      <c r="S135">
        <v>2131.6704847085889</v>
      </c>
      <c r="T135">
        <v>20167.411369513786</v>
      </c>
      <c r="U135">
        <f>Net_Zero_Table[[#This Row],[Total Energy(MJ)]]*AHP!$Q$23/TOPSIS!$B$20</f>
        <v>2.4709513808191256E-2</v>
      </c>
      <c r="V135">
        <f>Net_Zero_Table[[#This Row],[Capital Cost (LKR)]]*AHP!$Q$24/TOPSIS!$C$20</f>
        <v>3.9403863270160849E-3</v>
      </c>
      <c r="W135">
        <f>Net_Zero_Table[[#This Row],[System Cost (LKR)]]*AHP!$Q$25/TOPSIS!$D$20</f>
        <v>2.6590748594974584E-3</v>
      </c>
      <c r="X135">
        <f>Net_Zero_Table[[#This Row],[Embodied Carbon (Metric T)]]*AHP!$Q$26/TOPSIS!$E$20</f>
        <v>8.6374996618711411E-3</v>
      </c>
      <c r="Y1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3.083048068365598E-3</v>
      </c>
      <c r="Z1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5.9097443472596193E-3</v>
      </c>
      <c r="AA135">
        <f>Net_Zero_Table[[#This Row],[S- Worst-Euclidean Distance]]/(Net_Zero_Table[[#This Row],[S+ Best-Euclidean Distance]]+Net_Zero_Table[[#This Row],[S- Worst-Euclidean Distance]])</f>
        <v>0.65716454624164122</v>
      </c>
      <c r="AB135">
        <v>134</v>
      </c>
    </row>
    <row r="136" spans="1:28" x14ac:dyDescent="0.3">
      <c r="A136">
        <v>531</v>
      </c>
      <c r="B136" t="s">
        <v>280</v>
      </c>
      <c r="C136" t="s">
        <v>280</v>
      </c>
      <c r="D136" t="s">
        <v>280</v>
      </c>
      <c r="E136" t="s">
        <v>152</v>
      </c>
      <c r="F136" t="s">
        <v>280</v>
      </c>
      <c r="G136" t="s">
        <v>218</v>
      </c>
      <c r="H136">
        <v>388.87405499920038</v>
      </c>
      <c r="I136">
        <v>28</v>
      </c>
      <c r="J136">
        <v>1344957.3422379377</v>
      </c>
      <c r="K136">
        <v>36442.572090909089</v>
      </c>
      <c r="L136">
        <v>242092321.6028288</v>
      </c>
      <c r="M136">
        <v>5175128.9136363631</v>
      </c>
      <c r="N136">
        <v>2017436013.3569067</v>
      </c>
      <c r="O136">
        <v>104893600</v>
      </c>
      <c r="P136">
        <v>19.434286918181815</v>
      </c>
      <c r="Q136">
        <v>20107.11226645717</v>
      </c>
      <c r="R136">
        <v>242128764.17491972</v>
      </c>
      <c r="S136">
        <v>2127.5047422705429</v>
      </c>
      <c r="T136">
        <v>20126.546553375352</v>
      </c>
      <c r="U136">
        <f>Net_Zero_Table[[#This Row],[Total Energy(MJ)]]*AHP!$Q$23/TOPSIS!$B$20</f>
        <v>2.4659209365929788E-2</v>
      </c>
      <c r="V136">
        <f>Net_Zero_Table[[#This Row],[Capital Cost (LKR)]]*AHP!$Q$24/TOPSIS!$C$20</f>
        <v>3.9115063559465989E-3</v>
      </c>
      <c r="W136">
        <f>Net_Zero_Table[[#This Row],[System Cost (LKR)]]*AHP!$Q$25/TOPSIS!$D$20</f>
        <v>2.6590748594974584E-3</v>
      </c>
      <c r="X136">
        <f>Net_Zero_Table[[#This Row],[Embodied Carbon (Metric T)]]*AHP!$Q$26/TOPSIS!$E$20</f>
        <v>8.760528679458035E-3</v>
      </c>
      <c r="Y1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3.0409452419681675E-3</v>
      </c>
      <c r="Z1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5.8288097783418934E-3</v>
      </c>
      <c r="AA136">
        <f>Net_Zero_Table[[#This Row],[S- Worst-Euclidean Distance]]/(Net_Zero_Table[[#This Row],[S+ Best-Euclidean Distance]]+Net_Zero_Table[[#This Row],[S- Worst-Euclidean Distance]])</f>
        <v>0.65715566720783403</v>
      </c>
      <c r="AB136">
        <v>135</v>
      </c>
    </row>
    <row r="137" spans="1:28" x14ac:dyDescent="0.3">
      <c r="A137">
        <v>346</v>
      </c>
      <c r="B137" t="s">
        <v>142</v>
      </c>
      <c r="C137" t="s">
        <v>147</v>
      </c>
      <c r="D137" t="s">
        <v>280</v>
      </c>
      <c r="E137" t="s">
        <v>152</v>
      </c>
      <c r="F137" t="s">
        <v>155</v>
      </c>
      <c r="G137" t="s">
        <v>219</v>
      </c>
      <c r="H137">
        <v>358.11865142856362</v>
      </c>
      <c r="I137">
        <v>51</v>
      </c>
      <c r="J137">
        <v>1274235.5018488744</v>
      </c>
      <c r="K137">
        <v>38726.87033636363</v>
      </c>
      <c r="L137">
        <v>229362390.33279741</v>
      </c>
      <c r="M137">
        <v>5788274.836363635</v>
      </c>
      <c r="N137">
        <v>1911353252.7733116</v>
      </c>
      <c r="O137">
        <v>95064000</v>
      </c>
      <c r="P137">
        <v>23.19184472727272</v>
      </c>
      <c r="Q137">
        <v>19049.820752640673</v>
      </c>
      <c r="R137">
        <v>229401117.20313376</v>
      </c>
      <c r="S137">
        <v>2012.2055276096751</v>
      </c>
      <c r="T137">
        <v>19073.012597367946</v>
      </c>
      <c r="U137">
        <f>Net_Zero_Table[[#This Row],[Total Energy(MJ)]]*AHP!$Q$23/TOPSIS!$B$20</f>
        <v>2.3362982903607547E-2</v>
      </c>
      <c r="V137">
        <f>Net_Zero_Table[[#This Row],[Capital Cost (LKR)]]*AHP!$Q$24/TOPSIS!$C$20</f>
        <v>4.3749390962501159E-3</v>
      </c>
      <c r="W137">
        <f>Net_Zero_Table[[#This Row],[System Cost (LKR)]]*AHP!$Q$25/TOPSIS!$D$20</f>
        <v>2.4098924285491812E-3</v>
      </c>
      <c r="X137">
        <f>Net_Zero_Table[[#This Row],[Embodied Carbon (Metric T)]]*AHP!$Q$26/TOPSIS!$E$20</f>
        <v>1.0454349146854018E-2</v>
      </c>
      <c r="Y1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2.6877377551272814E-3</v>
      </c>
      <c r="Z1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5.1476177896134833E-3</v>
      </c>
      <c r="AA137">
        <f>Net_Zero_Table[[#This Row],[S- Worst-Euclidean Distance]]/(Net_Zero_Table[[#This Row],[S+ Best-Euclidean Distance]]+Net_Zero_Table[[#This Row],[S- Worst-Euclidean Distance]])</f>
        <v>0.65697309588824715</v>
      </c>
      <c r="AB137">
        <v>136</v>
      </c>
    </row>
    <row r="138" spans="1:28" x14ac:dyDescent="0.3">
      <c r="A138">
        <v>330</v>
      </c>
      <c r="B138" t="s">
        <v>142</v>
      </c>
      <c r="C138" t="s">
        <v>147</v>
      </c>
      <c r="D138" t="s">
        <v>151</v>
      </c>
      <c r="E138" t="s">
        <v>152</v>
      </c>
      <c r="F138" t="s">
        <v>155</v>
      </c>
      <c r="G138" t="s">
        <v>218</v>
      </c>
      <c r="H138">
        <v>357.65418909015369</v>
      </c>
      <c r="I138">
        <v>26</v>
      </c>
      <c r="J138">
        <v>1273785.9023052936</v>
      </c>
      <c r="K138">
        <v>38726.87033636363</v>
      </c>
      <c r="L138">
        <v>229281462.41495284</v>
      </c>
      <c r="M138">
        <v>5783669.7613636348</v>
      </c>
      <c r="N138">
        <v>1910678853.4579403</v>
      </c>
      <c r="O138">
        <v>97401200</v>
      </c>
      <c r="P138">
        <v>23.201054877272725</v>
      </c>
      <c r="Q138">
        <v>19043.099239464136</v>
      </c>
      <c r="R138">
        <v>229320189.2852892</v>
      </c>
      <c r="S138">
        <v>2013.8637232193041</v>
      </c>
      <c r="T138">
        <v>19066.30029434141</v>
      </c>
      <c r="U138">
        <f>Net_Zero_Table[[#This Row],[Total Energy(MJ)]]*AHP!$Q$23/TOPSIS!$B$20</f>
        <v>2.3354740931710992E-2</v>
      </c>
      <c r="V138">
        <f>Net_Zero_Table[[#This Row],[Capital Cost (LKR)]]*AHP!$Q$24/TOPSIS!$C$20</f>
        <v>4.3714584524955904E-3</v>
      </c>
      <c r="W138">
        <f>Net_Zero_Table[[#This Row],[System Cost (LKR)]]*AHP!$Q$25/TOPSIS!$D$20</f>
        <v>2.4691409409619254E-3</v>
      </c>
      <c r="X138">
        <f>Net_Zero_Table[[#This Row],[Embodied Carbon (Metric T)]]*AHP!$Q$26/TOPSIS!$E$20</f>
        <v>1.045850087022606E-2</v>
      </c>
      <c r="Y1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2.6906828534658217E-3</v>
      </c>
      <c r="Z1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5.1442339031307549E-3</v>
      </c>
      <c r="AA138">
        <f>Net_Zero_Table[[#This Row],[S- Worst-Euclidean Distance]]/(Net_Zero_Table[[#This Row],[S+ Best-Euclidean Distance]]+Net_Zero_Table[[#This Row],[S- Worst-Euclidean Distance]])</f>
        <v>0.65657799092754732</v>
      </c>
      <c r="AB138">
        <v>137</v>
      </c>
    </row>
    <row r="139" spans="1:28" x14ac:dyDescent="0.3">
      <c r="A139">
        <v>348</v>
      </c>
      <c r="B139" t="s">
        <v>142</v>
      </c>
      <c r="C139" t="s">
        <v>147</v>
      </c>
      <c r="D139" t="s">
        <v>280</v>
      </c>
      <c r="E139" t="s">
        <v>152</v>
      </c>
      <c r="F139" t="s">
        <v>155</v>
      </c>
      <c r="G139" t="s">
        <v>218</v>
      </c>
      <c r="H139">
        <v>358.11865142856362</v>
      </c>
      <c r="I139">
        <v>26</v>
      </c>
      <c r="J139">
        <v>1274235.5018488744</v>
      </c>
      <c r="K139">
        <v>38726.87033636363</v>
      </c>
      <c r="L139">
        <v>229362390.33279741</v>
      </c>
      <c r="M139">
        <v>5788274.836363635</v>
      </c>
      <c r="N139">
        <v>1911353252.7733116</v>
      </c>
      <c r="O139">
        <v>97401200</v>
      </c>
      <c r="P139">
        <v>23.19184472727272</v>
      </c>
      <c r="Q139">
        <v>19049.820752640673</v>
      </c>
      <c r="R139">
        <v>229401117.20313376</v>
      </c>
      <c r="S139">
        <v>2014.5427276096752</v>
      </c>
      <c r="T139">
        <v>19073.012597367946</v>
      </c>
      <c r="U139">
        <f>Net_Zero_Table[[#This Row],[Total Energy(MJ)]]*AHP!$Q$23/TOPSIS!$B$20</f>
        <v>2.3362982903607547E-2</v>
      </c>
      <c r="V139">
        <f>Net_Zero_Table[[#This Row],[Capital Cost (LKR)]]*AHP!$Q$24/TOPSIS!$C$20</f>
        <v>4.3749390962501159E-3</v>
      </c>
      <c r="W139">
        <f>Net_Zero_Table[[#This Row],[System Cost (LKR)]]*AHP!$Q$25/TOPSIS!$D$20</f>
        <v>2.4691409409619254E-3</v>
      </c>
      <c r="X139">
        <f>Net_Zero_Table[[#This Row],[Embodied Carbon (Metric T)]]*AHP!$Q$26/TOPSIS!$E$20</f>
        <v>1.0454349146854018E-2</v>
      </c>
      <c r="Y1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2.6935926201483874E-3</v>
      </c>
      <c r="Z1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5.1404153431048091E-3</v>
      </c>
      <c r="AA139">
        <f>Net_Zero_Table[[#This Row],[S- Worst-Euclidean Distance]]/(Net_Zero_Table[[#This Row],[S+ Best-Euclidean Distance]]+Net_Zero_Table[[#This Row],[S- Worst-Euclidean Distance]])</f>
        <v>0.65616672426385558</v>
      </c>
      <c r="AB139">
        <v>138</v>
      </c>
    </row>
    <row r="140" spans="1:28" x14ac:dyDescent="0.3">
      <c r="A140">
        <v>509</v>
      </c>
      <c r="B140" t="s">
        <v>280</v>
      </c>
      <c r="C140" t="s">
        <v>280</v>
      </c>
      <c r="D140" t="s">
        <v>151</v>
      </c>
      <c r="E140" t="s">
        <v>152</v>
      </c>
      <c r="F140" t="s">
        <v>155</v>
      </c>
      <c r="G140" t="s">
        <v>220</v>
      </c>
      <c r="H140">
        <v>388.30765278778961</v>
      </c>
      <c r="I140">
        <v>28</v>
      </c>
      <c r="J140">
        <v>1347259.4311712359</v>
      </c>
      <c r="K140">
        <v>35077.939136363631</v>
      </c>
      <c r="L140">
        <v>242506697.61082244</v>
      </c>
      <c r="M140">
        <v>5208733.5613636356</v>
      </c>
      <c r="N140">
        <v>2020889146.7568536</v>
      </c>
      <c r="O140">
        <v>109200000</v>
      </c>
      <c r="P140">
        <v>19.170570477272726</v>
      </c>
      <c r="Q140">
        <v>20141.528496009971</v>
      </c>
      <c r="R140">
        <v>242541775.5499588</v>
      </c>
      <c r="S140">
        <v>2135.2978803182173</v>
      </c>
      <c r="T140">
        <v>20160.699066487243</v>
      </c>
      <c r="U140">
        <f>Net_Zero_Table[[#This Row],[Total Energy(MJ)]]*AHP!$Q$23/TOPSIS!$B$20</f>
        <v>2.4701271836294697E-2</v>
      </c>
      <c r="V140">
        <f>Net_Zero_Table[[#This Row],[Capital Cost (LKR)]]*AHP!$Q$24/TOPSIS!$C$20</f>
        <v>3.9369056832615603E-3</v>
      </c>
      <c r="W140">
        <f>Net_Zero_Table[[#This Row],[System Cost (LKR)]]*AHP!$Q$25/TOPSIS!$D$20</f>
        <v>2.7682430067909047E-3</v>
      </c>
      <c r="X140">
        <f>Net_Zero_Table[[#This Row],[Embodied Carbon (Metric T)]]*AHP!$Q$26/TOPSIS!$E$20</f>
        <v>8.6416513852431761E-3</v>
      </c>
      <c r="Y1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3.0940538863977601E-3</v>
      </c>
      <c r="Z1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5.9036783380074483E-3</v>
      </c>
      <c r="AA140">
        <f>Net_Zero_Table[[#This Row],[S- Worst-Euclidean Distance]]/(Net_Zero_Table[[#This Row],[S+ Best-Euclidean Distance]]+Net_Zero_Table[[#This Row],[S- Worst-Euclidean Distance]])</f>
        <v>0.65612958807492283</v>
      </c>
      <c r="AB140">
        <v>139</v>
      </c>
    </row>
    <row r="141" spans="1:28" x14ac:dyDescent="0.3">
      <c r="A141">
        <v>512</v>
      </c>
      <c r="B141" t="s">
        <v>280</v>
      </c>
      <c r="C141" t="s">
        <v>280</v>
      </c>
      <c r="D141" t="s">
        <v>151</v>
      </c>
      <c r="E141" t="s">
        <v>152</v>
      </c>
      <c r="F141" t="s">
        <v>280</v>
      </c>
      <c r="G141" t="s">
        <v>220</v>
      </c>
      <c r="H141">
        <v>388.40959266079028</v>
      </c>
      <c r="I141">
        <v>28</v>
      </c>
      <c r="J141">
        <v>1344507.7426943569</v>
      </c>
      <c r="K141">
        <v>36442.572090909089</v>
      </c>
      <c r="L141">
        <v>242011393.68498427</v>
      </c>
      <c r="M141">
        <v>5170523.8386363629</v>
      </c>
      <c r="N141">
        <v>2016761614.0415356</v>
      </c>
      <c r="O141">
        <v>109200000</v>
      </c>
      <c r="P141">
        <v>19.443497068181816</v>
      </c>
      <c r="Q141">
        <v>20100.390753280637</v>
      </c>
      <c r="R141">
        <v>242047836.25707519</v>
      </c>
      <c r="S141">
        <v>2131.1321378801722</v>
      </c>
      <c r="T141">
        <v>20119.83425034882</v>
      </c>
      <c r="U141">
        <f>Net_Zero_Table[[#This Row],[Total Energy(MJ)]]*AHP!$Q$23/TOPSIS!$B$20</f>
        <v>2.4650967394033236E-2</v>
      </c>
      <c r="V141">
        <f>Net_Zero_Table[[#This Row],[Capital Cost (LKR)]]*AHP!$Q$24/TOPSIS!$C$20</f>
        <v>3.9080257121920725E-3</v>
      </c>
      <c r="W141">
        <f>Net_Zero_Table[[#This Row],[System Cost (LKR)]]*AHP!$Q$25/TOPSIS!$D$20</f>
        <v>2.7682430067909047E-3</v>
      </c>
      <c r="X141">
        <f>Net_Zero_Table[[#This Row],[Embodied Carbon (Metric T)]]*AHP!$Q$26/TOPSIS!$E$20</f>
        <v>8.7646804028300752E-3</v>
      </c>
      <c r="Y1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3.0524389997189589E-3</v>
      </c>
      <c r="Z1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5.8228356427999497E-3</v>
      </c>
      <c r="AA141">
        <f>Net_Zero_Table[[#This Row],[S- Worst-Euclidean Distance]]/(Net_Zero_Table[[#This Row],[S+ Best-Euclidean Distance]]+Net_Zero_Table[[#This Row],[S- Worst-Euclidean Distance]])</f>
        <v>0.6560738543125646</v>
      </c>
      <c r="AB141">
        <v>140</v>
      </c>
    </row>
    <row r="142" spans="1:28" x14ac:dyDescent="0.3">
      <c r="A142">
        <v>527</v>
      </c>
      <c r="B142" t="s">
        <v>280</v>
      </c>
      <c r="C142" t="s">
        <v>280</v>
      </c>
      <c r="D142" t="s">
        <v>280</v>
      </c>
      <c r="E142" t="s">
        <v>152</v>
      </c>
      <c r="F142" t="s">
        <v>155</v>
      </c>
      <c r="G142" t="s">
        <v>220</v>
      </c>
      <c r="H142">
        <v>388.77211512619954</v>
      </c>
      <c r="I142">
        <v>28</v>
      </c>
      <c r="J142">
        <v>1347709.0307148169</v>
      </c>
      <c r="K142">
        <v>35077.939136363631</v>
      </c>
      <c r="L142">
        <v>242587625.52866703</v>
      </c>
      <c r="M142">
        <v>5213338.6363636358</v>
      </c>
      <c r="N142">
        <v>2021563546.0722251</v>
      </c>
      <c r="O142">
        <v>109200000</v>
      </c>
      <c r="P142">
        <v>19.161360327272728</v>
      </c>
      <c r="Q142">
        <v>20148.250009186511</v>
      </c>
      <c r="R142">
        <v>242622703.46780339</v>
      </c>
      <c r="S142">
        <v>2135.9768847085888</v>
      </c>
      <c r="T142">
        <v>20167.411369513786</v>
      </c>
      <c r="U142">
        <f>Net_Zero_Table[[#This Row],[Total Energy(MJ)]]*AHP!$Q$23/TOPSIS!$B$20</f>
        <v>2.4709513808191256E-2</v>
      </c>
      <c r="V142">
        <f>Net_Zero_Table[[#This Row],[Capital Cost (LKR)]]*AHP!$Q$24/TOPSIS!$C$20</f>
        <v>3.9403863270160849E-3</v>
      </c>
      <c r="W142">
        <f>Net_Zero_Table[[#This Row],[System Cost (LKR)]]*AHP!$Q$25/TOPSIS!$D$20</f>
        <v>2.7682430067909047E-3</v>
      </c>
      <c r="X142">
        <f>Net_Zero_Table[[#This Row],[Embodied Carbon (Metric T)]]*AHP!$Q$26/TOPSIS!$E$20</f>
        <v>8.6374996618711411E-3</v>
      </c>
      <c r="Y1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3.1021111590719811E-3</v>
      </c>
      <c r="Z1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5.9032535583429472E-3</v>
      </c>
      <c r="AA142">
        <f>Net_Zero_Table[[#This Row],[S- Worst-Euclidean Distance]]/(Net_Zero_Table[[#This Row],[S+ Best-Euclidean Distance]]+Net_Zero_Table[[#This Row],[S- Worst-Euclidean Distance]])</f>
        <v>0.65552631609989143</v>
      </c>
      <c r="AB142">
        <v>141</v>
      </c>
    </row>
    <row r="143" spans="1:28" x14ac:dyDescent="0.3">
      <c r="A143">
        <v>530</v>
      </c>
      <c r="B143" t="s">
        <v>280</v>
      </c>
      <c r="C143" t="s">
        <v>280</v>
      </c>
      <c r="D143" t="s">
        <v>280</v>
      </c>
      <c r="E143" t="s">
        <v>152</v>
      </c>
      <c r="F143" t="s">
        <v>280</v>
      </c>
      <c r="G143" t="s">
        <v>220</v>
      </c>
      <c r="H143">
        <v>388.87405499920038</v>
      </c>
      <c r="I143">
        <v>28</v>
      </c>
      <c r="J143">
        <v>1344957.3422379377</v>
      </c>
      <c r="K143">
        <v>36442.572090909089</v>
      </c>
      <c r="L143">
        <v>242092321.6028288</v>
      </c>
      <c r="M143">
        <v>5175128.9136363631</v>
      </c>
      <c r="N143">
        <v>2017436013.3569067</v>
      </c>
      <c r="O143">
        <v>109200000</v>
      </c>
      <c r="P143">
        <v>19.434286918181815</v>
      </c>
      <c r="Q143">
        <v>20107.11226645717</v>
      </c>
      <c r="R143">
        <v>242128764.17491972</v>
      </c>
      <c r="S143">
        <v>2131.8111422705433</v>
      </c>
      <c r="T143">
        <v>20126.546553375352</v>
      </c>
      <c r="U143">
        <f>Net_Zero_Table[[#This Row],[Total Energy(MJ)]]*AHP!$Q$23/TOPSIS!$B$20</f>
        <v>2.4659209365929788E-2</v>
      </c>
      <c r="V143">
        <f>Net_Zero_Table[[#This Row],[Capital Cost (LKR)]]*AHP!$Q$24/TOPSIS!$C$20</f>
        <v>3.9115063559465989E-3</v>
      </c>
      <c r="W143">
        <f>Net_Zero_Table[[#This Row],[System Cost (LKR)]]*AHP!$Q$25/TOPSIS!$D$20</f>
        <v>2.7682430067909047E-3</v>
      </c>
      <c r="X143">
        <f>Net_Zero_Table[[#This Row],[Embodied Carbon (Metric T)]]*AHP!$Q$26/TOPSIS!$E$20</f>
        <v>8.760528679458035E-3</v>
      </c>
      <c r="Y1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3.0602706115693272E-3</v>
      </c>
      <c r="Z1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5.8222287619274903E-3</v>
      </c>
      <c r="AA143">
        <f>Net_Zero_Table[[#This Row],[S- Worst-Euclidean Distance]]/(Net_Zero_Table[[#This Row],[S+ Best-Euclidean Distance]]+Net_Zero_Table[[#This Row],[S- Worst-Euclidean Distance]])</f>
        <v>0.65547190234536712</v>
      </c>
      <c r="AB143">
        <v>142</v>
      </c>
    </row>
    <row r="144" spans="1:28" x14ac:dyDescent="0.3">
      <c r="A144">
        <v>505</v>
      </c>
      <c r="B144" t="s">
        <v>280</v>
      </c>
      <c r="C144" t="s">
        <v>280</v>
      </c>
      <c r="D144" t="s">
        <v>151</v>
      </c>
      <c r="E144" t="s">
        <v>152</v>
      </c>
      <c r="F144" t="s">
        <v>154</v>
      </c>
      <c r="G144" t="s">
        <v>219</v>
      </c>
      <c r="H144">
        <v>388.34622463162765</v>
      </c>
      <c r="I144">
        <v>56</v>
      </c>
      <c r="J144">
        <v>1346218.2517475521</v>
      </c>
      <c r="K144">
        <v>34259.159363636361</v>
      </c>
      <c r="L144">
        <v>242319285.3145594</v>
      </c>
      <c r="M144">
        <v>5181440.9022727264</v>
      </c>
      <c r="N144">
        <v>2019327377.6213284</v>
      </c>
      <c r="O144">
        <v>104384000</v>
      </c>
      <c r="P144">
        <v>19.443497068181816</v>
      </c>
      <c r="Q144">
        <v>20125.962863625904</v>
      </c>
      <c r="R144">
        <v>242353544.47392303</v>
      </c>
      <c r="S144">
        <v>2128.8928185236009</v>
      </c>
      <c r="T144">
        <v>20145.406360694087</v>
      </c>
      <c r="U144">
        <f>Net_Zero_Table[[#This Row],[Total Energy(MJ)]]*AHP!$Q$23/TOPSIS!$B$20</f>
        <v>2.4682101749134842E-2</v>
      </c>
      <c r="V144">
        <f>Net_Zero_Table[[#This Row],[Capital Cost (LKR)]]*AHP!$Q$24/TOPSIS!$C$20</f>
        <v>3.9162771324976406E-3</v>
      </c>
      <c r="W144">
        <f>Net_Zero_Table[[#This Row],[System Cost (LKR)]]*AHP!$Q$25/TOPSIS!$D$20</f>
        <v>2.6461563921324344E-3</v>
      </c>
      <c r="X144">
        <f>Net_Zero_Table[[#This Row],[Embodied Carbon (Metric T)]]*AHP!$Q$26/TOPSIS!$E$20</f>
        <v>8.7646804028300752E-3</v>
      </c>
      <c r="Y1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3.0620450057194937E-3</v>
      </c>
      <c r="Z1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5.8156105904344961E-3</v>
      </c>
      <c r="AA144">
        <f>Net_Zero_Table[[#This Row],[S- Worst-Euclidean Distance]]/(Net_Zero_Table[[#This Row],[S+ Best-Euclidean Distance]]+Net_Zero_Table[[#This Row],[S- Worst-Euclidean Distance]])</f>
        <v>0.65508405090122634</v>
      </c>
      <c r="AB144">
        <v>143</v>
      </c>
    </row>
    <row r="145" spans="1:28" x14ac:dyDescent="0.3">
      <c r="A145">
        <v>329</v>
      </c>
      <c r="B145" t="s">
        <v>142</v>
      </c>
      <c r="C145" t="s">
        <v>147</v>
      </c>
      <c r="D145" t="s">
        <v>151</v>
      </c>
      <c r="E145" t="s">
        <v>152</v>
      </c>
      <c r="F145" t="s">
        <v>155</v>
      </c>
      <c r="G145" t="s">
        <v>220</v>
      </c>
      <c r="H145">
        <v>357.65418909015369</v>
      </c>
      <c r="I145">
        <v>26</v>
      </c>
      <c r="J145">
        <v>1273785.9023052936</v>
      </c>
      <c r="K145">
        <v>38726.87033636363</v>
      </c>
      <c r="L145">
        <v>229281462.41495284</v>
      </c>
      <c r="M145">
        <v>5783669.7613636348</v>
      </c>
      <c r="N145">
        <v>1910678853.4579403</v>
      </c>
      <c r="O145">
        <v>101400000</v>
      </c>
      <c r="P145">
        <v>23.201054877272725</v>
      </c>
      <c r="Q145">
        <v>19043.099239464136</v>
      </c>
      <c r="R145">
        <v>229320189.2852892</v>
      </c>
      <c r="S145">
        <v>2017.8625232193042</v>
      </c>
      <c r="T145">
        <v>19066.30029434141</v>
      </c>
      <c r="U145">
        <f>Net_Zero_Table[[#This Row],[Total Energy(MJ)]]*AHP!$Q$23/TOPSIS!$B$20</f>
        <v>2.3354740931710992E-2</v>
      </c>
      <c r="V145">
        <f>Net_Zero_Table[[#This Row],[Capital Cost (LKR)]]*AHP!$Q$24/TOPSIS!$C$20</f>
        <v>4.3714584524955904E-3</v>
      </c>
      <c r="W145">
        <f>Net_Zero_Table[[#This Row],[System Cost (LKR)]]*AHP!$Q$25/TOPSIS!$D$20</f>
        <v>2.5705113634486975E-3</v>
      </c>
      <c r="X145">
        <f>Net_Zero_Table[[#This Row],[Embodied Carbon (Metric T)]]*AHP!$Q$26/TOPSIS!$E$20</f>
        <v>1.045850087022606E-2</v>
      </c>
      <c r="Y1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2.7036942559346046E-3</v>
      </c>
      <c r="Z1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5.1334828125203383E-3</v>
      </c>
      <c r="AA145">
        <f>Net_Zero_Table[[#This Row],[S- Worst-Euclidean Distance]]/(Net_Zero_Table[[#This Row],[S+ Best-Euclidean Distance]]+Net_Zero_Table[[#This Row],[S- Worst-Euclidean Distance]])</f>
        <v>0.65501682145001938</v>
      </c>
      <c r="AB145">
        <v>144</v>
      </c>
    </row>
    <row r="146" spans="1:28" x14ac:dyDescent="0.3">
      <c r="A146">
        <v>507</v>
      </c>
      <c r="B146" t="s">
        <v>280</v>
      </c>
      <c r="C146" t="s">
        <v>280</v>
      </c>
      <c r="D146" t="s">
        <v>151</v>
      </c>
      <c r="E146" t="s">
        <v>152</v>
      </c>
      <c r="F146" t="s">
        <v>154</v>
      </c>
      <c r="G146" t="s">
        <v>218</v>
      </c>
      <c r="H146">
        <v>388.34622463162765</v>
      </c>
      <c r="I146">
        <v>28</v>
      </c>
      <c r="J146">
        <v>1346218.2517475521</v>
      </c>
      <c r="K146">
        <v>34259.159363636361</v>
      </c>
      <c r="L146">
        <v>242319285.3145594</v>
      </c>
      <c r="M146">
        <v>5181440.9022727264</v>
      </c>
      <c r="N146">
        <v>2019327377.6213284</v>
      </c>
      <c r="O146">
        <v>104893600</v>
      </c>
      <c r="P146">
        <v>19.443497068181816</v>
      </c>
      <c r="Q146">
        <v>20125.962863625904</v>
      </c>
      <c r="R146">
        <v>242353544.47392303</v>
      </c>
      <c r="S146">
        <v>2129.4024185236012</v>
      </c>
      <c r="T146">
        <v>20145.406360694087</v>
      </c>
      <c r="U146">
        <f>Net_Zero_Table[[#This Row],[Total Energy(MJ)]]*AHP!$Q$23/TOPSIS!$B$20</f>
        <v>2.4682101749134842E-2</v>
      </c>
      <c r="V146">
        <f>Net_Zero_Table[[#This Row],[Capital Cost (LKR)]]*AHP!$Q$24/TOPSIS!$C$20</f>
        <v>3.9162771324976406E-3</v>
      </c>
      <c r="W146">
        <f>Net_Zero_Table[[#This Row],[System Cost (LKR)]]*AHP!$Q$25/TOPSIS!$D$20</f>
        <v>2.6590748594974584E-3</v>
      </c>
      <c r="X146">
        <f>Net_Zero_Table[[#This Row],[Embodied Carbon (Metric T)]]*AHP!$Q$26/TOPSIS!$E$20</f>
        <v>8.7646804028300752E-3</v>
      </c>
      <c r="Y1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3.0640651391677493E-3</v>
      </c>
      <c r="Z1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5.8146948254516276E-3</v>
      </c>
      <c r="AA146">
        <f>Net_Zero_Table[[#This Row],[S- Worst-Euclidean Distance]]/(Net_Zero_Table[[#This Row],[S+ Best-Euclidean Distance]]+Net_Zero_Table[[#This Row],[S- Worst-Euclidean Distance]])</f>
        <v>0.65489942836864345</v>
      </c>
      <c r="AB146">
        <v>145</v>
      </c>
    </row>
    <row r="147" spans="1:28" x14ac:dyDescent="0.3">
      <c r="A147">
        <v>347</v>
      </c>
      <c r="B147" t="s">
        <v>142</v>
      </c>
      <c r="C147" t="s">
        <v>147</v>
      </c>
      <c r="D147" t="s">
        <v>280</v>
      </c>
      <c r="E147" t="s">
        <v>152</v>
      </c>
      <c r="F147" t="s">
        <v>155</v>
      </c>
      <c r="G147" t="s">
        <v>220</v>
      </c>
      <c r="H147">
        <v>358.11865142856362</v>
      </c>
      <c r="I147">
        <v>26</v>
      </c>
      <c r="J147">
        <v>1274235.5018488744</v>
      </c>
      <c r="K147">
        <v>38726.87033636363</v>
      </c>
      <c r="L147">
        <v>229362390.33279741</v>
      </c>
      <c r="M147">
        <v>5788274.836363635</v>
      </c>
      <c r="N147">
        <v>1911353252.7733116</v>
      </c>
      <c r="O147">
        <v>101400000</v>
      </c>
      <c r="P147">
        <v>23.19184472727272</v>
      </c>
      <c r="Q147">
        <v>19049.820752640673</v>
      </c>
      <c r="R147">
        <v>229401117.20313376</v>
      </c>
      <c r="S147">
        <v>2018.5415276096751</v>
      </c>
      <c r="T147">
        <v>19073.012597367946</v>
      </c>
      <c r="U147">
        <f>Net_Zero_Table[[#This Row],[Total Energy(MJ)]]*AHP!$Q$23/TOPSIS!$B$20</f>
        <v>2.3362982903607547E-2</v>
      </c>
      <c r="V147">
        <f>Net_Zero_Table[[#This Row],[Capital Cost (LKR)]]*AHP!$Q$24/TOPSIS!$C$20</f>
        <v>4.3749390962501159E-3</v>
      </c>
      <c r="W147">
        <f>Net_Zero_Table[[#This Row],[System Cost (LKR)]]*AHP!$Q$25/TOPSIS!$D$20</f>
        <v>2.5705113634486975E-3</v>
      </c>
      <c r="X147">
        <f>Net_Zero_Table[[#This Row],[Embodied Carbon (Metric T)]]*AHP!$Q$26/TOPSIS!$E$20</f>
        <v>1.0454349146854018E-2</v>
      </c>
      <c r="Y1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2.7065900345188323E-3</v>
      </c>
      <c r="Z1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5.1296562492967471E-3</v>
      </c>
      <c r="AA147">
        <f>Net_Zero_Table[[#This Row],[S- Worst-Euclidean Distance]]/(Net_Zero_Table[[#This Row],[S+ Best-Euclidean Distance]]+Net_Zero_Table[[#This Row],[S- Worst-Euclidean Distance]])</f>
        <v>0.65460630811095999</v>
      </c>
      <c r="AB147">
        <v>146</v>
      </c>
    </row>
    <row r="148" spans="1:28" x14ac:dyDescent="0.3">
      <c r="A148">
        <v>523</v>
      </c>
      <c r="B148" t="s">
        <v>280</v>
      </c>
      <c r="C148" t="s">
        <v>280</v>
      </c>
      <c r="D148" t="s">
        <v>280</v>
      </c>
      <c r="E148" t="s">
        <v>152</v>
      </c>
      <c r="F148" t="s">
        <v>154</v>
      </c>
      <c r="G148" t="s">
        <v>219</v>
      </c>
      <c r="H148">
        <v>388.81068697003764</v>
      </c>
      <c r="I148">
        <v>56</v>
      </c>
      <c r="J148">
        <v>1346667.8512911329</v>
      </c>
      <c r="K148">
        <v>34259.159363636361</v>
      </c>
      <c r="L148">
        <v>242400213.23240393</v>
      </c>
      <c r="M148">
        <v>5186045.9772727266</v>
      </c>
      <c r="N148">
        <v>2020001776.9366994</v>
      </c>
      <c r="O148">
        <v>104384000</v>
      </c>
      <c r="P148">
        <v>19.434286918181815</v>
      </c>
      <c r="Q148">
        <v>20132.684376802437</v>
      </c>
      <c r="R148">
        <v>242434472.39176756</v>
      </c>
      <c r="S148">
        <v>2129.571822913972</v>
      </c>
      <c r="T148">
        <v>20152.118663720619</v>
      </c>
      <c r="U148">
        <f>Net_Zero_Table[[#This Row],[Total Energy(MJ)]]*AHP!$Q$23/TOPSIS!$B$20</f>
        <v>2.4690343721031401E-2</v>
      </c>
      <c r="V148">
        <f>Net_Zero_Table[[#This Row],[Capital Cost (LKR)]]*AHP!$Q$24/TOPSIS!$C$20</f>
        <v>3.9197577762521661E-3</v>
      </c>
      <c r="W148">
        <f>Net_Zero_Table[[#This Row],[System Cost (LKR)]]*AHP!$Q$25/TOPSIS!$D$20</f>
        <v>2.6461563921324344E-3</v>
      </c>
      <c r="X148">
        <f>Net_Zero_Table[[#This Row],[Embodied Carbon (Metric T)]]*AHP!$Q$26/TOPSIS!$E$20</f>
        <v>8.760528679458035E-3</v>
      </c>
      <c r="Y1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3.0699450554610894E-3</v>
      </c>
      <c r="Z1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5.8150520230000249E-3</v>
      </c>
      <c r="AA148">
        <f>Net_Zero_Table[[#This Row],[S- Worst-Euclidean Distance]]/(Net_Zero_Table[[#This Row],[S+ Best-Euclidean Distance]]+Net_Zero_Table[[#This Row],[S- Worst-Euclidean Distance]])</f>
        <v>0.65447990265486888</v>
      </c>
      <c r="AB148">
        <v>147</v>
      </c>
    </row>
    <row r="149" spans="1:28" x14ac:dyDescent="0.3">
      <c r="A149">
        <v>525</v>
      </c>
      <c r="B149" t="s">
        <v>280</v>
      </c>
      <c r="C149" t="s">
        <v>280</v>
      </c>
      <c r="D149" t="s">
        <v>280</v>
      </c>
      <c r="E149" t="s">
        <v>152</v>
      </c>
      <c r="F149" t="s">
        <v>154</v>
      </c>
      <c r="G149" t="s">
        <v>218</v>
      </c>
      <c r="H149">
        <v>388.81068697003764</v>
      </c>
      <c r="I149">
        <v>28</v>
      </c>
      <c r="J149">
        <v>1346667.8512911329</v>
      </c>
      <c r="K149">
        <v>34259.159363636361</v>
      </c>
      <c r="L149">
        <v>242400213.23240393</v>
      </c>
      <c r="M149">
        <v>5186045.9772727266</v>
      </c>
      <c r="N149">
        <v>2020001776.9366994</v>
      </c>
      <c r="O149">
        <v>104893600</v>
      </c>
      <c r="P149">
        <v>19.434286918181815</v>
      </c>
      <c r="Q149">
        <v>20132.684376802437</v>
      </c>
      <c r="R149">
        <v>242434472.39176756</v>
      </c>
      <c r="S149">
        <v>2130.0814229139723</v>
      </c>
      <c r="T149">
        <v>20152.118663720619</v>
      </c>
      <c r="U149">
        <f>Net_Zero_Table[[#This Row],[Total Energy(MJ)]]*AHP!$Q$23/TOPSIS!$B$20</f>
        <v>2.4690343721031401E-2</v>
      </c>
      <c r="V149">
        <f>Net_Zero_Table[[#This Row],[Capital Cost (LKR)]]*AHP!$Q$24/TOPSIS!$C$20</f>
        <v>3.9197577762521661E-3</v>
      </c>
      <c r="W149">
        <f>Net_Zero_Table[[#This Row],[System Cost (LKR)]]*AHP!$Q$25/TOPSIS!$D$20</f>
        <v>2.6590748594974584E-3</v>
      </c>
      <c r="X149">
        <f>Net_Zero_Table[[#This Row],[Embodied Carbon (Metric T)]]*AHP!$Q$26/TOPSIS!$E$20</f>
        <v>8.760528679458035E-3</v>
      </c>
      <c r="Y1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3.071959993808738E-3</v>
      </c>
      <c r="Z1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5.8141361700390836E-3</v>
      </c>
      <c r="AA149">
        <f>Net_Zero_Table[[#This Row],[S- Worst-Euclidean Distance]]/(Net_Zero_Table[[#This Row],[S+ Best-Euclidean Distance]]+Net_Zero_Table[[#This Row],[S- Worst-Euclidean Distance]])</f>
        <v>0.65429588683648343</v>
      </c>
      <c r="AB149">
        <v>148</v>
      </c>
    </row>
    <row r="150" spans="1:28" x14ac:dyDescent="0.3">
      <c r="A150">
        <v>506</v>
      </c>
      <c r="B150" t="s">
        <v>280</v>
      </c>
      <c r="C150" t="s">
        <v>280</v>
      </c>
      <c r="D150" t="s">
        <v>151</v>
      </c>
      <c r="E150" t="s">
        <v>152</v>
      </c>
      <c r="F150" t="s">
        <v>154</v>
      </c>
      <c r="G150" t="s">
        <v>220</v>
      </c>
      <c r="H150">
        <v>388.34622463162765</v>
      </c>
      <c r="I150">
        <v>28</v>
      </c>
      <c r="J150">
        <v>1346218.2517475521</v>
      </c>
      <c r="K150">
        <v>34259.159363636361</v>
      </c>
      <c r="L150">
        <v>242319285.3145594</v>
      </c>
      <c r="M150">
        <v>5181440.9022727264</v>
      </c>
      <c r="N150">
        <v>2019327377.6213284</v>
      </c>
      <c r="O150">
        <v>109200000</v>
      </c>
      <c r="P150">
        <v>19.443497068181816</v>
      </c>
      <c r="Q150">
        <v>20125.962863625904</v>
      </c>
      <c r="R150">
        <v>242353544.47392303</v>
      </c>
      <c r="S150">
        <v>2133.7088185236012</v>
      </c>
      <c r="T150">
        <v>20145.406360694087</v>
      </c>
      <c r="U150">
        <f>Net_Zero_Table[[#This Row],[Total Energy(MJ)]]*AHP!$Q$23/TOPSIS!$B$20</f>
        <v>2.4682101749134842E-2</v>
      </c>
      <c r="V150">
        <f>Net_Zero_Table[[#This Row],[Capital Cost (LKR)]]*AHP!$Q$24/TOPSIS!$C$20</f>
        <v>3.9162771324976406E-3</v>
      </c>
      <c r="W150">
        <f>Net_Zero_Table[[#This Row],[System Cost (LKR)]]*AHP!$Q$25/TOPSIS!$D$20</f>
        <v>2.7682430067909047E-3</v>
      </c>
      <c r="X150">
        <f>Net_Zero_Table[[#This Row],[Embodied Carbon (Metric T)]]*AHP!$Q$26/TOPSIS!$E$20</f>
        <v>8.7646804028300752E-3</v>
      </c>
      <c r="Y1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3.0832455997615799E-3</v>
      </c>
      <c r="Z1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5.8080978157444615E-3</v>
      </c>
      <c r="AA150">
        <f>Net_Zero_Table[[#This Row],[S- Worst-Euclidean Distance]]/(Net_Zero_Table[[#This Row],[S+ Best-Euclidean Distance]]+Net_Zero_Table[[#This Row],[S- Worst-Euclidean Distance]])</f>
        <v>0.65323062492619954</v>
      </c>
      <c r="AB150">
        <v>149</v>
      </c>
    </row>
    <row r="151" spans="1:28" x14ac:dyDescent="0.3">
      <c r="A151">
        <v>524</v>
      </c>
      <c r="B151" t="s">
        <v>280</v>
      </c>
      <c r="C151" t="s">
        <v>280</v>
      </c>
      <c r="D151" t="s">
        <v>280</v>
      </c>
      <c r="E151" t="s">
        <v>152</v>
      </c>
      <c r="F151" t="s">
        <v>154</v>
      </c>
      <c r="G151" t="s">
        <v>220</v>
      </c>
      <c r="H151">
        <v>388.81068697003764</v>
      </c>
      <c r="I151">
        <v>28</v>
      </c>
      <c r="J151">
        <v>1346667.8512911329</v>
      </c>
      <c r="K151">
        <v>34259.159363636361</v>
      </c>
      <c r="L151">
        <v>242400213.23240393</v>
      </c>
      <c r="M151">
        <v>5186045.9772727266</v>
      </c>
      <c r="N151">
        <v>2020001776.9366994</v>
      </c>
      <c r="O151">
        <v>109200000</v>
      </c>
      <c r="P151">
        <v>19.434286918181815</v>
      </c>
      <c r="Q151">
        <v>20132.684376802437</v>
      </c>
      <c r="R151">
        <v>242434472.39176756</v>
      </c>
      <c r="S151">
        <v>2134.3878229139723</v>
      </c>
      <c r="T151">
        <v>20152.118663720619</v>
      </c>
      <c r="U151">
        <f>Net_Zero_Table[[#This Row],[Total Energy(MJ)]]*AHP!$Q$23/TOPSIS!$B$20</f>
        <v>2.4690343721031401E-2</v>
      </c>
      <c r="V151">
        <f>Net_Zero_Table[[#This Row],[Capital Cost (LKR)]]*AHP!$Q$24/TOPSIS!$C$20</f>
        <v>3.9197577762521661E-3</v>
      </c>
      <c r="W151">
        <f>Net_Zero_Table[[#This Row],[System Cost (LKR)]]*AHP!$Q$25/TOPSIS!$D$20</f>
        <v>2.7682430067909047E-3</v>
      </c>
      <c r="X151">
        <f>Net_Zero_Table[[#This Row],[Embodied Carbon (Metric T)]]*AHP!$Q$26/TOPSIS!$E$20</f>
        <v>8.760528679458035E-3</v>
      </c>
      <c r="Y1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3.0910914666097225E-3</v>
      </c>
      <c r="Z1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5.8075385257334621E-3</v>
      </c>
      <c r="AA151">
        <f>Net_Zero_Table[[#This Row],[S- Worst-Euclidean Distance]]/(Net_Zero_Table[[#This Row],[S+ Best-Euclidean Distance]]+Net_Zero_Table[[#This Row],[S- Worst-Euclidean Distance]])</f>
        <v>0.65263288064910574</v>
      </c>
      <c r="AB151">
        <v>150</v>
      </c>
    </row>
    <row r="152" spans="1:28" x14ac:dyDescent="0.3">
      <c r="A152">
        <v>331</v>
      </c>
      <c r="B152" t="s">
        <v>142</v>
      </c>
      <c r="C152" t="s">
        <v>147</v>
      </c>
      <c r="D152" t="s">
        <v>151</v>
      </c>
      <c r="E152" t="s">
        <v>152</v>
      </c>
      <c r="F152" t="s">
        <v>280</v>
      </c>
      <c r="G152" t="s">
        <v>219</v>
      </c>
      <c r="H152">
        <v>357.75612896315448</v>
      </c>
      <c r="I152">
        <v>51</v>
      </c>
      <c r="J152">
        <v>1271034.2138284147</v>
      </c>
      <c r="K152">
        <v>40091.503290909081</v>
      </c>
      <c r="L152">
        <v>228786158.48911464</v>
      </c>
      <c r="M152">
        <v>5745460.0386363622</v>
      </c>
      <c r="N152">
        <v>1906551320.7426219</v>
      </c>
      <c r="O152">
        <v>95064000</v>
      </c>
      <c r="P152">
        <v>23.473981468181812</v>
      </c>
      <c r="Q152">
        <v>19001.961496734799</v>
      </c>
      <c r="R152">
        <v>228826249.99240556</v>
      </c>
      <c r="S152">
        <v>2007.3607807812584</v>
      </c>
      <c r="T152">
        <v>19025.43547820298</v>
      </c>
      <c r="U152">
        <f>Net_Zero_Table[[#This Row],[Total Energy(MJ)]]*AHP!$Q$23/TOPSIS!$B$20</f>
        <v>2.3304436489449527E-2</v>
      </c>
      <c r="V152">
        <f>Net_Zero_Table[[#This Row],[Capital Cost (LKR)]]*AHP!$Q$24/TOPSIS!$C$20</f>
        <v>4.3425784814261036E-3</v>
      </c>
      <c r="W152">
        <f>Net_Zero_Table[[#This Row],[System Cost (LKR)]]*AHP!$Q$25/TOPSIS!$D$20</f>
        <v>2.4098924285491812E-3</v>
      </c>
      <c r="X152">
        <f>Net_Zero_Table[[#This Row],[Embodied Carbon (Metric T)]]*AHP!$Q$26/TOPSIS!$E$20</f>
        <v>1.0581529887812954E-2</v>
      </c>
      <c r="Y1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2.7404206417967767E-3</v>
      </c>
      <c r="Z1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5.1133806925360908E-3</v>
      </c>
      <c r="AA152">
        <f>Net_Zero_Table[[#This Row],[S- Worst-Euclidean Distance]]/(Net_Zero_Table[[#This Row],[S+ Best-Euclidean Distance]]+Net_Zero_Table[[#This Row],[S- Worst-Euclidean Distance]])</f>
        <v>0.65107079678511393</v>
      </c>
      <c r="AB152">
        <v>151</v>
      </c>
    </row>
    <row r="153" spans="1:28" x14ac:dyDescent="0.3">
      <c r="A153">
        <v>349</v>
      </c>
      <c r="B153" t="s">
        <v>142</v>
      </c>
      <c r="C153" t="s">
        <v>147</v>
      </c>
      <c r="D153" t="s">
        <v>280</v>
      </c>
      <c r="E153" t="s">
        <v>152</v>
      </c>
      <c r="F153" t="s">
        <v>280</v>
      </c>
      <c r="G153" t="s">
        <v>219</v>
      </c>
      <c r="H153">
        <v>358.22059130156447</v>
      </c>
      <c r="I153">
        <v>51</v>
      </c>
      <c r="J153">
        <v>1271483.8133719957</v>
      </c>
      <c r="K153">
        <v>40091.503290909081</v>
      </c>
      <c r="L153">
        <v>228867086.40695924</v>
      </c>
      <c r="M153">
        <v>5750065.1136363624</v>
      </c>
      <c r="N153">
        <v>1907225720.0579934</v>
      </c>
      <c r="O153">
        <v>95064000</v>
      </c>
      <c r="P153">
        <v>23.46477131818181</v>
      </c>
      <c r="Q153">
        <v>19008.683009911336</v>
      </c>
      <c r="R153">
        <v>228907177.91025016</v>
      </c>
      <c r="S153">
        <v>2008.0397851716298</v>
      </c>
      <c r="T153">
        <v>19032.147781229516</v>
      </c>
      <c r="U153">
        <f>Net_Zero_Table[[#This Row],[Total Energy(MJ)]]*AHP!$Q$23/TOPSIS!$B$20</f>
        <v>2.3312678461346086E-2</v>
      </c>
      <c r="V153">
        <f>Net_Zero_Table[[#This Row],[Capital Cost (LKR)]]*AHP!$Q$24/TOPSIS!$C$20</f>
        <v>4.3460591251806291E-3</v>
      </c>
      <c r="W153">
        <f>Net_Zero_Table[[#This Row],[System Cost (LKR)]]*AHP!$Q$25/TOPSIS!$D$20</f>
        <v>2.4098924285491812E-3</v>
      </c>
      <c r="X153">
        <f>Net_Zero_Table[[#This Row],[Embodied Carbon (Metric T)]]*AHP!$Q$26/TOPSIS!$E$20</f>
        <v>1.0577378164440918E-2</v>
      </c>
      <c r="Y1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2.7429036543583901E-3</v>
      </c>
      <c r="Z1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5.109338287296321E-3</v>
      </c>
      <c r="AA153">
        <f>Net_Zero_Table[[#This Row],[S- Worst-Euclidean Distance]]/(Net_Zero_Table[[#This Row],[S+ Best-Euclidean Distance]]+Net_Zero_Table[[#This Row],[S- Worst-Euclidean Distance]])</f>
        <v>0.65068528520398905</v>
      </c>
      <c r="AB153">
        <v>152</v>
      </c>
    </row>
    <row r="154" spans="1:28" x14ac:dyDescent="0.3">
      <c r="A154">
        <v>333</v>
      </c>
      <c r="B154" t="s">
        <v>142</v>
      </c>
      <c r="C154" t="s">
        <v>147</v>
      </c>
      <c r="D154" t="s">
        <v>151</v>
      </c>
      <c r="E154" t="s">
        <v>152</v>
      </c>
      <c r="F154" t="s">
        <v>280</v>
      </c>
      <c r="G154" t="s">
        <v>218</v>
      </c>
      <c r="H154">
        <v>357.75612896315448</v>
      </c>
      <c r="I154">
        <v>26</v>
      </c>
      <c r="J154">
        <v>1271034.2138284147</v>
      </c>
      <c r="K154">
        <v>40091.503290909081</v>
      </c>
      <c r="L154">
        <v>228786158.48911464</v>
      </c>
      <c r="M154">
        <v>5745460.0386363622</v>
      </c>
      <c r="N154">
        <v>1906551320.7426219</v>
      </c>
      <c r="O154">
        <v>97401200</v>
      </c>
      <c r="P154">
        <v>23.473981468181812</v>
      </c>
      <c r="Q154">
        <v>19001.961496734799</v>
      </c>
      <c r="R154">
        <v>228826249.99240556</v>
      </c>
      <c r="S154">
        <v>2009.6979807812584</v>
      </c>
      <c r="T154">
        <v>19025.43547820298</v>
      </c>
      <c r="U154">
        <f>Net_Zero_Table[[#This Row],[Total Energy(MJ)]]*AHP!$Q$23/TOPSIS!$B$20</f>
        <v>2.3304436489449527E-2</v>
      </c>
      <c r="V154">
        <f>Net_Zero_Table[[#This Row],[Capital Cost (LKR)]]*AHP!$Q$24/TOPSIS!$C$20</f>
        <v>4.3425784814261036E-3</v>
      </c>
      <c r="W154">
        <f>Net_Zero_Table[[#This Row],[System Cost (LKR)]]*AHP!$Q$25/TOPSIS!$D$20</f>
        <v>2.4691409409619254E-3</v>
      </c>
      <c r="X154">
        <f>Net_Zero_Table[[#This Row],[Embodied Carbon (Metric T)]]*AHP!$Q$26/TOPSIS!$E$20</f>
        <v>1.0581529887812954E-2</v>
      </c>
      <c r="Y1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2.7461631883351494E-3</v>
      </c>
      <c r="Z1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5.106129953152681E-3</v>
      </c>
      <c r="AA154">
        <f>Net_Zero_Table[[#This Row],[S- Worst-Euclidean Distance]]/(Net_Zero_Table[[#This Row],[S+ Best-Euclidean Distance]]+Net_Zero_Table[[#This Row],[S- Worst-Euclidean Distance]])</f>
        <v>0.65027245686668111</v>
      </c>
      <c r="AB154">
        <v>153</v>
      </c>
    </row>
    <row r="155" spans="1:28" x14ac:dyDescent="0.3">
      <c r="A155">
        <v>351</v>
      </c>
      <c r="B155" t="s">
        <v>142</v>
      </c>
      <c r="C155" t="s">
        <v>147</v>
      </c>
      <c r="D155" t="s">
        <v>280</v>
      </c>
      <c r="E155" t="s">
        <v>152</v>
      </c>
      <c r="F155" t="s">
        <v>280</v>
      </c>
      <c r="G155" t="s">
        <v>218</v>
      </c>
      <c r="H155">
        <v>358.22059130156447</v>
      </c>
      <c r="I155">
        <v>26</v>
      </c>
      <c r="J155">
        <v>1271483.8133719957</v>
      </c>
      <c r="K155">
        <v>40091.503290909081</v>
      </c>
      <c r="L155">
        <v>228867086.40695924</v>
      </c>
      <c r="M155">
        <v>5750065.1136363624</v>
      </c>
      <c r="N155">
        <v>1907225720.0579934</v>
      </c>
      <c r="O155">
        <v>97401200</v>
      </c>
      <c r="P155">
        <v>23.46477131818181</v>
      </c>
      <c r="Q155">
        <v>19008.683009911336</v>
      </c>
      <c r="R155">
        <v>228907177.91025016</v>
      </c>
      <c r="S155">
        <v>2010.3769851716297</v>
      </c>
      <c r="T155">
        <v>19032.147781229516</v>
      </c>
      <c r="U155">
        <f>Net_Zero_Table[[#This Row],[Total Energy(MJ)]]*AHP!$Q$23/TOPSIS!$B$20</f>
        <v>2.3312678461346086E-2</v>
      </c>
      <c r="V155">
        <f>Net_Zero_Table[[#This Row],[Capital Cost (LKR)]]*AHP!$Q$24/TOPSIS!$C$20</f>
        <v>4.3460591251806291E-3</v>
      </c>
      <c r="W155">
        <f>Net_Zero_Table[[#This Row],[System Cost (LKR)]]*AHP!$Q$25/TOPSIS!$D$20</f>
        <v>2.4691409409619254E-3</v>
      </c>
      <c r="X155">
        <f>Net_Zero_Table[[#This Row],[Embodied Carbon (Metric T)]]*AHP!$Q$26/TOPSIS!$E$20</f>
        <v>1.0577378164440918E-2</v>
      </c>
      <c r="Y1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2.7486410133143661E-3</v>
      </c>
      <c r="Z1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5.1020818031186277E-3</v>
      </c>
      <c r="AA155">
        <f>Net_Zero_Table[[#This Row],[S- Worst-Euclidean Distance]]/(Net_Zero_Table[[#This Row],[S+ Best-Euclidean Distance]]+Net_Zero_Table[[#This Row],[S- Worst-Euclidean Distance]])</f>
        <v>0.6498868858850857</v>
      </c>
      <c r="AB155">
        <v>154</v>
      </c>
    </row>
    <row r="156" spans="1:28" x14ac:dyDescent="0.3">
      <c r="A156">
        <v>332</v>
      </c>
      <c r="B156" t="s">
        <v>142</v>
      </c>
      <c r="C156" t="s">
        <v>147</v>
      </c>
      <c r="D156" t="s">
        <v>151</v>
      </c>
      <c r="E156" t="s">
        <v>152</v>
      </c>
      <c r="F156" t="s">
        <v>280</v>
      </c>
      <c r="G156" t="s">
        <v>220</v>
      </c>
      <c r="H156">
        <v>357.75612896315448</v>
      </c>
      <c r="I156">
        <v>26</v>
      </c>
      <c r="J156">
        <v>1271034.2138284147</v>
      </c>
      <c r="K156">
        <v>40091.503290909081</v>
      </c>
      <c r="L156">
        <v>228786158.48911464</v>
      </c>
      <c r="M156">
        <v>5745460.0386363622</v>
      </c>
      <c r="N156">
        <v>1906551320.7426219</v>
      </c>
      <c r="O156">
        <v>101400000</v>
      </c>
      <c r="P156">
        <v>23.473981468181812</v>
      </c>
      <c r="Q156">
        <v>19001.961496734799</v>
      </c>
      <c r="R156">
        <v>228826249.99240556</v>
      </c>
      <c r="S156">
        <v>2013.6967807812584</v>
      </c>
      <c r="T156">
        <v>19025.43547820298</v>
      </c>
      <c r="U156">
        <f>Net_Zero_Table[[#This Row],[Total Energy(MJ)]]*AHP!$Q$23/TOPSIS!$B$20</f>
        <v>2.3304436489449527E-2</v>
      </c>
      <c r="V156">
        <f>Net_Zero_Table[[#This Row],[Capital Cost (LKR)]]*AHP!$Q$24/TOPSIS!$C$20</f>
        <v>4.3425784814261036E-3</v>
      </c>
      <c r="W156">
        <f>Net_Zero_Table[[#This Row],[System Cost (LKR)]]*AHP!$Q$25/TOPSIS!$D$20</f>
        <v>2.5705113634486975E-3</v>
      </c>
      <c r="X156">
        <f>Net_Zero_Table[[#This Row],[Embodied Carbon (Metric T)]]*AHP!$Q$26/TOPSIS!$E$20</f>
        <v>1.0581529887812954E-2</v>
      </c>
      <c r="Y1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2.7589129505306747E-3</v>
      </c>
      <c r="Z1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5.0952984637609635E-3</v>
      </c>
      <c r="AA156">
        <f>Net_Zero_Table[[#This Row],[S- Worst-Euclidean Distance]]/(Net_Zero_Table[[#This Row],[S+ Best-Euclidean Distance]]+Net_Zero_Table[[#This Row],[S- Worst-Euclidean Distance]])</f>
        <v>0.64873456990086653</v>
      </c>
      <c r="AB156">
        <v>155</v>
      </c>
    </row>
    <row r="157" spans="1:28" x14ac:dyDescent="0.3">
      <c r="A157">
        <v>350</v>
      </c>
      <c r="B157" t="s">
        <v>142</v>
      </c>
      <c r="C157" t="s">
        <v>147</v>
      </c>
      <c r="D157" t="s">
        <v>280</v>
      </c>
      <c r="E157" t="s">
        <v>152</v>
      </c>
      <c r="F157" t="s">
        <v>280</v>
      </c>
      <c r="G157" t="s">
        <v>220</v>
      </c>
      <c r="H157">
        <v>358.22059130156447</v>
      </c>
      <c r="I157">
        <v>26</v>
      </c>
      <c r="J157">
        <v>1271483.8133719957</v>
      </c>
      <c r="K157">
        <v>40091.503290909081</v>
      </c>
      <c r="L157">
        <v>228867086.40695924</v>
      </c>
      <c r="M157">
        <v>5750065.1136363624</v>
      </c>
      <c r="N157">
        <v>1907225720.0579934</v>
      </c>
      <c r="O157">
        <v>101400000</v>
      </c>
      <c r="P157">
        <v>23.46477131818181</v>
      </c>
      <c r="Q157">
        <v>19008.683009911336</v>
      </c>
      <c r="R157">
        <v>228907177.91025016</v>
      </c>
      <c r="S157">
        <v>2014.3757851716296</v>
      </c>
      <c r="T157">
        <v>19032.147781229516</v>
      </c>
      <c r="U157">
        <f>Net_Zero_Table[[#This Row],[Total Energy(MJ)]]*AHP!$Q$23/TOPSIS!$B$20</f>
        <v>2.3312678461346086E-2</v>
      </c>
      <c r="V157">
        <f>Net_Zero_Table[[#This Row],[Capital Cost (LKR)]]*AHP!$Q$24/TOPSIS!$C$20</f>
        <v>4.3460591251806291E-3</v>
      </c>
      <c r="W157">
        <f>Net_Zero_Table[[#This Row],[System Cost (LKR)]]*AHP!$Q$25/TOPSIS!$D$20</f>
        <v>2.5705113634486975E-3</v>
      </c>
      <c r="X157">
        <f>Net_Zero_Table[[#This Row],[Embodied Carbon (Metric T)]]*AHP!$Q$26/TOPSIS!$E$20</f>
        <v>1.0577378164440918E-2</v>
      </c>
      <c r="Y1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2.7613793349905089E-3</v>
      </c>
      <c r="Z1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5.0912417013962387E-3</v>
      </c>
      <c r="AA157">
        <f>Net_Zero_Table[[#This Row],[S- Worst-Euclidean Distance]]/(Net_Zero_Table[[#This Row],[S+ Best-Euclidean Distance]]+Net_Zero_Table[[#This Row],[S- Worst-Euclidean Distance]])</f>
        <v>0.64834934448064085</v>
      </c>
      <c r="AB157">
        <v>156</v>
      </c>
    </row>
    <row r="158" spans="1:28" x14ac:dyDescent="0.3">
      <c r="A158">
        <v>325</v>
      </c>
      <c r="B158" t="s">
        <v>142</v>
      </c>
      <c r="C158" t="s">
        <v>147</v>
      </c>
      <c r="D158" t="s">
        <v>151</v>
      </c>
      <c r="E158" t="s">
        <v>152</v>
      </c>
      <c r="F158" t="s">
        <v>154</v>
      </c>
      <c r="G158" t="s">
        <v>219</v>
      </c>
      <c r="H158">
        <v>357.69276093399179</v>
      </c>
      <c r="I158">
        <v>51</v>
      </c>
      <c r="J158">
        <v>1272744.7228816096</v>
      </c>
      <c r="K158">
        <v>37908.09056363636</v>
      </c>
      <c r="L158">
        <v>229094050.11868972</v>
      </c>
      <c r="M158">
        <v>5756377.1022727257</v>
      </c>
      <c r="N158">
        <v>1909117084.3224142</v>
      </c>
      <c r="O158">
        <v>95064000</v>
      </c>
      <c r="P158">
        <v>23.473981468181812</v>
      </c>
      <c r="Q158">
        <v>19027.533607080062</v>
      </c>
      <c r="R158">
        <v>229131958.20925334</v>
      </c>
      <c r="S158">
        <v>2009.9374614246869</v>
      </c>
      <c r="T158">
        <v>19051.007588548244</v>
      </c>
      <c r="U158">
        <f>Net_Zero_Table[[#This Row],[Total Energy(MJ)]]*AHP!$Q$23/TOPSIS!$B$20</f>
        <v>2.333557084455113E-2</v>
      </c>
      <c r="V158">
        <f>Net_Zero_Table[[#This Row],[Capital Cost (LKR)]]*AHP!$Q$24/TOPSIS!$C$20</f>
        <v>4.3508299017316716E-3</v>
      </c>
      <c r="W158">
        <f>Net_Zero_Table[[#This Row],[System Cost (LKR)]]*AHP!$Q$25/TOPSIS!$D$20</f>
        <v>2.4098924285491812E-3</v>
      </c>
      <c r="X158">
        <f>Net_Zero_Table[[#This Row],[Embodied Carbon (Metric T)]]*AHP!$Q$26/TOPSIS!$E$20</f>
        <v>1.0581529887812954E-2</v>
      </c>
      <c r="Y1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2.7608421700344109E-3</v>
      </c>
      <c r="Z1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5.0890639643657041E-3</v>
      </c>
      <c r="AA158">
        <f>Net_Zero_Table[[#This Row],[S- Worst-Euclidean Distance]]/(Net_Zero_Table[[#This Row],[S+ Best-Euclidean Distance]]+Net_Zero_Table[[#This Row],[S- Worst-Euclidean Distance]])</f>
        <v>0.648296155041172</v>
      </c>
      <c r="AB158">
        <v>157</v>
      </c>
    </row>
    <row r="159" spans="1:28" x14ac:dyDescent="0.3">
      <c r="A159">
        <v>343</v>
      </c>
      <c r="B159" t="s">
        <v>142</v>
      </c>
      <c r="C159" t="s">
        <v>147</v>
      </c>
      <c r="D159" t="s">
        <v>280</v>
      </c>
      <c r="E159" t="s">
        <v>152</v>
      </c>
      <c r="F159" t="s">
        <v>154</v>
      </c>
      <c r="G159" t="s">
        <v>219</v>
      </c>
      <c r="H159">
        <v>358.15722327240184</v>
      </c>
      <c r="I159">
        <v>51</v>
      </c>
      <c r="J159">
        <v>1273194.3224251906</v>
      </c>
      <c r="K159">
        <v>37908.09056363636</v>
      </c>
      <c r="L159">
        <v>229174978.03653431</v>
      </c>
      <c r="M159">
        <v>5760982.1772727259</v>
      </c>
      <c r="N159">
        <v>1909791483.6377859</v>
      </c>
      <c r="O159">
        <v>95064000</v>
      </c>
      <c r="P159">
        <v>23.46477131818181</v>
      </c>
      <c r="Q159">
        <v>19034.255120256599</v>
      </c>
      <c r="R159">
        <v>229212886.12709793</v>
      </c>
      <c r="S159">
        <v>2010.6164658150587</v>
      </c>
      <c r="T159">
        <v>19057.719891574779</v>
      </c>
      <c r="U159">
        <f>Net_Zero_Table[[#This Row],[Total Energy(MJ)]]*AHP!$Q$23/TOPSIS!$B$20</f>
        <v>2.3343812816447689E-2</v>
      </c>
      <c r="V159">
        <f>Net_Zero_Table[[#This Row],[Capital Cost (LKR)]]*AHP!$Q$24/TOPSIS!$C$20</f>
        <v>4.3543105454861963E-3</v>
      </c>
      <c r="W159">
        <f>Net_Zero_Table[[#This Row],[System Cost (LKR)]]*AHP!$Q$25/TOPSIS!$D$20</f>
        <v>2.4098924285491812E-3</v>
      </c>
      <c r="X159">
        <f>Net_Zero_Table[[#This Row],[Embodied Carbon (Metric T)]]*AHP!$Q$26/TOPSIS!$E$20</f>
        <v>1.0577378164440918E-2</v>
      </c>
      <c r="Y1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2.7634100869063398E-3</v>
      </c>
      <c r="Z1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5.0850583396953707E-3</v>
      </c>
      <c r="AA159">
        <f>Net_Zero_Table[[#This Row],[S- Worst-Euclidean Distance]]/(Net_Zero_Table[[#This Row],[S+ Best-Euclidean Distance]]+Net_Zero_Table[[#This Row],[S- Worst-Euclidean Distance]])</f>
        <v>0.64790454179059986</v>
      </c>
      <c r="AB159">
        <v>158</v>
      </c>
    </row>
    <row r="160" spans="1:28" x14ac:dyDescent="0.3">
      <c r="A160">
        <v>327</v>
      </c>
      <c r="B160" t="s">
        <v>142</v>
      </c>
      <c r="C160" t="s">
        <v>147</v>
      </c>
      <c r="D160" t="s">
        <v>151</v>
      </c>
      <c r="E160" t="s">
        <v>152</v>
      </c>
      <c r="F160" t="s">
        <v>154</v>
      </c>
      <c r="G160" t="s">
        <v>218</v>
      </c>
      <c r="H160">
        <v>357.69276093399179</v>
      </c>
      <c r="I160">
        <v>26</v>
      </c>
      <c r="J160">
        <v>1272744.7228816096</v>
      </c>
      <c r="K160">
        <v>37908.09056363636</v>
      </c>
      <c r="L160">
        <v>229094050.11868972</v>
      </c>
      <c r="M160">
        <v>5756377.1022727257</v>
      </c>
      <c r="N160">
        <v>1909117084.3224142</v>
      </c>
      <c r="O160">
        <v>97401200</v>
      </c>
      <c r="P160">
        <v>23.473981468181812</v>
      </c>
      <c r="Q160">
        <v>19027.533607080062</v>
      </c>
      <c r="R160">
        <v>229131958.20925334</v>
      </c>
      <c r="S160">
        <v>2012.2746614246869</v>
      </c>
      <c r="T160">
        <v>19051.007588548244</v>
      </c>
      <c r="U160">
        <f>Net_Zero_Table[[#This Row],[Total Energy(MJ)]]*AHP!$Q$23/TOPSIS!$B$20</f>
        <v>2.333557084455113E-2</v>
      </c>
      <c r="V160">
        <f>Net_Zero_Table[[#This Row],[Capital Cost (LKR)]]*AHP!$Q$24/TOPSIS!$C$20</f>
        <v>4.3508299017316716E-3</v>
      </c>
      <c r="W160">
        <f>Net_Zero_Table[[#This Row],[System Cost (LKR)]]*AHP!$Q$25/TOPSIS!$D$20</f>
        <v>2.4691409409619254E-3</v>
      </c>
      <c r="X160">
        <f>Net_Zero_Table[[#This Row],[Embodied Carbon (Metric T)]]*AHP!$Q$26/TOPSIS!$E$20</f>
        <v>1.0581529887812954E-2</v>
      </c>
      <c r="Y1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2.7665423276757454E-3</v>
      </c>
      <c r="Z1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5.0817785297165114E-3</v>
      </c>
      <c r="AA160">
        <f>Net_Zero_Table[[#This Row],[S- Worst-Euclidean Distance]]/(Net_Zero_Table[[#This Row],[S+ Best-Euclidean Distance]]+Net_Zero_Table[[#This Row],[S- Worst-Euclidean Distance]])</f>
        <v>0.64749882453264307</v>
      </c>
      <c r="AB160">
        <v>159</v>
      </c>
    </row>
    <row r="161" spans="1:28" x14ac:dyDescent="0.3">
      <c r="A161">
        <v>345</v>
      </c>
      <c r="B161" t="s">
        <v>142</v>
      </c>
      <c r="C161" t="s">
        <v>147</v>
      </c>
      <c r="D161" t="s">
        <v>280</v>
      </c>
      <c r="E161" t="s">
        <v>152</v>
      </c>
      <c r="F161" t="s">
        <v>154</v>
      </c>
      <c r="G161" t="s">
        <v>218</v>
      </c>
      <c r="H161">
        <v>358.15722327240184</v>
      </c>
      <c r="I161">
        <v>26</v>
      </c>
      <c r="J161">
        <v>1273194.3224251906</v>
      </c>
      <c r="K161">
        <v>37908.09056363636</v>
      </c>
      <c r="L161">
        <v>229174978.03653431</v>
      </c>
      <c r="M161">
        <v>5760982.1772727259</v>
      </c>
      <c r="N161">
        <v>1909791483.6377859</v>
      </c>
      <c r="O161">
        <v>97401200</v>
      </c>
      <c r="P161">
        <v>23.46477131818181</v>
      </c>
      <c r="Q161">
        <v>19034.255120256599</v>
      </c>
      <c r="R161">
        <v>229212886.12709793</v>
      </c>
      <c r="S161">
        <v>2012.9536658150587</v>
      </c>
      <c r="T161">
        <v>19057.719891574779</v>
      </c>
      <c r="U161">
        <f>Net_Zero_Table[[#This Row],[Total Energy(MJ)]]*AHP!$Q$23/TOPSIS!$B$20</f>
        <v>2.3343812816447689E-2</v>
      </c>
      <c r="V161">
        <f>Net_Zero_Table[[#This Row],[Capital Cost (LKR)]]*AHP!$Q$24/TOPSIS!$C$20</f>
        <v>4.3543105454861963E-3</v>
      </c>
      <c r="W161">
        <f>Net_Zero_Table[[#This Row],[System Cost (LKR)]]*AHP!$Q$25/TOPSIS!$D$20</f>
        <v>2.4691409409619254E-3</v>
      </c>
      <c r="X161">
        <f>Net_Zero_Table[[#This Row],[Embodied Carbon (Metric T)]]*AHP!$Q$26/TOPSIS!$E$20</f>
        <v>1.0577378164440918E-2</v>
      </c>
      <c r="Y1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2.7691049585374908E-3</v>
      </c>
      <c r="Z1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5.0777671578940645E-3</v>
      </c>
      <c r="AA161">
        <f>Net_Zero_Table[[#This Row],[S- Worst-Euclidean Distance]]/(Net_Zero_Table[[#This Row],[S+ Best-Euclidean Distance]]+Net_Zero_Table[[#This Row],[S- Worst-Euclidean Distance]])</f>
        <v>0.6471071635360397</v>
      </c>
      <c r="AB161">
        <v>160</v>
      </c>
    </row>
    <row r="162" spans="1:28" x14ac:dyDescent="0.3">
      <c r="A162">
        <v>326</v>
      </c>
      <c r="B162" t="s">
        <v>142</v>
      </c>
      <c r="C162" t="s">
        <v>147</v>
      </c>
      <c r="D162" t="s">
        <v>151</v>
      </c>
      <c r="E162" t="s">
        <v>152</v>
      </c>
      <c r="F162" t="s">
        <v>154</v>
      </c>
      <c r="G162" t="s">
        <v>220</v>
      </c>
      <c r="H162">
        <v>357.69276093399179</v>
      </c>
      <c r="I162">
        <v>26</v>
      </c>
      <c r="J162">
        <v>1272744.7228816096</v>
      </c>
      <c r="K162">
        <v>37908.09056363636</v>
      </c>
      <c r="L162">
        <v>229094050.11868972</v>
      </c>
      <c r="M162">
        <v>5756377.1022727257</v>
      </c>
      <c r="N162">
        <v>1909117084.3224142</v>
      </c>
      <c r="O162">
        <v>101400000</v>
      </c>
      <c r="P162">
        <v>23.473981468181812</v>
      </c>
      <c r="Q162">
        <v>19027.533607080062</v>
      </c>
      <c r="R162">
        <v>229131958.20925334</v>
      </c>
      <c r="S162">
        <v>2016.273461424687</v>
      </c>
      <c r="T162">
        <v>19051.007588548244</v>
      </c>
      <c r="U162">
        <f>Net_Zero_Table[[#This Row],[Total Energy(MJ)]]*AHP!$Q$23/TOPSIS!$B$20</f>
        <v>2.333557084455113E-2</v>
      </c>
      <c r="V162">
        <f>Net_Zero_Table[[#This Row],[Capital Cost (LKR)]]*AHP!$Q$24/TOPSIS!$C$20</f>
        <v>4.3508299017316716E-3</v>
      </c>
      <c r="W162">
        <f>Net_Zero_Table[[#This Row],[System Cost (LKR)]]*AHP!$Q$25/TOPSIS!$D$20</f>
        <v>2.5705113634486975E-3</v>
      </c>
      <c r="X162">
        <f>Net_Zero_Table[[#This Row],[Embodied Carbon (Metric T)]]*AHP!$Q$26/TOPSIS!$E$20</f>
        <v>1.0581529887812954E-2</v>
      </c>
      <c r="Y1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2.7791986007589184E-3</v>
      </c>
      <c r="Z1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5.0708950256744163E-3</v>
      </c>
      <c r="AA162">
        <f>Net_Zero_Table[[#This Row],[S- Worst-Euclidean Distance]]/(Net_Zero_Table[[#This Row],[S+ Best-Euclidean Distance]]+Net_Zero_Table[[#This Row],[S- Worst-Euclidean Distance]])</f>
        <v>0.64596618422478125</v>
      </c>
      <c r="AB162">
        <v>161</v>
      </c>
    </row>
    <row r="163" spans="1:28" x14ac:dyDescent="0.3">
      <c r="A163">
        <v>344</v>
      </c>
      <c r="B163" t="s">
        <v>142</v>
      </c>
      <c r="C163" t="s">
        <v>147</v>
      </c>
      <c r="D163" t="s">
        <v>280</v>
      </c>
      <c r="E163" t="s">
        <v>152</v>
      </c>
      <c r="F163" t="s">
        <v>154</v>
      </c>
      <c r="G163" t="s">
        <v>220</v>
      </c>
      <c r="H163">
        <v>358.15722327240184</v>
      </c>
      <c r="I163">
        <v>26</v>
      </c>
      <c r="J163">
        <v>1273194.3224251906</v>
      </c>
      <c r="K163">
        <v>37908.09056363636</v>
      </c>
      <c r="L163">
        <v>229174978.03653431</v>
      </c>
      <c r="M163">
        <v>5760982.1772727259</v>
      </c>
      <c r="N163">
        <v>1909791483.6377859</v>
      </c>
      <c r="O163">
        <v>101400000</v>
      </c>
      <c r="P163">
        <v>23.46477131818181</v>
      </c>
      <c r="Q163">
        <v>19034.255120256599</v>
      </c>
      <c r="R163">
        <v>229212886.12709793</v>
      </c>
      <c r="S163">
        <v>2016.9524658150588</v>
      </c>
      <c r="T163">
        <v>19057.719891574779</v>
      </c>
      <c r="U163">
        <f>Net_Zero_Table[[#This Row],[Total Energy(MJ)]]*AHP!$Q$23/TOPSIS!$B$20</f>
        <v>2.3343812816447689E-2</v>
      </c>
      <c r="V163">
        <f>Net_Zero_Table[[#This Row],[Capital Cost (LKR)]]*AHP!$Q$24/TOPSIS!$C$20</f>
        <v>4.3543105454861963E-3</v>
      </c>
      <c r="W163">
        <f>Net_Zero_Table[[#This Row],[System Cost (LKR)]]*AHP!$Q$25/TOPSIS!$D$20</f>
        <v>2.5705113634486975E-3</v>
      </c>
      <c r="X163">
        <f>Net_Zero_Table[[#This Row],[Embodied Carbon (Metric T)]]*AHP!$Q$26/TOPSIS!$E$20</f>
        <v>1.0577378164440918E-2</v>
      </c>
      <c r="Y1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2.7817495723079962E-3</v>
      </c>
      <c r="Z1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5.0668750375462588E-3</v>
      </c>
      <c r="AA163">
        <f>Net_Zero_Table[[#This Row],[S- Worst-Euclidean Distance]]/(Net_Zero_Table[[#This Row],[S+ Best-Euclidean Distance]]+Net_Zero_Table[[#This Row],[S- Worst-Euclidean Distance]])</f>
        <v>0.64557489871341267</v>
      </c>
      <c r="AB163">
        <v>162</v>
      </c>
    </row>
    <row r="164" spans="1:28" x14ac:dyDescent="0.3">
      <c r="A164">
        <v>400</v>
      </c>
      <c r="B164" t="s">
        <v>142</v>
      </c>
      <c r="C164" t="s">
        <v>280</v>
      </c>
      <c r="D164" t="s">
        <v>151</v>
      </c>
      <c r="E164" t="s">
        <v>152</v>
      </c>
      <c r="F164" t="s">
        <v>155</v>
      </c>
      <c r="G164" t="s">
        <v>219</v>
      </c>
      <c r="H164">
        <v>399.61430158462468</v>
      </c>
      <c r="I164">
        <v>57</v>
      </c>
      <c r="J164">
        <v>1367169.6093185728</v>
      </c>
      <c r="K164">
        <v>36893.149136363631</v>
      </c>
      <c r="L164">
        <v>246090529.67734313</v>
      </c>
      <c r="M164">
        <v>5172429.3613636354</v>
      </c>
      <c r="N164">
        <v>2050754413.9778593</v>
      </c>
      <c r="O164">
        <v>106248000</v>
      </c>
      <c r="P164">
        <v>19.533612477272726</v>
      </c>
      <c r="Q164">
        <v>20439.185659312665</v>
      </c>
      <c r="R164">
        <v>246127422.82647949</v>
      </c>
      <c r="S164">
        <v>2162.1748433392231</v>
      </c>
      <c r="T164">
        <v>20458.719271789938</v>
      </c>
      <c r="U164">
        <f>Net_Zero_Table[[#This Row],[Total Energy(MJ)]]*AHP!$Q$23/TOPSIS!$B$20</f>
        <v>2.5066446239283939E-2</v>
      </c>
      <c r="V164">
        <f>Net_Zero_Table[[#This Row],[Capital Cost (LKR)]]*AHP!$Q$24/TOPSIS!$C$20</f>
        <v>3.9094659592629208E-3</v>
      </c>
      <c r="W164">
        <f>Net_Zero_Table[[#This Row],[System Cost (LKR)]]*AHP!$Q$25/TOPSIS!$D$20</f>
        <v>2.6934091848490852E-3</v>
      </c>
      <c r="X164">
        <f>Net_Zero_Table[[#This Row],[Embodied Carbon (Metric T)]]*AHP!$Q$26/TOPSIS!$E$20</f>
        <v>8.805302352538116E-3</v>
      </c>
      <c r="Y1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3.4503153360550733E-3</v>
      </c>
      <c r="Z1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5.6334422799537197E-3</v>
      </c>
      <c r="AA164">
        <f>Net_Zero_Table[[#This Row],[S- Worst-Euclidean Distance]]/(Net_Zero_Table[[#This Row],[S+ Best-Euclidean Distance]]+Net_Zero_Table[[#This Row],[S- Worst-Euclidean Distance]])</f>
        <v>0.62016651237210485</v>
      </c>
      <c r="AB164">
        <v>163</v>
      </c>
    </row>
    <row r="165" spans="1:28" x14ac:dyDescent="0.3">
      <c r="A165">
        <v>418</v>
      </c>
      <c r="B165" t="s">
        <v>142</v>
      </c>
      <c r="C165" t="s">
        <v>280</v>
      </c>
      <c r="D165" t="s">
        <v>280</v>
      </c>
      <c r="E165" t="s">
        <v>152</v>
      </c>
      <c r="F165" t="s">
        <v>155</v>
      </c>
      <c r="G165" t="s">
        <v>219</v>
      </c>
      <c r="H165">
        <v>400.07876392303478</v>
      </c>
      <c r="I165">
        <v>57</v>
      </c>
      <c r="J165">
        <v>1367619.2088621536</v>
      </c>
      <c r="K165">
        <v>36893.149136363631</v>
      </c>
      <c r="L165">
        <v>246171457.59518766</v>
      </c>
      <c r="M165">
        <v>5177034.4363636356</v>
      </c>
      <c r="N165">
        <v>2051428813.2932303</v>
      </c>
      <c r="O165">
        <v>106248000</v>
      </c>
      <c r="P165">
        <v>19.524402327272725</v>
      </c>
      <c r="Q165">
        <v>20445.907172489195</v>
      </c>
      <c r="R165">
        <v>246208350.74432403</v>
      </c>
      <c r="S165">
        <v>2162.8538477295942</v>
      </c>
      <c r="T165">
        <v>20465.431574816466</v>
      </c>
      <c r="U165">
        <f>Net_Zero_Table[[#This Row],[Total Energy(MJ)]]*AHP!$Q$23/TOPSIS!$B$20</f>
        <v>2.5074688211180494E-2</v>
      </c>
      <c r="V165">
        <f>Net_Zero_Table[[#This Row],[Capital Cost (LKR)]]*AHP!$Q$24/TOPSIS!$C$20</f>
        <v>3.9129466030174464E-3</v>
      </c>
      <c r="W165">
        <f>Net_Zero_Table[[#This Row],[System Cost (LKR)]]*AHP!$Q$25/TOPSIS!$D$20</f>
        <v>2.6934091848490852E-3</v>
      </c>
      <c r="X165">
        <f>Net_Zero_Table[[#This Row],[Embodied Carbon (Metric T)]]*AHP!$Q$26/TOPSIS!$E$20</f>
        <v>8.8011506291660758E-3</v>
      </c>
      <c r="Y1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3.4581887948688865E-3</v>
      </c>
      <c r="Z1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5.6333938446050964E-3</v>
      </c>
      <c r="AA165">
        <f>Net_Zero_Table[[#This Row],[S- Worst-Euclidean Distance]]/(Net_Zero_Table[[#This Row],[S+ Best-Euclidean Distance]]+Net_Zero_Table[[#This Row],[S- Worst-Euclidean Distance]])</f>
        <v>0.61962741449942216</v>
      </c>
      <c r="AB165">
        <v>164</v>
      </c>
    </row>
    <row r="166" spans="1:28" x14ac:dyDescent="0.3">
      <c r="A166">
        <v>402</v>
      </c>
      <c r="B166" t="s">
        <v>142</v>
      </c>
      <c r="C166" t="s">
        <v>280</v>
      </c>
      <c r="D166" t="s">
        <v>151</v>
      </c>
      <c r="E166" t="s">
        <v>152</v>
      </c>
      <c r="F166" t="s">
        <v>155</v>
      </c>
      <c r="G166" t="s">
        <v>218</v>
      </c>
      <c r="H166">
        <v>399.61430158462468</v>
      </c>
      <c r="I166">
        <v>29</v>
      </c>
      <c r="J166">
        <v>1367169.6093185728</v>
      </c>
      <c r="K166">
        <v>36893.149136363631</v>
      </c>
      <c r="L166">
        <v>246090529.67734313</v>
      </c>
      <c r="M166">
        <v>5172429.3613636354</v>
      </c>
      <c r="N166">
        <v>2050754413.9778593</v>
      </c>
      <c r="O166">
        <v>108639800</v>
      </c>
      <c r="P166">
        <v>19.533612477272726</v>
      </c>
      <c r="Q166">
        <v>20439.185659312665</v>
      </c>
      <c r="R166">
        <v>246127422.82647949</v>
      </c>
      <c r="S166">
        <v>2164.566643339223</v>
      </c>
      <c r="T166">
        <v>20458.719271789938</v>
      </c>
      <c r="U166">
        <f>Net_Zero_Table[[#This Row],[Total Energy(MJ)]]*AHP!$Q$23/TOPSIS!$B$20</f>
        <v>2.5066446239283939E-2</v>
      </c>
      <c r="V166">
        <f>Net_Zero_Table[[#This Row],[Capital Cost (LKR)]]*AHP!$Q$24/TOPSIS!$C$20</f>
        <v>3.9094659592629208E-3</v>
      </c>
      <c r="W166">
        <f>Net_Zero_Table[[#This Row],[System Cost (LKR)]]*AHP!$Q$25/TOPSIS!$D$20</f>
        <v>2.7540418187652249E-3</v>
      </c>
      <c r="X166">
        <f>Net_Zero_Table[[#This Row],[Embodied Carbon (Metric T)]]*AHP!$Q$26/TOPSIS!$E$20</f>
        <v>8.805302352538116E-3</v>
      </c>
      <c r="Y1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3.4599687256857002E-3</v>
      </c>
      <c r="Z1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5.6297696687672635E-3</v>
      </c>
      <c r="AA166">
        <f>Net_Zero_Table[[#This Row],[S- Worst-Euclidean Distance]]/(Net_Zero_Table[[#This Row],[S+ Best-Euclidean Distance]]+Net_Zero_Table[[#This Row],[S- Worst-Euclidean Distance]])</f>
        <v>0.61935442192735113</v>
      </c>
      <c r="AB166">
        <v>165</v>
      </c>
    </row>
    <row r="167" spans="1:28" x14ac:dyDescent="0.3">
      <c r="A167">
        <v>403</v>
      </c>
      <c r="B167" t="s">
        <v>142</v>
      </c>
      <c r="C167" t="s">
        <v>280</v>
      </c>
      <c r="D167" t="s">
        <v>151</v>
      </c>
      <c r="E167" t="s">
        <v>152</v>
      </c>
      <c r="F167" t="s">
        <v>280</v>
      </c>
      <c r="G167" t="s">
        <v>219</v>
      </c>
      <c r="H167">
        <v>399.71624145762553</v>
      </c>
      <c r="I167">
        <v>57</v>
      </c>
      <c r="J167">
        <v>1364417.9208416939</v>
      </c>
      <c r="K167">
        <v>38257.782090909081</v>
      </c>
      <c r="L167">
        <v>245595225.7515049</v>
      </c>
      <c r="M167">
        <v>5134219.6386363627</v>
      </c>
      <c r="N167">
        <v>2046626881.2625408</v>
      </c>
      <c r="O167">
        <v>106248000</v>
      </c>
      <c r="P167">
        <v>19.806539068181817</v>
      </c>
      <c r="Q167">
        <v>20398.04791658332</v>
      </c>
      <c r="R167">
        <v>245633483.5335958</v>
      </c>
      <c r="S167">
        <v>2158.0091009011776</v>
      </c>
      <c r="T167">
        <v>20417.854455651501</v>
      </c>
      <c r="U167">
        <f>Net_Zero_Table[[#This Row],[Total Energy(MJ)]]*AHP!$Q$23/TOPSIS!$B$20</f>
        <v>2.5016141797022468E-2</v>
      </c>
      <c r="V167">
        <f>Net_Zero_Table[[#This Row],[Capital Cost (LKR)]]*AHP!$Q$24/TOPSIS!$C$20</f>
        <v>3.880585988193434E-3</v>
      </c>
      <c r="W167">
        <f>Net_Zero_Table[[#This Row],[System Cost (LKR)]]*AHP!$Q$25/TOPSIS!$D$20</f>
        <v>2.6934091848490852E-3</v>
      </c>
      <c r="X167">
        <f>Net_Zero_Table[[#This Row],[Embodied Carbon (Metric T)]]*AHP!$Q$26/TOPSIS!$E$20</f>
        <v>8.9283313701250117E-3</v>
      </c>
      <c r="Y1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3.4137959921889355E-3</v>
      </c>
      <c r="Z1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5.5491244074150695E-3</v>
      </c>
      <c r="AA167">
        <f>Net_Zero_Table[[#This Row],[S- Worst-Euclidean Distance]]/(Net_Zero_Table[[#This Row],[S+ Best-Euclidean Distance]]+Net_Zero_Table[[#This Row],[S- Worst-Euclidean Distance]])</f>
        <v>0.61912012603171596</v>
      </c>
      <c r="AB167">
        <v>166</v>
      </c>
    </row>
    <row r="168" spans="1:28" x14ac:dyDescent="0.3">
      <c r="A168">
        <v>420</v>
      </c>
      <c r="B168" t="s">
        <v>142</v>
      </c>
      <c r="C168" t="s">
        <v>280</v>
      </c>
      <c r="D168" t="s">
        <v>280</v>
      </c>
      <c r="E168" t="s">
        <v>152</v>
      </c>
      <c r="F168" t="s">
        <v>155</v>
      </c>
      <c r="G168" t="s">
        <v>218</v>
      </c>
      <c r="H168">
        <v>400.07876392303478</v>
      </c>
      <c r="I168">
        <v>29</v>
      </c>
      <c r="J168">
        <v>1367619.2088621536</v>
      </c>
      <c r="K168">
        <v>36893.149136363631</v>
      </c>
      <c r="L168">
        <v>246171457.59518766</v>
      </c>
      <c r="M168">
        <v>5177034.4363636356</v>
      </c>
      <c r="N168">
        <v>2051428813.2932303</v>
      </c>
      <c r="O168">
        <v>108639800</v>
      </c>
      <c r="P168">
        <v>19.524402327272725</v>
      </c>
      <c r="Q168">
        <v>20445.907172489195</v>
      </c>
      <c r="R168">
        <v>246208350.74432403</v>
      </c>
      <c r="S168">
        <v>2165.2456477295941</v>
      </c>
      <c r="T168">
        <v>20465.431574816466</v>
      </c>
      <c r="U168">
        <f>Net_Zero_Table[[#This Row],[Total Energy(MJ)]]*AHP!$Q$23/TOPSIS!$B$20</f>
        <v>2.5074688211180494E-2</v>
      </c>
      <c r="V168">
        <f>Net_Zero_Table[[#This Row],[Capital Cost (LKR)]]*AHP!$Q$24/TOPSIS!$C$20</f>
        <v>3.9129466030174464E-3</v>
      </c>
      <c r="W168">
        <f>Net_Zero_Table[[#This Row],[System Cost (LKR)]]*AHP!$Q$25/TOPSIS!$D$20</f>
        <v>2.7540418187652249E-3</v>
      </c>
      <c r="X168">
        <f>Net_Zero_Table[[#This Row],[Embodied Carbon (Metric T)]]*AHP!$Q$26/TOPSIS!$E$20</f>
        <v>8.8011506291660758E-3</v>
      </c>
      <c r="Y1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3.4678202671798051E-3</v>
      </c>
      <c r="Z1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5.6297212018213035E-3</v>
      </c>
      <c r="AA168">
        <f>Net_Zero_Table[[#This Row],[S- Worst-Euclidean Distance]]/(Net_Zero_Table[[#This Row],[S+ Best-Euclidean Distance]]+Net_Zero_Table[[#This Row],[S- Worst-Euclidean Distance]])</f>
        <v>0.61881786645369752</v>
      </c>
      <c r="AB168">
        <v>167</v>
      </c>
    </row>
    <row r="169" spans="1:28" x14ac:dyDescent="0.3">
      <c r="A169">
        <v>421</v>
      </c>
      <c r="B169" t="s">
        <v>142</v>
      </c>
      <c r="C169" t="s">
        <v>280</v>
      </c>
      <c r="D169" t="s">
        <v>280</v>
      </c>
      <c r="E169" t="s">
        <v>152</v>
      </c>
      <c r="F169" t="s">
        <v>280</v>
      </c>
      <c r="G169" t="s">
        <v>219</v>
      </c>
      <c r="H169">
        <v>400.18070379603552</v>
      </c>
      <c r="I169">
        <v>57</v>
      </c>
      <c r="J169">
        <v>1364867.5203852742</v>
      </c>
      <c r="K169">
        <v>38257.782090909081</v>
      </c>
      <c r="L169">
        <v>245676153.66934937</v>
      </c>
      <c r="M169">
        <v>5138824.7136363629</v>
      </c>
      <c r="N169">
        <v>2047301280.5779114</v>
      </c>
      <c r="O169">
        <v>106248000</v>
      </c>
      <c r="P169">
        <v>19.797328918181815</v>
      </c>
      <c r="Q169">
        <v>20404.76942975985</v>
      </c>
      <c r="R169">
        <v>245714411.45144027</v>
      </c>
      <c r="S169">
        <v>2158.6881052915478</v>
      </c>
      <c r="T169">
        <v>20424.566758678033</v>
      </c>
      <c r="U169">
        <f>Net_Zero_Table[[#This Row],[Total Energy(MJ)]]*AHP!$Q$23/TOPSIS!$B$20</f>
        <v>2.5024383768919016E-2</v>
      </c>
      <c r="V169">
        <f>Net_Zero_Table[[#This Row],[Capital Cost (LKR)]]*AHP!$Q$24/TOPSIS!$C$20</f>
        <v>3.8840666319479599E-3</v>
      </c>
      <c r="W169">
        <f>Net_Zero_Table[[#This Row],[System Cost (LKR)]]*AHP!$Q$25/TOPSIS!$D$20</f>
        <v>2.6934091848490852E-3</v>
      </c>
      <c r="X169">
        <f>Net_Zero_Table[[#This Row],[Embodied Carbon (Metric T)]]*AHP!$Q$26/TOPSIS!$E$20</f>
        <v>8.9241796467529732E-3</v>
      </c>
      <c r="Y1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3.4214536496566662E-3</v>
      </c>
      <c r="Z1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5.5488903533551584E-3</v>
      </c>
      <c r="AA169">
        <f>Net_Zero_Table[[#This Row],[S- Worst-Euclidean Distance]]/(Net_Zero_Table[[#This Row],[S+ Best-Euclidean Distance]]+Net_Zero_Table[[#This Row],[S- Worst-Euclidean Distance]])</f>
        <v>0.61858166771442635</v>
      </c>
      <c r="AB169">
        <v>168</v>
      </c>
    </row>
    <row r="170" spans="1:28" x14ac:dyDescent="0.3">
      <c r="A170">
        <v>405</v>
      </c>
      <c r="B170" t="s">
        <v>142</v>
      </c>
      <c r="C170" t="s">
        <v>280</v>
      </c>
      <c r="D170" t="s">
        <v>151</v>
      </c>
      <c r="E170" t="s">
        <v>152</v>
      </c>
      <c r="F170" t="s">
        <v>280</v>
      </c>
      <c r="G170" t="s">
        <v>218</v>
      </c>
      <c r="H170">
        <v>399.71624145762553</v>
      </c>
      <c r="I170">
        <v>29</v>
      </c>
      <c r="J170">
        <v>1364417.9208416939</v>
      </c>
      <c r="K170">
        <v>38257.782090909081</v>
      </c>
      <c r="L170">
        <v>245595225.7515049</v>
      </c>
      <c r="M170">
        <v>5134219.6386363627</v>
      </c>
      <c r="N170">
        <v>2046626881.2625408</v>
      </c>
      <c r="O170">
        <v>108639800</v>
      </c>
      <c r="P170">
        <v>19.806539068181817</v>
      </c>
      <c r="Q170">
        <v>20398.04791658332</v>
      </c>
      <c r="R170">
        <v>245633483.5335958</v>
      </c>
      <c r="S170">
        <v>2160.4009009011775</v>
      </c>
      <c r="T170">
        <v>20417.854455651501</v>
      </c>
      <c r="U170">
        <f>Net_Zero_Table[[#This Row],[Total Energy(MJ)]]*AHP!$Q$23/TOPSIS!$B$20</f>
        <v>2.5016141797022468E-2</v>
      </c>
      <c r="V170">
        <f>Net_Zero_Table[[#This Row],[Capital Cost (LKR)]]*AHP!$Q$24/TOPSIS!$C$20</f>
        <v>3.880585988193434E-3</v>
      </c>
      <c r="W170">
        <f>Net_Zero_Table[[#This Row],[System Cost (LKR)]]*AHP!$Q$25/TOPSIS!$D$20</f>
        <v>2.7540418187652249E-3</v>
      </c>
      <c r="X170">
        <f>Net_Zero_Table[[#This Row],[Embodied Carbon (Metric T)]]*AHP!$Q$26/TOPSIS!$E$20</f>
        <v>8.9283313701250117E-3</v>
      </c>
      <c r="Y1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3.4235523569519912E-3</v>
      </c>
      <c r="Z1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5.5453959543725418E-3</v>
      </c>
      <c r="AA170">
        <f>Net_Zero_Table[[#This Row],[S- Worst-Euclidean Distance]]/(Net_Zero_Table[[#This Row],[S+ Best-Euclidean Distance]]+Net_Zero_Table[[#This Row],[S- Worst-Euclidean Distance]])</f>
        <v>0.61828831674397267</v>
      </c>
      <c r="AB170">
        <v>169</v>
      </c>
    </row>
    <row r="171" spans="1:28" x14ac:dyDescent="0.3">
      <c r="A171">
        <v>423</v>
      </c>
      <c r="B171" t="s">
        <v>142</v>
      </c>
      <c r="C171" t="s">
        <v>280</v>
      </c>
      <c r="D171" t="s">
        <v>280</v>
      </c>
      <c r="E171" t="s">
        <v>152</v>
      </c>
      <c r="F171" t="s">
        <v>280</v>
      </c>
      <c r="G171" t="s">
        <v>218</v>
      </c>
      <c r="H171">
        <v>400.18070379603552</v>
      </c>
      <c r="I171">
        <v>29</v>
      </c>
      <c r="J171">
        <v>1364867.5203852742</v>
      </c>
      <c r="K171">
        <v>38257.782090909081</v>
      </c>
      <c r="L171">
        <v>245676153.66934937</v>
      </c>
      <c r="M171">
        <v>5138824.7136363629</v>
      </c>
      <c r="N171">
        <v>2047301280.5779114</v>
      </c>
      <c r="O171">
        <v>108639800</v>
      </c>
      <c r="P171">
        <v>19.797328918181815</v>
      </c>
      <c r="Q171">
        <v>20404.76942975985</v>
      </c>
      <c r="R171">
        <v>245714411.45144027</v>
      </c>
      <c r="S171">
        <v>2161.0799052915477</v>
      </c>
      <c r="T171">
        <v>20424.566758678033</v>
      </c>
      <c r="U171">
        <f>Net_Zero_Table[[#This Row],[Total Energy(MJ)]]*AHP!$Q$23/TOPSIS!$B$20</f>
        <v>2.5024383768919016E-2</v>
      </c>
      <c r="V171">
        <f>Net_Zero_Table[[#This Row],[Capital Cost (LKR)]]*AHP!$Q$24/TOPSIS!$C$20</f>
        <v>3.8840666319479599E-3</v>
      </c>
      <c r="W171">
        <f>Net_Zero_Table[[#This Row],[System Cost (LKR)]]*AHP!$Q$25/TOPSIS!$D$20</f>
        <v>2.7540418187652249E-3</v>
      </c>
      <c r="X171">
        <f>Net_Zero_Table[[#This Row],[Embodied Carbon (Metric T)]]*AHP!$Q$26/TOPSIS!$E$20</f>
        <v>8.9241796467529732E-3</v>
      </c>
      <c r="Y1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3.4311882404285568E-3</v>
      </c>
      <c r="Z1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5.5451617429394823E-3</v>
      </c>
      <c r="AA171">
        <f>Net_Zero_Table[[#This Row],[S- Worst-Euclidean Distance]]/(Net_Zero_Table[[#This Row],[S+ Best-Euclidean Distance]]+Net_Zero_Table[[#This Row],[S- Worst-Euclidean Distance]])</f>
        <v>0.61775239971858453</v>
      </c>
      <c r="AB171">
        <v>170</v>
      </c>
    </row>
    <row r="172" spans="1:28" x14ac:dyDescent="0.3">
      <c r="A172">
        <v>401</v>
      </c>
      <c r="B172" t="s">
        <v>142</v>
      </c>
      <c r="C172" t="s">
        <v>280</v>
      </c>
      <c r="D172" t="s">
        <v>151</v>
      </c>
      <c r="E172" t="s">
        <v>152</v>
      </c>
      <c r="F172" t="s">
        <v>155</v>
      </c>
      <c r="G172" t="s">
        <v>220</v>
      </c>
      <c r="H172">
        <v>399.61430158462468</v>
      </c>
      <c r="I172">
        <v>29</v>
      </c>
      <c r="J172">
        <v>1367169.6093185728</v>
      </c>
      <c r="K172">
        <v>36893.149136363631</v>
      </c>
      <c r="L172">
        <v>246090529.67734313</v>
      </c>
      <c r="M172">
        <v>5172429.3613636354</v>
      </c>
      <c r="N172">
        <v>2050754413.9778593</v>
      </c>
      <c r="O172">
        <v>113100000</v>
      </c>
      <c r="P172">
        <v>19.533612477272726</v>
      </c>
      <c r="Q172">
        <v>20439.185659312665</v>
      </c>
      <c r="R172">
        <v>246127422.82647949</v>
      </c>
      <c r="S172">
        <v>2169.026843339223</v>
      </c>
      <c r="T172">
        <v>20458.719271789938</v>
      </c>
      <c r="U172">
        <f>Net_Zero_Table[[#This Row],[Total Energy(MJ)]]*AHP!$Q$23/TOPSIS!$B$20</f>
        <v>2.5066446239283939E-2</v>
      </c>
      <c r="V172">
        <f>Net_Zero_Table[[#This Row],[Capital Cost (LKR)]]*AHP!$Q$24/TOPSIS!$C$20</f>
        <v>3.9094659592629208E-3</v>
      </c>
      <c r="W172">
        <f>Net_Zero_Table[[#This Row],[System Cost (LKR)]]*AHP!$Q$25/TOPSIS!$D$20</f>
        <v>2.8671088284620088E-3</v>
      </c>
      <c r="X172">
        <f>Net_Zero_Table[[#This Row],[Embodied Carbon (Metric T)]]*AHP!$Q$26/TOPSIS!$E$20</f>
        <v>8.805302352538116E-3</v>
      </c>
      <c r="Y1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3.480721036798157E-3</v>
      </c>
      <c r="Z1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5.6246607474068891E-3</v>
      </c>
      <c r="AA172">
        <f>Net_Zero_Table[[#This Row],[S- Worst-Euclidean Distance]]/(Net_Zero_Table[[#This Row],[S+ Best-Euclidean Distance]]+Net_Zero_Table[[#This Row],[S- Worst-Euclidean Distance]])</f>
        <v>0.61772925954229563</v>
      </c>
      <c r="AB172">
        <v>171</v>
      </c>
    </row>
    <row r="173" spans="1:28" x14ac:dyDescent="0.3">
      <c r="A173">
        <v>419</v>
      </c>
      <c r="B173" t="s">
        <v>142</v>
      </c>
      <c r="C173" t="s">
        <v>280</v>
      </c>
      <c r="D173" t="s">
        <v>280</v>
      </c>
      <c r="E173" t="s">
        <v>152</v>
      </c>
      <c r="F173" t="s">
        <v>155</v>
      </c>
      <c r="G173" t="s">
        <v>220</v>
      </c>
      <c r="H173">
        <v>400.07876392303478</v>
      </c>
      <c r="I173">
        <v>29</v>
      </c>
      <c r="J173">
        <v>1367619.2088621536</v>
      </c>
      <c r="K173">
        <v>36893.149136363631</v>
      </c>
      <c r="L173">
        <v>246171457.59518766</v>
      </c>
      <c r="M173">
        <v>5177034.4363636356</v>
      </c>
      <c r="N173">
        <v>2051428813.2932303</v>
      </c>
      <c r="O173">
        <v>113100000</v>
      </c>
      <c r="P173">
        <v>19.524402327272725</v>
      </c>
      <c r="Q173">
        <v>20445.907172489195</v>
      </c>
      <c r="R173">
        <v>246208350.74432403</v>
      </c>
      <c r="S173">
        <v>2169.7058477295941</v>
      </c>
      <c r="T173">
        <v>20465.431574816466</v>
      </c>
      <c r="U173">
        <f>Net_Zero_Table[[#This Row],[Total Energy(MJ)]]*AHP!$Q$23/TOPSIS!$B$20</f>
        <v>2.5074688211180494E-2</v>
      </c>
      <c r="V173">
        <f>Net_Zero_Table[[#This Row],[Capital Cost (LKR)]]*AHP!$Q$24/TOPSIS!$C$20</f>
        <v>3.9129466030174464E-3</v>
      </c>
      <c r="W173">
        <f>Net_Zero_Table[[#This Row],[System Cost (LKR)]]*AHP!$Q$25/TOPSIS!$D$20</f>
        <v>2.8671088284620088E-3</v>
      </c>
      <c r="X173">
        <f>Net_Zero_Table[[#This Row],[Embodied Carbon (Metric T)]]*AHP!$Q$26/TOPSIS!$E$20</f>
        <v>8.8011506291660758E-3</v>
      </c>
      <c r="Y1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3.4885258718761318E-3</v>
      </c>
      <c r="Z1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5.6246122364376604E-3</v>
      </c>
      <c r="AA173">
        <f>Net_Zero_Table[[#This Row],[S- Worst-Euclidean Distance]]/(Net_Zero_Table[[#This Row],[S+ Best-Euclidean Distance]]+Net_Zero_Table[[#This Row],[S- Worst-Euclidean Distance]])</f>
        <v>0.6171981780136091</v>
      </c>
      <c r="AB173">
        <v>172</v>
      </c>
    </row>
    <row r="174" spans="1:28" x14ac:dyDescent="0.3">
      <c r="A174">
        <v>404</v>
      </c>
      <c r="B174" t="s">
        <v>142</v>
      </c>
      <c r="C174" t="s">
        <v>280</v>
      </c>
      <c r="D174" t="s">
        <v>151</v>
      </c>
      <c r="E174" t="s">
        <v>152</v>
      </c>
      <c r="F174" t="s">
        <v>280</v>
      </c>
      <c r="G174" t="s">
        <v>220</v>
      </c>
      <c r="H174">
        <v>399.71624145762553</v>
      </c>
      <c r="I174">
        <v>29</v>
      </c>
      <c r="J174">
        <v>1364417.9208416939</v>
      </c>
      <c r="K174">
        <v>38257.782090909081</v>
      </c>
      <c r="L174">
        <v>245595225.7515049</v>
      </c>
      <c r="M174">
        <v>5134219.6386363627</v>
      </c>
      <c r="N174">
        <v>2046626881.2625408</v>
      </c>
      <c r="O174">
        <v>113100000</v>
      </c>
      <c r="P174">
        <v>19.806539068181817</v>
      </c>
      <c r="Q174">
        <v>20398.04791658332</v>
      </c>
      <c r="R174">
        <v>245633483.5335958</v>
      </c>
      <c r="S174">
        <v>2164.8611009011775</v>
      </c>
      <c r="T174">
        <v>20417.854455651501</v>
      </c>
      <c r="U174">
        <f>Net_Zero_Table[[#This Row],[Total Energy(MJ)]]*AHP!$Q$23/TOPSIS!$B$20</f>
        <v>2.5016141797022468E-2</v>
      </c>
      <c r="V174">
        <f>Net_Zero_Table[[#This Row],[Capital Cost (LKR)]]*AHP!$Q$24/TOPSIS!$C$20</f>
        <v>3.880585988193434E-3</v>
      </c>
      <c r="W174">
        <f>Net_Zero_Table[[#This Row],[System Cost (LKR)]]*AHP!$Q$25/TOPSIS!$D$20</f>
        <v>2.8671088284620088E-3</v>
      </c>
      <c r="X174">
        <f>Net_Zero_Table[[#This Row],[Embodied Carbon (Metric T)]]*AHP!$Q$26/TOPSIS!$E$20</f>
        <v>8.9283313701250117E-3</v>
      </c>
      <c r="Y1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3.4445240736678908E-3</v>
      </c>
      <c r="Z1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5.5402092280724654E-3</v>
      </c>
      <c r="AA174">
        <f>Net_Zero_Table[[#This Row],[S- Worst-Euclidean Distance]]/(Net_Zero_Table[[#This Row],[S+ Best-Euclidean Distance]]+Net_Zero_Table[[#This Row],[S- Worst-Euclidean Distance]])</f>
        <v>0.61662478362037954</v>
      </c>
      <c r="AB174">
        <v>173</v>
      </c>
    </row>
    <row r="175" spans="1:28" x14ac:dyDescent="0.3">
      <c r="A175">
        <v>397</v>
      </c>
      <c r="B175" t="s">
        <v>142</v>
      </c>
      <c r="C175" t="s">
        <v>280</v>
      </c>
      <c r="D175" t="s">
        <v>151</v>
      </c>
      <c r="E175" t="s">
        <v>152</v>
      </c>
      <c r="F175" t="s">
        <v>154</v>
      </c>
      <c r="G175" t="s">
        <v>219</v>
      </c>
      <c r="H175">
        <v>399.6528734284629</v>
      </c>
      <c r="I175">
        <v>57</v>
      </c>
      <c r="J175">
        <v>1366128.4298948888</v>
      </c>
      <c r="K175">
        <v>36074.369363636361</v>
      </c>
      <c r="L175">
        <v>245903117.38107997</v>
      </c>
      <c r="M175">
        <v>5145136.7022727262</v>
      </c>
      <c r="N175">
        <v>2049192644.8423331</v>
      </c>
      <c r="O175">
        <v>106248000</v>
      </c>
      <c r="P175">
        <v>19.806539068181817</v>
      </c>
      <c r="Q175">
        <v>20423.620026928584</v>
      </c>
      <c r="R175">
        <v>245939191.75044361</v>
      </c>
      <c r="S175">
        <v>2160.5857815446057</v>
      </c>
      <c r="T175">
        <v>20443.426565996764</v>
      </c>
      <c r="U175">
        <f>Net_Zero_Table[[#This Row],[Total Energy(MJ)]]*AHP!$Q$23/TOPSIS!$B$20</f>
        <v>2.5047276152124074E-2</v>
      </c>
      <c r="V175">
        <f>Net_Zero_Table[[#This Row],[Capital Cost (LKR)]]*AHP!$Q$24/TOPSIS!$C$20</f>
        <v>3.888837408499002E-3</v>
      </c>
      <c r="W175">
        <f>Net_Zero_Table[[#This Row],[System Cost (LKR)]]*AHP!$Q$25/TOPSIS!$D$20</f>
        <v>2.6934091848490852E-3</v>
      </c>
      <c r="X175">
        <f>Net_Zero_Table[[#This Row],[Embodied Carbon (Metric T)]]*AHP!$Q$26/TOPSIS!$E$20</f>
        <v>8.9283313701250117E-3</v>
      </c>
      <c r="Y1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3.4446057486178169E-3</v>
      </c>
      <c r="Z1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5.5356709718737363E-3</v>
      </c>
      <c r="AA175">
        <f>Net_Zero_Table[[#This Row],[S- Worst-Euclidean Distance]]/(Net_Zero_Table[[#This Row],[S+ Best-Euclidean Distance]]+Net_Zero_Table[[#This Row],[S- Worst-Euclidean Distance]])</f>
        <v>0.61642543366645053</v>
      </c>
      <c r="AB175">
        <v>174</v>
      </c>
    </row>
    <row r="176" spans="1:28" x14ac:dyDescent="0.3">
      <c r="A176">
        <v>422</v>
      </c>
      <c r="B176" t="s">
        <v>142</v>
      </c>
      <c r="C176" t="s">
        <v>280</v>
      </c>
      <c r="D176" t="s">
        <v>280</v>
      </c>
      <c r="E176" t="s">
        <v>152</v>
      </c>
      <c r="F176" t="s">
        <v>280</v>
      </c>
      <c r="G176" t="s">
        <v>220</v>
      </c>
      <c r="H176">
        <v>400.18070379603552</v>
      </c>
      <c r="I176">
        <v>29</v>
      </c>
      <c r="J176">
        <v>1364867.5203852742</v>
      </c>
      <c r="K176">
        <v>38257.782090909081</v>
      </c>
      <c r="L176">
        <v>245676153.66934937</v>
      </c>
      <c r="M176">
        <v>5138824.7136363629</v>
      </c>
      <c r="N176">
        <v>2047301280.5779114</v>
      </c>
      <c r="O176">
        <v>113100000</v>
      </c>
      <c r="P176">
        <v>19.797328918181815</v>
      </c>
      <c r="Q176">
        <v>20404.76942975985</v>
      </c>
      <c r="R176">
        <v>245714411.45144027</v>
      </c>
      <c r="S176">
        <v>2165.5401052915477</v>
      </c>
      <c r="T176">
        <v>20424.566758678033</v>
      </c>
      <c r="U176">
        <f>Net_Zero_Table[[#This Row],[Total Energy(MJ)]]*AHP!$Q$23/TOPSIS!$B$20</f>
        <v>2.5024383768919016E-2</v>
      </c>
      <c r="V176">
        <f>Net_Zero_Table[[#This Row],[Capital Cost (LKR)]]*AHP!$Q$24/TOPSIS!$C$20</f>
        <v>3.8840666319479599E-3</v>
      </c>
      <c r="W176">
        <f>Net_Zero_Table[[#This Row],[System Cost (LKR)]]*AHP!$Q$25/TOPSIS!$D$20</f>
        <v>2.8671088284620088E-3</v>
      </c>
      <c r="X176">
        <f>Net_Zero_Table[[#This Row],[Embodied Carbon (Metric T)]]*AHP!$Q$26/TOPSIS!$E$20</f>
        <v>8.9241796467529732E-3</v>
      </c>
      <c r="Y1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3.4521135691835693E-3</v>
      </c>
      <c r="Z1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5.5399747973621316E-3</v>
      </c>
      <c r="AA176">
        <f>Net_Zero_Table[[#This Row],[S- Worst-Euclidean Distance]]/(Net_Zero_Table[[#This Row],[S+ Best-Euclidean Distance]]+Net_Zero_Table[[#This Row],[S- Worst-Euclidean Distance]])</f>
        <v>0.61609434555527021</v>
      </c>
      <c r="AB176">
        <v>175</v>
      </c>
    </row>
    <row r="177" spans="1:28" x14ac:dyDescent="0.3">
      <c r="A177">
        <v>415</v>
      </c>
      <c r="B177" t="s">
        <v>142</v>
      </c>
      <c r="C177" t="s">
        <v>280</v>
      </c>
      <c r="D177" t="s">
        <v>280</v>
      </c>
      <c r="E177" t="s">
        <v>152</v>
      </c>
      <c r="F177" t="s">
        <v>154</v>
      </c>
      <c r="G177" t="s">
        <v>219</v>
      </c>
      <c r="H177">
        <v>400.11733576687288</v>
      </c>
      <c r="I177">
        <v>57</v>
      </c>
      <c r="J177">
        <v>1366578.0294384698</v>
      </c>
      <c r="K177">
        <v>36074.369363636361</v>
      </c>
      <c r="L177">
        <v>245984045.29892457</v>
      </c>
      <c r="M177">
        <v>5149741.7772727264</v>
      </c>
      <c r="N177">
        <v>2049867044.1577046</v>
      </c>
      <c r="O177">
        <v>106248000</v>
      </c>
      <c r="P177">
        <v>19.797328918181815</v>
      </c>
      <c r="Q177">
        <v>20430.341540105124</v>
      </c>
      <c r="R177">
        <v>246020119.6682882</v>
      </c>
      <c r="S177">
        <v>2161.2647859349777</v>
      </c>
      <c r="T177">
        <v>20450.138869023307</v>
      </c>
      <c r="U177">
        <f>Net_Zero_Table[[#This Row],[Total Energy(MJ)]]*AHP!$Q$23/TOPSIS!$B$20</f>
        <v>2.5055518124020633E-2</v>
      </c>
      <c r="V177">
        <f>Net_Zero_Table[[#This Row],[Capital Cost (LKR)]]*AHP!$Q$24/TOPSIS!$C$20</f>
        <v>3.8923180522535271E-3</v>
      </c>
      <c r="W177">
        <f>Net_Zero_Table[[#This Row],[System Cost (LKR)]]*AHP!$Q$25/TOPSIS!$D$20</f>
        <v>2.6934091848490852E-3</v>
      </c>
      <c r="X177">
        <f>Net_Zero_Table[[#This Row],[Embodied Carbon (Metric T)]]*AHP!$Q$26/TOPSIS!$E$20</f>
        <v>8.9241796467529732E-3</v>
      </c>
      <c r="Y1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3.452277714979387E-3</v>
      </c>
      <c r="Z1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5.5354878945674153E-3</v>
      </c>
      <c r="AA177">
        <f>Net_Zero_Table[[#This Row],[S- Worst-Euclidean Distance]]/(Net_Zero_Table[[#This Row],[S+ Best-Euclidean Distance]]+Net_Zero_Table[[#This Row],[S- Worst-Euclidean Distance]])</f>
        <v>0.61589143898986665</v>
      </c>
      <c r="AB177">
        <v>176</v>
      </c>
    </row>
    <row r="178" spans="1:28" x14ac:dyDescent="0.3">
      <c r="A178">
        <v>399</v>
      </c>
      <c r="B178" t="s">
        <v>142</v>
      </c>
      <c r="C178" t="s">
        <v>280</v>
      </c>
      <c r="D178" t="s">
        <v>151</v>
      </c>
      <c r="E178" t="s">
        <v>152</v>
      </c>
      <c r="F178" t="s">
        <v>154</v>
      </c>
      <c r="G178" t="s">
        <v>218</v>
      </c>
      <c r="H178">
        <v>399.6528734284629</v>
      </c>
      <c r="I178">
        <v>29</v>
      </c>
      <c r="J178">
        <v>1366128.4298948888</v>
      </c>
      <c r="K178">
        <v>36074.369363636361</v>
      </c>
      <c r="L178">
        <v>245903117.38107997</v>
      </c>
      <c r="M178">
        <v>5145136.7022727262</v>
      </c>
      <c r="N178">
        <v>2049192644.8423331</v>
      </c>
      <c r="O178">
        <v>108639800</v>
      </c>
      <c r="P178">
        <v>19.806539068181817</v>
      </c>
      <c r="Q178">
        <v>20423.620026928584</v>
      </c>
      <c r="R178">
        <v>245939191.75044361</v>
      </c>
      <c r="S178">
        <v>2162.9775815446055</v>
      </c>
      <c r="T178">
        <v>20443.426565996764</v>
      </c>
      <c r="U178">
        <f>Net_Zero_Table[[#This Row],[Total Energy(MJ)]]*AHP!$Q$23/TOPSIS!$B$20</f>
        <v>2.5047276152124074E-2</v>
      </c>
      <c r="V178">
        <f>Net_Zero_Table[[#This Row],[Capital Cost (LKR)]]*AHP!$Q$24/TOPSIS!$C$20</f>
        <v>3.888837408499002E-3</v>
      </c>
      <c r="W178">
        <f>Net_Zero_Table[[#This Row],[System Cost (LKR)]]*AHP!$Q$25/TOPSIS!$D$20</f>
        <v>2.7540418187652249E-3</v>
      </c>
      <c r="X178">
        <f>Net_Zero_Table[[#This Row],[Embodied Carbon (Metric T)]]*AHP!$Q$26/TOPSIS!$E$20</f>
        <v>8.9283313701250117E-3</v>
      </c>
      <c r="Y1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3.454275094418105E-3</v>
      </c>
      <c r="Z1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5.5319334513935746E-3</v>
      </c>
      <c r="AA178">
        <f>Net_Zero_Table[[#This Row],[S- Worst-Euclidean Distance]]/(Net_Zero_Table[[#This Row],[S+ Best-Euclidean Distance]]+Net_Zero_Table[[#This Row],[S- Worst-Euclidean Distance]])</f>
        <v>0.61560261184589526</v>
      </c>
      <c r="AB178">
        <v>177</v>
      </c>
    </row>
    <row r="179" spans="1:28" x14ac:dyDescent="0.3">
      <c r="A179">
        <v>417</v>
      </c>
      <c r="B179" t="s">
        <v>142</v>
      </c>
      <c r="C179" t="s">
        <v>280</v>
      </c>
      <c r="D179" t="s">
        <v>280</v>
      </c>
      <c r="E179" t="s">
        <v>152</v>
      </c>
      <c r="F179" t="s">
        <v>154</v>
      </c>
      <c r="G179" t="s">
        <v>218</v>
      </c>
      <c r="H179">
        <v>400.11733576687288</v>
      </c>
      <c r="I179">
        <v>29</v>
      </c>
      <c r="J179">
        <v>1366578.0294384698</v>
      </c>
      <c r="K179">
        <v>36074.369363636361</v>
      </c>
      <c r="L179">
        <v>245984045.29892457</v>
      </c>
      <c r="M179">
        <v>5149741.7772727264</v>
      </c>
      <c r="N179">
        <v>2049867044.1577046</v>
      </c>
      <c r="O179">
        <v>108639800</v>
      </c>
      <c r="P179">
        <v>19.797328918181815</v>
      </c>
      <c r="Q179">
        <v>20430.341540105124</v>
      </c>
      <c r="R179">
        <v>246020119.6682882</v>
      </c>
      <c r="S179">
        <v>2163.6565859349776</v>
      </c>
      <c r="T179">
        <v>20450.138869023307</v>
      </c>
      <c r="U179">
        <f>Net_Zero_Table[[#This Row],[Total Energy(MJ)]]*AHP!$Q$23/TOPSIS!$B$20</f>
        <v>2.5055518124020633E-2</v>
      </c>
      <c r="V179">
        <f>Net_Zero_Table[[#This Row],[Capital Cost (LKR)]]*AHP!$Q$24/TOPSIS!$C$20</f>
        <v>3.8923180522535271E-3</v>
      </c>
      <c r="W179">
        <f>Net_Zero_Table[[#This Row],[System Cost (LKR)]]*AHP!$Q$25/TOPSIS!$D$20</f>
        <v>2.7540418187652249E-3</v>
      </c>
      <c r="X179">
        <f>Net_Zero_Table[[#This Row],[Embodied Carbon (Metric T)]]*AHP!$Q$26/TOPSIS!$E$20</f>
        <v>8.9241796467529732E-3</v>
      </c>
      <c r="Y1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3.4619256326284065E-3</v>
      </c>
      <c r="Z1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5.5317502503912904E-3</v>
      </c>
      <c r="AA179">
        <f>Net_Zero_Table[[#This Row],[S- Worst-Euclidean Distance]]/(Net_Zero_Table[[#This Row],[S+ Best-Euclidean Distance]]+Net_Zero_Table[[#This Row],[S- Worst-Euclidean Distance]])</f>
        <v>0.61507111467463316</v>
      </c>
      <c r="AB179">
        <v>178</v>
      </c>
    </row>
    <row r="180" spans="1:28" x14ac:dyDescent="0.3">
      <c r="A180">
        <v>398</v>
      </c>
      <c r="B180" t="s">
        <v>142</v>
      </c>
      <c r="C180" t="s">
        <v>280</v>
      </c>
      <c r="D180" t="s">
        <v>151</v>
      </c>
      <c r="E180" t="s">
        <v>152</v>
      </c>
      <c r="F180" t="s">
        <v>154</v>
      </c>
      <c r="G180" t="s">
        <v>220</v>
      </c>
      <c r="H180">
        <v>399.6528734284629</v>
      </c>
      <c r="I180">
        <v>29</v>
      </c>
      <c r="J180">
        <v>1366128.4298948888</v>
      </c>
      <c r="K180">
        <v>36074.369363636361</v>
      </c>
      <c r="L180">
        <v>245903117.38107997</v>
      </c>
      <c r="M180">
        <v>5145136.7022727262</v>
      </c>
      <c r="N180">
        <v>2049192644.8423331</v>
      </c>
      <c r="O180">
        <v>113100000</v>
      </c>
      <c r="P180">
        <v>19.806539068181817</v>
      </c>
      <c r="Q180">
        <v>20423.620026928584</v>
      </c>
      <c r="R180">
        <v>245939191.75044361</v>
      </c>
      <c r="S180">
        <v>2167.4377815446055</v>
      </c>
      <c r="T180">
        <v>20443.426565996764</v>
      </c>
      <c r="U180">
        <f>Net_Zero_Table[[#This Row],[Total Energy(MJ)]]*AHP!$Q$23/TOPSIS!$B$20</f>
        <v>2.5047276152124074E-2</v>
      </c>
      <c r="V180">
        <f>Net_Zero_Table[[#This Row],[Capital Cost (LKR)]]*AHP!$Q$24/TOPSIS!$C$20</f>
        <v>3.888837408499002E-3</v>
      </c>
      <c r="W180">
        <f>Net_Zero_Table[[#This Row],[System Cost (LKR)]]*AHP!$Q$25/TOPSIS!$D$20</f>
        <v>2.8671088284620088E-3</v>
      </c>
      <c r="X180">
        <f>Net_Zero_Table[[#This Row],[Embodied Carbon (Metric T)]]*AHP!$Q$26/TOPSIS!$E$20</f>
        <v>8.9283313701250117E-3</v>
      </c>
      <c r="Y1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3.4750614068248223E-3</v>
      </c>
      <c r="Z1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5.5267340908257195E-3</v>
      </c>
      <c r="AA180">
        <f>Net_Zero_Table[[#This Row],[S- Worst-Euclidean Distance]]/(Net_Zero_Table[[#This Row],[S+ Best-Euclidean Distance]]+Net_Zero_Table[[#This Row],[S- Worst-Euclidean Distance]])</f>
        <v>0.613959080970923</v>
      </c>
      <c r="AB180">
        <v>179</v>
      </c>
    </row>
    <row r="181" spans="1:28" x14ac:dyDescent="0.3">
      <c r="A181">
        <v>416</v>
      </c>
      <c r="B181" t="s">
        <v>142</v>
      </c>
      <c r="C181" t="s">
        <v>280</v>
      </c>
      <c r="D181" t="s">
        <v>280</v>
      </c>
      <c r="E181" t="s">
        <v>152</v>
      </c>
      <c r="F181" t="s">
        <v>154</v>
      </c>
      <c r="G181" t="s">
        <v>220</v>
      </c>
      <c r="H181">
        <v>400.11733576687288</v>
      </c>
      <c r="I181">
        <v>29</v>
      </c>
      <c r="J181">
        <v>1366578.0294384698</v>
      </c>
      <c r="K181">
        <v>36074.369363636361</v>
      </c>
      <c r="L181">
        <v>245984045.29892457</v>
      </c>
      <c r="M181">
        <v>5149741.7772727264</v>
      </c>
      <c r="N181">
        <v>2049867044.1577046</v>
      </c>
      <c r="O181">
        <v>113100000</v>
      </c>
      <c r="P181">
        <v>19.797328918181815</v>
      </c>
      <c r="Q181">
        <v>20430.341540105124</v>
      </c>
      <c r="R181">
        <v>246020119.6682882</v>
      </c>
      <c r="S181">
        <v>2168.1167859349775</v>
      </c>
      <c r="T181">
        <v>20450.138869023307</v>
      </c>
      <c r="U181">
        <f>Net_Zero_Table[[#This Row],[Total Energy(MJ)]]*AHP!$Q$23/TOPSIS!$B$20</f>
        <v>2.5055518124020633E-2</v>
      </c>
      <c r="V181">
        <f>Net_Zero_Table[[#This Row],[Capital Cost (LKR)]]*AHP!$Q$24/TOPSIS!$C$20</f>
        <v>3.8923180522535271E-3</v>
      </c>
      <c r="W181">
        <f>Net_Zero_Table[[#This Row],[System Cost (LKR)]]*AHP!$Q$25/TOPSIS!$D$20</f>
        <v>2.8671088284620088E-3</v>
      </c>
      <c r="X181">
        <f>Net_Zero_Table[[#This Row],[Embodied Carbon (Metric T)]]*AHP!$Q$26/TOPSIS!$E$20</f>
        <v>8.9241796467529732E-3</v>
      </c>
      <c r="Y1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3.482666283056087E-3</v>
      </c>
      <c r="Z1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5.5265507174685428E-3</v>
      </c>
      <c r="AA181">
        <f>Net_Zero_Table[[#This Row],[S- Worst-Euclidean Distance]]/(Net_Zero_Table[[#This Row],[S+ Best-Euclidean Distance]]+Net_Zero_Table[[#This Row],[S- Worst-Euclidean Distance]])</f>
        <v>0.6134329672763702</v>
      </c>
      <c r="AB181">
        <v>180</v>
      </c>
    </row>
    <row r="182" spans="1:28" x14ac:dyDescent="0.3">
      <c r="A182">
        <v>40</v>
      </c>
      <c r="B182" t="s">
        <v>139</v>
      </c>
      <c r="C182" t="s">
        <v>148</v>
      </c>
      <c r="D182" t="s">
        <v>151</v>
      </c>
      <c r="E182" t="s">
        <v>152</v>
      </c>
      <c r="F182" t="s">
        <v>155</v>
      </c>
      <c r="G182" t="s">
        <v>219</v>
      </c>
      <c r="H182">
        <v>371.71995675496584</v>
      </c>
      <c r="I182">
        <v>53</v>
      </c>
      <c r="J182">
        <v>1363637.6047534924</v>
      </c>
      <c r="K182">
        <v>48395.649536363635</v>
      </c>
      <c r="L182">
        <v>245454768.85562864</v>
      </c>
      <c r="M182">
        <v>5357652.6013636356</v>
      </c>
      <c r="N182">
        <v>2045456407.1302388</v>
      </c>
      <c r="O182">
        <v>98792000</v>
      </c>
      <c r="P182">
        <v>22.341616077272725</v>
      </c>
      <c r="Q182">
        <v>20386.382191064713</v>
      </c>
      <c r="R182">
        <v>245503164.50516501</v>
      </c>
      <c r="S182">
        <v>2149.6060597316027</v>
      </c>
      <c r="T182">
        <v>20408.723807141985</v>
      </c>
      <c r="U182">
        <f>Net_Zero_Table[[#This Row],[Total Energy(MJ)]]*AHP!$Q$23/TOPSIS!$B$20</f>
        <v>2.5002869667965888E-2</v>
      </c>
      <c r="V182">
        <f>Net_Zero_Table[[#This Row],[Capital Cost (LKR)]]*AHP!$Q$24/TOPSIS!$C$20</f>
        <v>4.0494628352093298E-3</v>
      </c>
      <c r="W182">
        <f>Net_Zero_Table[[#This Row],[System Cost (LKR)]]*AHP!$Q$25/TOPSIS!$D$20</f>
        <v>2.5043980139824824E-3</v>
      </c>
      <c r="X182">
        <f>Net_Zero_Table[[#This Row],[Embodied Carbon (Metric T)]]*AHP!$Q$26/TOPSIS!$E$20</f>
        <v>1.0071085664958349E-2</v>
      </c>
      <c r="Y1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3.7180931580681077E-3</v>
      </c>
      <c r="Z1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4.5357830126599051E-3</v>
      </c>
      <c r="AA182">
        <f>Net_Zero_Table[[#This Row],[S- Worst-Euclidean Distance]]/(Net_Zero_Table[[#This Row],[S+ Best-Euclidean Distance]]+Net_Zero_Table[[#This Row],[S- Worst-Euclidean Distance]])</f>
        <v>0.54953368803203628</v>
      </c>
      <c r="AB182">
        <v>181</v>
      </c>
    </row>
    <row r="183" spans="1:28" x14ac:dyDescent="0.3">
      <c r="A183">
        <v>58</v>
      </c>
      <c r="B183" t="s">
        <v>139</v>
      </c>
      <c r="C183" t="s">
        <v>148</v>
      </c>
      <c r="D183" t="s">
        <v>280</v>
      </c>
      <c r="E183" t="s">
        <v>152</v>
      </c>
      <c r="F183" t="s">
        <v>155</v>
      </c>
      <c r="G183" t="s">
        <v>219</v>
      </c>
      <c r="H183">
        <v>372.18441909337594</v>
      </c>
      <c r="I183">
        <v>53</v>
      </c>
      <c r="J183">
        <v>1364087.2042970732</v>
      </c>
      <c r="K183">
        <v>48395.649536363635</v>
      </c>
      <c r="L183">
        <v>245535696.77347317</v>
      </c>
      <c r="M183">
        <v>5362257.6763636358</v>
      </c>
      <c r="N183">
        <v>2046130806.4456098</v>
      </c>
      <c r="O183">
        <v>98792000</v>
      </c>
      <c r="P183">
        <v>22.332405927272724</v>
      </c>
      <c r="Q183">
        <v>20393.103704241243</v>
      </c>
      <c r="R183">
        <v>245584092.42300954</v>
      </c>
      <c r="S183">
        <v>2150.2850641219734</v>
      </c>
      <c r="T183">
        <v>20415.436110168517</v>
      </c>
      <c r="U183">
        <f>Net_Zero_Table[[#This Row],[Total Energy(MJ)]]*AHP!$Q$23/TOPSIS!$B$20</f>
        <v>2.5011111639862443E-2</v>
      </c>
      <c r="V183">
        <f>Net_Zero_Table[[#This Row],[Capital Cost (LKR)]]*AHP!$Q$24/TOPSIS!$C$20</f>
        <v>4.0529434789638554E-3</v>
      </c>
      <c r="W183">
        <f>Net_Zero_Table[[#This Row],[System Cost (LKR)]]*AHP!$Q$25/TOPSIS!$D$20</f>
        <v>2.5043980139824824E-3</v>
      </c>
      <c r="X183">
        <f>Net_Zero_Table[[#This Row],[Embodied Carbon (Metric T)]]*AHP!$Q$26/TOPSIS!$E$20</f>
        <v>1.0066933941586311E-2</v>
      </c>
      <c r="Y1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3.7239799618639471E-3</v>
      </c>
      <c r="Z1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4.5345559899895409E-3</v>
      </c>
      <c r="AA183">
        <f>Net_Zero_Table[[#This Row],[S- Worst-Euclidean Distance]]/(Net_Zero_Table[[#This Row],[S+ Best-Euclidean Distance]]+Net_Zero_Table[[#This Row],[S- Worst-Euclidean Distance]])</f>
        <v>0.54907504386075079</v>
      </c>
      <c r="AB183">
        <v>182</v>
      </c>
    </row>
    <row r="184" spans="1:28" x14ac:dyDescent="0.3">
      <c r="A184">
        <v>42</v>
      </c>
      <c r="B184" t="s">
        <v>139</v>
      </c>
      <c r="C184" t="s">
        <v>148</v>
      </c>
      <c r="D184" t="s">
        <v>151</v>
      </c>
      <c r="E184" t="s">
        <v>152</v>
      </c>
      <c r="F184" t="s">
        <v>155</v>
      </c>
      <c r="G184" t="s">
        <v>218</v>
      </c>
      <c r="H184">
        <v>371.71995675496584</v>
      </c>
      <c r="I184">
        <v>27</v>
      </c>
      <c r="J184">
        <v>1363637.6047534924</v>
      </c>
      <c r="K184">
        <v>48395.649536363635</v>
      </c>
      <c r="L184">
        <v>245454768.85562864</v>
      </c>
      <c r="M184">
        <v>5357652.6013636356</v>
      </c>
      <c r="N184">
        <v>2045456407.1302388</v>
      </c>
      <c r="O184">
        <v>101147400</v>
      </c>
      <c r="P184">
        <v>22.341616077272725</v>
      </c>
      <c r="Q184">
        <v>20386.382191064713</v>
      </c>
      <c r="R184">
        <v>245503164.50516501</v>
      </c>
      <c r="S184">
        <v>2151.9614597316026</v>
      </c>
      <c r="T184">
        <v>20408.723807141985</v>
      </c>
      <c r="U184">
        <f>Net_Zero_Table[[#This Row],[Total Energy(MJ)]]*AHP!$Q$23/TOPSIS!$B$20</f>
        <v>2.5002869667965888E-2</v>
      </c>
      <c r="V184">
        <f>Net_Zero_Table[[#This Row],[Capital Cost (LKR)]]*AHP!$Q$24/TOPSIS!$C$20</f>
        <v>4.0494628352093298E-3</v>
      </c>
      <c r="W184">
        <f>Net_Zero_Table[[#This Row],[System Cost (LKR)]]*AHP!$Q$25/TOPSIS!$D$20</f>
        <v>2.5641079002296919E-3</v>
      </c>
      <c r="X184">
        <f>Net_Zero_Table[[#This Row],[Embodied Carbon (Metric T)]]*AHP!$Q$26/TOPSIS!$E$20</f>
        <v>1.0071085664958349E-2</v>
      </c>
      <c r="Y1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3.7238800231586631E-3</v>
      </c>
      <c r="Z1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4.5287928742260381E-3</v>
      </c>
      <c r="AA184">
        <f>Net_Zero_Table[[#This Row],[S- Worst-Euclidean Distance]]/(Net_Zero_Table[[#This Row],[S+ Best-Euclidean Distance]]+Net_Zero_Table[[#This Row],[S- Worst-Euclidean Distance]])</f>
        <v>0.54876679719866617</v>
      </c>
      <c r="AB184">
        <v>183</v>
      </c>
    </row>
    <row r="185" spans="1:28" x14ac:dyDescent="0.3">
      <c r="A185">
        <v>60</v>
      </c>
      <c r="B185" t="s">
        <v>139</v>
      </c>
      <c r="C185" t="s">
        <v>148</v>
      </c>
      <c r="D185" t="s">
        <v>280</v>
      </c>
      <c r="E185" t="s">
        <v>152</v>
      </c>
      <c r="F185" t="s">
        <v>155</v>
      </c>
      <c r="G185" t="s">
        <v>218</v>
      </c>
      <c r="H185">
        <v>372.18441909337594</v>
      </c>
      <c r="I185">
        <v>27</v>
      </c>
      <c r="J185">
        <v>1364087.2042970732</v>
      </c>
      <c r="K185">
        <v>48395.649536363635</v>
      </c>
      <c r="L185">
        <v>245535696.77347317</v>
      </c>
      <c r="M185">
        <v>5362257.6763636358</v>
      </c>
      <c r="N185">
        <v>2046130806.4456098</v>
      </c>
      <c r="O185">
        <v>101147400</v>
      </c>
      <c r="P185">
        <v>22.332405927272724</v>
      </c>
      <c r="Q185">
        <v>20393.103704241243</v>
      </c>
      <c r="R185">
        <v>245584092.42300954</v>
      </c>
      <c r="S185">
        <v>2152.6404641219733</v>
      </c>
      <c r="T185">
        <v>20415.436110168517</v>
      </c>
      <c r="U185">
        <f>Net_Zero_Table[[#This Row],[Total Energy(MJ)]]*AHP!$Q$23/TOPSIS!$B$20</f>
        <v>2.5011111639862443E-2</v>
      </c>
      <c r="V185">
        <f>Net_Zero_Table[[#This Row],[Capital Cost (LKR)]]*AHP!$Q$24/TOPSIS!$C$20</f>
        <v>4.0529434789638554E-3</v>
      </c>
      <c r="W185">
        <f>Net_Zero_Table[[#This Row],[System Cost (LKR)]]*AHP!$Q$25/TOPSIS!$D$20</f>
        <v>2.5641079002296919E-3</v>
      </c>
      <c r="X185">
        <f>Net_Zero_Table[[#This Row],[Embodied Carbon (Metric T)]]*AHP!$Q$26/TOPSIS!$E$20</f>
        <v>1.0066933941586311E-2</v>
      </c>
      <c r="Y1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3.7297576933591138E-3</v>
      </c>
      <c r="Z1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4.5275639571469772E-3</v>
      </c>
      <c r="AA185">
        <f>Net_Zero_Table[[#This Row],[S- Worst-Euclidean Distance]]/(Net_Zero_Table[[#This Row],[S+ Best-Euclidean Distance]]+Net_Zero_Table[[#This Row],[S- Worst-Euclidean Distance]])</f>
        <v>0.5483090218327008</v>
      </c>
      <c r="AB185">
        <v>184</v>
      </c>
    </row>
    <row r="186" spans="1:28" x14ac:dyDescent="0.3">
      <c r="A186">
        <v>41</v>
      </c>
      <c r="B186" t="s">
        <v>139</v>
      </c>
      <c r="C186" t="s">
        <v>148</v>
      </c>
      <c r="D186" t="s">
        <v>151</v>
      </c>
      <c r="E186" t="s">
        <v>152</v>
      </c>
      <c r="F186" t="s">
        <v>155</v>
      </c>
      <c r="G186" t="s">
        <v>220</v>
      </c>
      <c r="H186">
        <v>371.71995675496584</v>
      </c>
      <c r="I186">
        <v>27</v>
      </c>
      <c r="J186">
        <v>1363637.6047534924</v>
      </c>
      <c r="K186">
        <v>48395.649536363635</v>
      </c>
      <c r="L186">
        <v>245454768.85562864</v>
      </c>
      <c r="M186">
        <v>5357652.6013636356</v>
      </c>
      <c r="N186">
        <v>2045456407.1302388</v>
      </c>
      <c r="O186">
        <v>105300000</v>
      </c>
      <c r="P186">
        <v>22.341616077272725</v>
      </c>
      <c r="Q186">
        <v>20386.382191064713</v>
      </c>
      <c r="R186">
        <v>245503164.50516501</v>
      </c>
      <c r="S186">
        <v>2156.1140597316025</v>
      </c>
      <c r="T186">
        <v>20408.723807141985</v>
      </c>
      <c r="U186">
        <f>Net_Zero_Table[[#This Row],[Total Energy(MJ)]]*AHP!$Q$23/TOPSIS!$B$20</f>
        <v>2.5002869667965888E-2</v>
      </c>
      <c r="V186">
        <f>Net_Zero_Table[[#This Row],[Capital Cost (LKR)]]*AHP!$Q$24/TOPSIS!$C$20</f>
        <v>4.0494628352093298E-3</v>
      </c>
      <c r="W186">
        <f>Net_Zero_Table[[#This Row],[System Cost (LKR)]]*AHP!$Q$25/TOPSIS!$D$20</f>
        <v>2.6693771851198011E-3</v>
      </c>
      <c r="X186">
        <f>Net_Zero_Table[[#This Row],[Embodied Carbon (Metric T)]]*AHP!$Q$26/TOPSIS!$E$20</f>
        <v>1.0071085664958349E-2</v>
      </c>
      <c r="Y1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3.7363852894275319E-3</v>
      </c>
      <c r="Z1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4.5183650804821148E-3</v>
      </c>
      <c r="AA186">
        <f>Net_Zero_Table[[#This Row],[S- Worst-Euclidean Distance]]/(Net_Zero_Table[[#This Row],[S+ Best-Euclidean Distance]]+Net_Zero_Table[[#This Row],[S- Worst-Euclidean Distance]])</f>
        <v>0.54736544147386146</v>
      </c>
      <c r="AB186">
        <v>185</v>
      </c>
    </row>
    <row r="187" spans="1:28" x14ac:dyDescent="0.3">
      <c r="A187">
        <v>59</v>
      </c>
      <c r="B187" t="s">
        <v>139</v>
      </c>
      <c r="C187" t="s">
        <v>148</v>
      </c>
      <c r="D187" t="s">
        <v>280</v>
      </c>
      <c r="E187" t="s">
        <v>152</v>
      </c>
      <c r="F187" t="s">
        <v>155</v>
      </c>
      <c r="G187" t="s">
        <v>220</v>
      </c>
      <c r="H187">
        <v>372.18441909337594</v>
      </c>
      <c r="I187">
        <v>27</v>
      </c>
      <c r="J187">
        <v>1364087.2042970732</v>
      </c>
      <c r="K187">
        <v>48395.649536363635</v>
      </c>
      <c r="L187">
        <v>245535696.77347317</v>
      </c>
      <c r="M187">
        <v>5362257.6763636358</v>
      </c>
      <c r="N187">
        <v>2046130806.4456098</v>
      </c>
      <c r="O187">
        <v>105300000</v>
      </c>
      <c r="P187">
        <v>22.332405927272724</v>
      </c>
      <c r="Q187">
        <v>20393.103704241243</v>
      </c>
      <c r="R187">
        <v>245584092.42300954</v>
      </c>
      <c r="S187">
        <v>2156.7930641219737</v>
      </c>
      <c r="T187">
        <v>20415.436110168517</v>
      </c>
      <c r="U187">
        <f>Net_Zero_Table[[#This Row],[Total Energy(MJ)]]*AHP!$Q$23/TOPSIS!$B$20</f>
        <v>2.5011111639862443E-2</v>
      </c>
      <c r="V187">
        <f>Net_Zero_Table[[#This Row],[Capital Cost (LKR)]]*AHP!$Q$24/TOPSIS!$C$20</f>
        <v>4.0529434789638554E-3</v>
      </c>
      <c r="W187">
        <f>Net_Zero_Table[[#This Row],[System Cost (LKR)]]*AHP!$Q$25/TOPSIS!$D$20</f>
        <v>2.6693771851198011E-3</v>
      </c>
      <c r="X187">
        <f>Net_Zero_Table[[#This Row],[Embodied Carbon (Metric T)]]*AHP!$Q$26/TOPSIS!$E$20</f>
        <v>1.0066933941586311E-2</v>
      </c>
      <c r="Y1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3.7422433185646535E-3</v>
      </c>
      <c r="Z1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4.5171333264511912E-3</v>
      </c>
      <c r="AA187">
        <f>Net_Zero_Table[[#This Row],[S- Worst-Euclidean Distance]]/(Net_Zero_Table[[#This Row],[S+ Best-Euclidean Distance]]+Net_Zero_Table[[#This Row],[S- Worst-Euclidean Distance]])</f>
        <v>0.5469097149331571</v>
      </c>
      <c r="AB187">
        <v>186</v>
      </c>
    </row>
    <row r="188" spans="1:28" x14ac:dyDescent="0.3">
      <c r="A188">
        <v>43</v>
      </c>
      <c r="B188" t="s">
        <v>139</v>
      </c>
      <c r="C188" t="s">
        <v>148</v>
      </c>
      <c r="D188" t="s">
        <v>151</v>
      </c>
      <c r="E188" t="s">
        <v>152</v>
      </c>
      <c r="F188" t="s">
        <v>280</v>
      </c>
      <c r="G188" t="s">
        <v>219</v>
      </c>
      <c r="H188">
        <v>371.82189662796668</v>
      </c>
      <c r="I188">
        <v>53</v>
      </c>
      <c r="J188">
        <v>1360885.9162766133</v>
      </c>
      <c r="K188">
        <v>49760.282490909085</v>
      </c>
      <c r="L188">
        <v>244959464.92979038</v>
      </c>
      <c r="M188">
        <v>5319442.878636363</v>
      </c>
      <c r="N188">
        <v>2041328874.4149199</v>
      </c>
      <c r="O188">
        <v>98792000</v>
      </c>
      <c r="P188">
        <v>22.614542668181812</v>
      </c>
      <c r="Q188">
        <v>20345.244448335365</v>
      </c>
      <c r="R188">
        <v>245009225.21228129</v>
      </c>
      <c r="S188">
        <v>2145.4403172935563</v>
      </c>
      <c r="T188">
        <v>20367.858991003548</v>
      </c>
      <c r="U188">
        <f>Net_Zero_Table[[#This Row],[Total Energy(MJ)]]*AHP!$Q$23/TOPSIS!$B$20</f>
        <v>2.4952565225704416E-2</v>
      </c>
      <c r="V188">
        <f>Net_Zero_Table[[#This Row],[Capital Cost (LKR)]]*AHP!$Q$24/TOPSIS!$C$20</f>
        <v>4.020582864139843E-3</v>
      </c>
      <c r="W188">
        <f>Net_Zero_Table[[#This Row],[System Cost (LKR)]]*AHP!$Q$25/TOPSIS!$D$20</f>
        <v>2.5043980139824824E-3</v>
      </c>
      <c r="X188">
        <f>Net_Zero_Table[[#This Row],[Embodied Carbon (Metric T)]]*AHP!$Q$26/TOPSIS!$E$20</f>
        <v>1.0194114682545245E-2</v>
      </c>
      <c r="Y1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3.7260314278624884E-3</v>
      </c>
      <c r="Z1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4.4654455115488026E-3</v>
      </c>
      <c r="AA188">
        <f>Net_Zero_Table[[#This Row],[S- Worst-Euclidean Distance]]/(Net_Zero_Table[[#This Row],[S+ Best-Euclidean Distance]]+Net_Zero_Table[[#This Row],[S- Worst-Euclidean Distance]])</f>
        <v>0.54513313588962231</v>
      </c>
      <c r="AB188">
        <v>187</v>
      </c>
    </row>
    <row r="189" spans="1:28" x14ac:dyDescent="0.3">
      <c r="A189">
        <v>61</v>
      </c>
      <c r="B189" t="s">
        <v>139</v>
      </c>
      <c r="C189" t="s">
        <v>148</v>
      </c>
      <c r="D189" t="s">
        <v>280</v>
      </c>
      <c r="E189" t="s">
        <v>152</v>
      </c>
      <c r="F189" t="s">
        <v>280</v>
      </c>
      <c r="G189" t="s">
        <v>219</v>
      </c>
      <c r="H189">
        <v>372.28635896637661</v>
      </c>
      <c r="I189">
        <v>53</v>
      </c>
      <c r="J189">
        <v>1361335.5158201945</v>
      </c>
      <c r="K189">
        <v>49760.282490909085</v>
      </c>
      <c r="L189">
        <v>245040392.847635</v>
      </c>
      <c r="M189">
        <v>5324047.9536363631</v>
      </c>
      <c r="N189">
        <v>2042003273.7302918</v>
      </c>
      <c r="O189">
        <v>98792000</v>
      </c>
      <c r="P189">
        <v>22.605332518181815</v>
      </c>
      <c r="Q189">
        <v>20351.965961511905</v>
      </c>
      <c r="R189">
        <v>245090153.13012591</v>
      </c>
      <c r="S189">
        <v>2146.1193216839283</v>
      </c>
      <c r="T189">
        <v>20374.571294030087</v>
      </c>
      <c r="U189">
        <f>Net_Zero_Table[[#This Row],[Total Energy(MJ)]]*AHP!$Q$23/TOPSIS!$B$20</f>
        <v>2.4960807197600982E-2</v>
      </c>
      <c r="V189">
        <f>Net_Zero_Table[[#This Row],[Capital Cost (LKR)]]*AHP!$Q$24/TOPSIS!$C$20</f>
        <v>4.0240635078943685E-3</v>
      </c>
      <c r="W189">
        <f>Net_Zero_Table[[#This Row],[System Cost (LKR)]]*AHP!$Q$25/TOPSIS!$D$20</f>
        <v>2.5043980139824824E-3</v>
      </c>
      <c r="X189">
        <f>Net_Zero_Table[[#This Row],[Embodied Carbon (Metric T)]]*AHP!$Q$26/TOPSIS!$E$20</f>
        <v>1.0189962959173208E-2</v>
      </c>
      <c r="Y1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3.7316307967742764E-3</v>
      </c>
      <c r="Z1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4.4639693416006999E-3</v>
      </c>
      <c r="AA189">
        <f>Net_Zero_Table[[#This Row],[S- Worst-Euclidean Distance]]/(Net_Zero_Table[[#This Row],[S+ Best-Euclidean Distance]]+Net_Zero_Table[[#This Row],[S- Worst-Euclidean Distance]])</f>
        <v>0.54467876253487113</v>
      </c>
      <c r="AB189">
        <v>188</v>
      </c>
    </row>
    <row r="190" spans="1:28" x14ac:dyDescent="0.3">
      <c r="A190">
        <v>45</v>
      </c>
      <c r="B190" t="s">
        <v>139</v>
      </c>
      <c r="C190" t="s">
        <v>148</v>
      </c>
      <c r="D190" t="s">
        <v>151</v>
      </c>
      <c r="E190" t="s">
        <v>152</v>
      </c>
      <c r="F190" t="s">
        <v>280</v>
      </c>
      <c r="G190" t="s">
        <v>218</v>
      </c>
      <c r="H190">
        <v>371.82189662796668</v>
      </c>
      <c r="I190">
        <v>27</v>
      </c>
      <c r="J190">
        <v>1360885.9162766133</v>
      </c>
      <c r="K190">
        <v>49760.282490909085</v>
      </c>
      <c r="L190">
        <v>244959464.92979038</v>
      </c>
      <c r="M190">
        <v>5319442.878636363</v>
      </c>
      <c r="N190">
        <v>2041328874.4149199</v>
      </c>
      <c r="O190">
        <v>101147400</v>
      </c>
      <c r="P190">
        <v>22.614542668181812</v>
      </c>
      <c r="Q190">
        <v>20345.244448335365</v>
      </c>
      <c r="R190">
        <v>245009225.21228129</v>
      </c>
      <c r="S190">
        <v>2147.7957172935562</v>
      </c>
      <c r="T190">
        <v>20367.858991003548</v>
      </c>
      <c r="U190">
        <f>Net_Zero_Table[[#This Row],[Total Energy(MJ)]]*AHP!$Q$23/TOPSIS!$B$20</f>
        <v>2.4952565225704416E-2</v>
      </c>
      <c r="V190">
        <f>Net_Zero_Table[[#This Row],[Capital Cost (LKR)]]*AHP!$Q$24/TOPSIS!$C$20</f>
        <v>4.020582864139843E-3</v>
      </c>
      <c r="W190">
        <f>Net_Zero_Table[[#This Row],[System Cost (LKR)]]*AHP!$Q$25/TOPSIS!$D$20</f>
        <v>2.5641079002296919E-3</v>
      </c>
      <c r="X190">
        <f>Net_Zero_Table[[#This Row],[Embodied Carbon (Metric T)]]*AHP!$Q$26/TOPSIS!$E$20</f>
        <v>1.0194114682545245E-2</v>
      </c>
      <c r="Y1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3.7318059831971799E-3</v>
      </c>
      <c r="Z1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4.4583450939017404E-3</v>
      </c>
      <c r="AA190">
        <f>Net_Zero_Table[[#This Row],[S- Worst-Euclidean Distance]]/(Net_Zero_Table[[#This Row],[S+ Best-Euclidean Distance]]+Net_Zero_Table[[#This Row],[S- Worst-Euclidean Distance]])</f>
        <v>0.54435443887818435</v>
      </c>
      <c r="AB190">
        <v>189</v>
      </c>
    </row>
    <row r="191" spans="1:28" x14ac:dyDescent="0.3">
      <c r="A191">
        <v>63</v>
      </c>
      <c r="B191" t="s">
        <v>139</v>
      </c>
      <c r="C191" t="s">
        <v>148</v>
      </c>
      <c r="D191" t="s">
        <v>280</v>
      </c>
      <c r="E191" t="s">
        <v>152</v>
      </c>
      <c r="F191" t="s">
        <v>280</v>
      </c>
      <c r="G191" t="s">
        <v>218</v>
      </c>
      <c r="H191">
        <v>372.28635896637661</v>
      </c>
      <c r="I191">
        <v>27</v>
      </c>
      <c r="J191">
        <v>1361335.5158201945</v>
      </c>
      <c r="K191">
        <v>49760.282490909085</v>
      </c>
      <c r="L191">
        <v>245040392.847635</v>
      </c>
      <c r="M191">
        <v>5324047.9536363631</v>
      </c>
      <c r="N191">
        <v>2042003273.7302918</v>
      </c>
      <c r="O191">
        <v>101147400</v>
      </c>
      <c r="P191">
        <v>22.605332518181815</v>
      </c>
      <c r="Q191">
        <v>20351.965961511905</v>
      </c>
      <c r="R191">
        <v>245090153.13012591</v>
      </c>
      <c r="S191">
        <v>2148.4747216839287</v>
      </c>
      <c r="T191">
        <v>20374.571294030087</v>
      </c>
      <c r="U191">
        <f>Net_Zero_Table[[#This Row],[Total Energy(MJ)]]*AHP!$Q$23/TOPSIS!$B$20</f>
        <v>2.4960807197600982E-2</v>
      </c>
      <c r="V191">
        <f>Net_Zero_Table[[#This Row],[Capital Cost (LKR)]]*AHP!$Q$24/TOPSIS!$C$20</f>
        <v>4.0240635078943685E-3</v>
      </c>
      <c r="W191">
        <f>Net_Zero_Table[[#This Row],[System Cost (LKR)]]*AHP!$Q$25/TOPSIS!$D$20</f>
        <v>2.5641079002296919E-3</v>
      </c>
      <c r="X191">
        <f>Net_Zero_Table[[#This Row],[Embodied Carbon (Metric T)]]*AHP!$Q$26/TOPSIS!$E$20</f>
        <v>1.0189962959173208E-2</v>
      </c>
      <c r="Y1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3.7373967006783635E-3</v>
      </c>
      <c r="Z1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4.4568665722071335E-3</v>
      </c>
      <c r="AA191">
        <f>Net_Zero_Table[[#This Row],[S- Worst-Euclidean Distance]]/(Net_Zero_Table[[#This Row],[S+ Best-Euclidean Distance]]+Net_Zero_Table[[#This Row],[S- Worst-Euclidean Distance]])</f>
        <v>0.54390082717438848</v>
      </c>
      <c r="AB191">
        <v>190</v>
      </c>
    </row>
    <row r="192" spans="1:28" x14ac:dyDescent="0.3">
      <c r="A192">
        <v>44</v>
      </c>
      <c r="B192" t="s">
        <v>139</v>
      </c>
      <c r="C192" t="s">
        <v>148</v>
      </c>
      <c r="D192" t="s">
        <v>151</v>
      </c>
      <c r="E192" t="s">
        <v>152</v>
      </c>
      <c r="F192" t="s">
        <v>280</v>
      </c>
      <c r="G192" t="s">
        <v>220</v>
      </c>
      <c r="H192">
        <v>371.82189662796668</v>
      </c>
      <c r="I192">
        <v>27</v>
      </c>
      <c r="J192">
        <v>1360885.9162766133</v>
      </c>
      <c r="K192">
        <v>49760.282490909085</v>
      </c>
      <c r="L192">
        <v>244959464.92979038</v>
      </c>
      <c r="M192">
        <v>5319442.878636363</v>
      </c>
      <c r="N192">
        <v>2041328874.4149199</v>
      </c>
      <c r="O192">
        <v>105300000</v>
      </c>
      <c r="P192">
        <v>22.614542668181812</v>
      </c>
      <c r="Q192">
        <v>20345.244448335365</v>
      </c>
      <c r="R192">
        <v>245009225.21228129</v>
      </c>
      <c r="S192">
        <v>2151.9483172935561</v>
      </c>
      <c r="T192">
        <v>20367.858991003548</v>
      </c>
      <c r="U192">
        <f>Net_Zero_Table[[#This Row],[Total Energy(MJ)]]*AHP!$Q$23/TOPSIS!$B$20</f>
        <v>2.4952565225704416E-2</v>
      </c>
      <c r="V192">
        <f>Net_Zero_Table[[#This Row],[Capital Cost (LKR)]]*AHP!$Q$24/TOPSIS!$C$20</f>
        <v>4.020582864139843E-3</v>
      </c>
      <c r="W192">
        <f>Net_Zero_Table[[#This Row],[System Cost (LKR)]]*AHP!$Q$25/TOPSIS!$D$20</f>
        <v>2.6693771851198011E-3</v>
      </c>
      <c r="X192">
        <f>Net_Zero_Table[[#This Row],[Embodied Carbon (Metric T)]]*AHP!$Q$26/TOPSIS!$E$20</f>
        <v>1.0194114682545245E-2</v>
      </c>
      <c r="Y1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3.7442847782182065E-3</v>
      </c>
      <c r="Z1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4.4477521377879548E-3</v>
      </c>
      <c r="AA192">
        <f>Net_Zero_Table[[#This Row],[S- Worst-Euclidean Distance]]/(Net_Zero_Table[[#This Row],[S+ Best-Euclidean Distance]]+Net_Zero_Table[[#This Row],[S- Worst-Euclidean Distance]])</f>
        <v>0.54293604672332874</v>
      </c>
      <c r="AB192">
        <v>191</v>
      </c>
    </row>
    <row r="193" spans="1:28" x14ac:dyDescent="0.3">
      <c r="A193">
        <v>62</v>
      </c>
      <c r="B193" t="s">
        <v>139</v>
      </c>
      <c r="C193" t="s">
        <v>148</v>
      </c>
      <c r="D193" t="s">
        <v>280</v>
      </c>
      <c r="E193" t="s">
        <v>152</v>
      </c>
      <c r="F193" t="s">
        <v>280</v>
      </c>
      <c r="G193" t="s">
        <v>220</v>
      </c>
      <c r="H193">
        <v>372.28635896637661</v>
      </c>
      <c r="I193">
        <v>27</v>
      </c>
      <c r="J193">
        <v>1361335.5158201945</v>
      </c>
      <c r="K193">
        <v>49760.282490909085</v>
      </c>
      <c r="L193">
        <v>245040392.847635</v>
      </c>
      <c r="M193">
        <v>5324047.9536363631</v>
      </c>
      <c r="N193">
        <v>2042003273.7302918</v>
      </c>
      <c r="O193">
        <v>105300000</v>
      </c>
      <c r="P193">
        <v>22.605332518181815</v>
      </c>
      <c r="Q193">
        <v>20351.965961511905</v>
      </c>
      <c r="R193">
        <v>245090153.13012591</v>
      </c>
      <c r="S193">
        <v>2152.6273216839286</v>
      </c>
      <c r="T193">
        <v>20374.571294030087</v>
      </c>
      <c r="U193">
        <f>Net_Zero_Table[[#This Row],[Total Energy(MJ)]]*AHP!$Q$23/TOPSIS!$B$20</f>
        <v>2.4960807197600982E-2</v>
      </c>
      <c r="V193">
        <f>Net_Zero_Table[[#This Row],[Capital Cost (LKR)]]*AHP!$Q$24/TOPSIS!$C$20</f>
        <v>4.0240635078943685E-3</v>
      </c>
      <c r="W193">
        <f>Net_Zero_Table[[#This Row],[System Cost (LKR)]]*AHP!$Q$25/TOPSIS!$D$20</f>
        <v>2.6693771851198011E-3</v>
      </c>
      <c r="X193">
        <f>Net_Zero_Table[[#This Row],[Embodied Carbon (Metric T)]]*AHP!$Q$26/TOPSIS!$E$20</f>
        <v>1.0189962959173208E-2</v>
      </c>
      <c r="Y1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3.7498568909242139E-3</v>
      </c>
      <c r="Z1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4.4462700936107073E-3</v>
      </c>
      <c r="AA193">
        <f>Net_Zero_Table[[#This Row],[S- Worst-Euclidean Distance]]/(Net_Zero_Table[[#This Row],[S+ Best-Euclidean Distance]]+Net_Zero_Table[[#This Row],[S- Worst-Euclidean Distance]])</f>
        <v>0.54248428580965991</v>
      </c>
      <c r="AB193">
        <v>192</v>
      </c>
    </row>
    <row r="194" spans="1:28" x14ac:dyDescent="0.3">
      <c r="A194">
        <v>37</v>
      </c>
      <c r="B194" t="s">
        <v>139</v>
      </c>
      <c r="C194" t="s">
        <v>148</v>
      </c>
      <c r="D194" t="s">
        <v>151</v>
      </c>
      <c r="E194" t="s">
        <v>152</v>
      </c>
      <c r="F194" t="s">
        <v>154</v>
      </c>
      <c r="G194" t="s">
        <v>219</v>
      </c>
      <c r="H194">
        <v>371.75852859880405</v>
      </c>
      <c r="I194">
        <v>53</v>
      </c>
      <c r="J194">
        <v>1362596.4253298084</v>
      </c>
      <c r="K194">
        <v>47576.869763636365</v>
      </c>
      <c r="L194">
        <v>245267356.55936551</v>
      </c>
      <c r="M194">
        <v>5330359.9422727264</v>
      </c>
      <c r="N194">
        <v>2043894637.9947124</v>
      </c>
      <c r="O194">
        <v>98792000</v>
      </c>
      <c r="P194">
        <v>22.614542668181812</v>
      </c>
      <c r="Q194">
        <v>20370.816558680635</v>
      </c>
      <c r="R194">
        <v>245314933.42912915</v>
      </c>
      <c r="S194">
        <v>2148.0169979369848</v>
      </c>
      <c r="T194">
        <v>20393.431101348819</v>
      </c>
      <c r="U194">
        <f>Net_Zero_Table[[#This Row],[Total Energy(MJ)]]*AHP!$Q$23/TOPSIS!$B$20</f>
        <v>2.498369958080603E-2</v>
      </c>
      <c r="V194">
        <f>Net_Zero_Table[[#This Row],[Capital Cost (LKR)]]*AHP!$Q$24/TOPSIS!$C$20</f>
        <v>4.0288342844454102E-3</v>
      </c>
      <c r="W194">
        <f>Net_Zero_Table[[#This Row],[System Cost (LKR)]]*AHP!$Q$25/TOPSIS!$D$20</f>
        <v>2.5043980139824824E-3</v>
      </c>
      <c r="X194">
        <f>Net_Zero_Table[[#This Row],[Embodied Carbon (Metric T)]]*AHP!$Q$26/TOPSIS!$E$20</f>
        <v>1.0194114682545245E-2</v>
      </c>
      <c r="Y1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3.7540601225312543E-3</v>
      </c>
      <c r="Z1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4.4485308306812807E-3</v>
      </c>
      <c r="AA194">
        <f>Net_Zero_Table[[#This Row],[S- Worst-Euclidean Distance]]/(Net_Zero_Table[[#This Row],[S+ Best-Euclidean Distance]]+Net_Zero_Table[[#This Row],[S- Worst-Euclidean Distance]])</f>
        <v>0.54233239912311104</v>
      </c>
      <c r="AB194">
        <v>193</v>
      </c>
    </row>
    <row r="195" spans="1:28" x14ac:dyDescent="0.3">
      <c r="A195">
        <v>55</v>
      </c>
      <c r="B195" t="s">
        <v>139</v>
      </c>
      <c r="C195" t="s">
        <v>148</v>
      </c>
      <c r="D195" t="s">
        <v>280</v>
      </c>
      <c r="E195" t="s">
        <v>152</v>
      </c>
      <c r="F195" t="s">
        <v>154</v>
      </c>
      <c r="G195" t="s">
        <v>219</v>
      </c>
      <c r="H195">
        <v>372.22299093721398</v>
      </c>
      <c r="I195">
        <v>53</v>
      </c>
      <c r="J195">
        <v>1363046.0248733892</v>
      </c>
      <c r="K195">
        <v>47576.869763636365</v>
      </c>
      <c r="L195">
        <v>245348284.47721007</v>
      </c>
      <c r="M195">
        <v>5334965.0172727266</v>
      </c>
      <c r="N195">
        <v>2044569037.3100839</v>
      </c>
      <c r="O195">
        <v>98792000</v>
      </c>
      <c r="P195">
        <v>22.605332518181815</v>
      </c>
      <c r="Q195">
        <v>20377.538071857169</v>
      </c>
      <c r="R195">
        <v>245395861.34697372</v>
      </c>
      <c r="S195">
        <v>2148.6960023273564</v>
      </c>
      <c r="T195">
        <v>20400.143404375351</v>
      </c>
      <c r="U195">
        <f>Net_Zero_Table[[#This Row],[Total Energy(MJ)]]*AHP!$Q$23/TOPSIS!$B$20</f>
        <v>2.4991941552702589E-2</v>
      </c>
      <c r="V195">
        <f>Net_Zero_Table[[#This Row],[Capital Cost (LKR)]]*AHP!$Q$24/TOPSIS!$C$20</f>
        <v>4.0323149281999357E-3</v>
      </c>
      <c r="W195">
        <f>Net_Zero_Table[[#This Row],[System Cost (LKR)]]*AHP!$Q$25/TOPSIS!$D$20</f>
        <v>2.5043980139824824E-3</v>
      </c>
      <c r="X195">
        <f>Net_Zero_Table[[#This Row],[Embodied Carbon (Metric T)]]*AHP!$Q$26/TOPSIS!$E$20</f>
        <v>1.0189962959173208E-2</v>
      </c>
      <c r="Y1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3.7596936395221372E-3</v>
      </c>
      <c r="Z1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4.4471132069163911E-3</v>
      </c>
      <c r="AA195">
        <f>Net_Zero_Table[[#This Row],[S- Worst-Euclidean Distance]]/(Net_Zero_Table[[#This Row],[S+ Best-Euclidean Distance]]+Net_Zero_Table[[#This Row],[S- Worst-Euclidean Distance]])</f>
        <v>0.54188106167580707</v>
      </c>
      <c r="AB195">
        <v>194</v>
      </c>
    </row>
    <row r="196" spans="1:28" x14ac:dyDescent="0.3">
      <c r="A196">
        <v>39</v>
      </c>
      <c r="B196" t="s">
        <v>139</v>
      </c>
      <c r="C196" t="s">
        <v>148</v>
      </c>
      <c r="D196" t="s">
        <v>151</v>
      </c>
      <c r="E196" t="s">
        <v>152</v>
      </c>
      <c r="F196" t="s">
        <v>154</v>
      </c>
      <c r="G196" t="s">
        <v>218</v>
      </c>
      <c r="H196">
        <v>371.75852859880405</v>
      </c>
      <c r="I196">
        <v>27</v>
      </c>
      <c r="J196">
        <v>1362596.4253298084</v>
      </c>
      <c r="K196">
        <v>47576.869763636365</v>
      </c>
      <c r="L196">
        <v>245267356.55936551</v>
      </c>
      <c r="M196">
        <v>5330359.9422727264</v>
      </c>
      <c r="N196">
        <v>2043894637.9947124</v>
      </c>
      <c r="O196">
        <v>101147400</v>
      </c>
      <c r="P196">
        <v>22.614542668181812</v>
      </c>
      <c r="Q196">
        <v>20370.816558680635</v>
      </c>
      <c r="R196">
        <v>245314933.42912915</v>
      </c>
      <c r="S196">
        <v>2150.3723979369852</v>
      </c>
      <c r="T196">
        <v>20393.431101348819</v>
      </c>
      <c r="U196">
        <f>Net_Zero_Table[[#This Row],[Total Energy(MJ)]]*AHP!$Q$23/TOPSIS!$B$20</f>
        <v>2.498369958080603E-2</v>
      </c>
      <c r="V196">
        <f>Net_Zero_Table[[#This Row],[Capital Cost (LKR)]]*AHP!$Q$24/TOPSIS!$C$20</f>
        <v>4.0288342844454102E-3</v>
      </c>
      <c r="W196">
        <f>Net_Zero_Table[[#This Row],[System Cost (LKR)]]*AHP!$Q$25/TOPSIS!$D$20</f>
        <v>2.5641079002296919E-3</v>
      </c>
      <c r="X196">
        <f>Net_Zero_Table[[#This Row],[Embodied Carbon (Metric T)]]*AHP!$Q$26/TOPSIS!$E$20</f>
        <v>1.0194114682545245E-2</v>
      </c>
      <c r="Y1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3.7597916296500619E-3</v>
      </c>
      <c r="Z1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4.441403371821597E-3</v>
      </c>
      <c r="AA196">
        <f>Net_Zero_Table[[#This Row],[S- Worst-Euclidean Distance]]/(Net_Zero_Table[[#This Row],[S+ Best-Euclidean Distance]]+Net_Zero_Table[[#This Row],[S- Worst-Euclidean Distance]])</f>
        <v>0.54155563561464048</v>
      </c>
      <c r="AB196">
        <v>195</v>
      </c>
    </row>
    <row r="197" spans="1:28" x14ac:dyDescent="0.3">
      <c r="A197">
        <v>57</v>
      </c>
      <c r="B197" t="s">
        <v>139</v>
      </c>
      <c r="C197" t="s">
        <v>148</v>
      </c>
      <c r="D197" t="s">
        <v>280</v>
      </c>
      <c r="E197" t="s">
        <v>152</v>
      </c>
      <c r="F197" t="s">
        <v>154</v>
      </c>
      <c r="G197" t="s">
        <v>218</v>
      </c>
      <c r="H197">
        <v>372.22299093721398</v>
      </c>
      <c r="I197">
        <v>27</v>
      </c>
      <c r="J197">
        <v>1363046.0248733892</v>
      </c>
      <c r="K197">
        <v>47576.869763636365</v>
      </c>
      <c r="L197">
        <v>245348284.47721007</v>
      </c>
      <c r="M197">
        <v>5334965.0172727266</v>
      </c>
      <c r="N197">
        <v>2044569037.3100839</v>
      </c>
      <c r="O197">
        <v>101147400</v>
      </c>
      <c r="P197">
        <v>22.605332518181815</v>
      </c>
      <c r="Q197">
        <v>20377.538071857169</v>
      </c>
      <c r="R197">
        <v>245395861.34697372</v>
      </c>
      <c r="S197">
        <v>2151.0514023273563</v>
      </c>
      <c r="T197">
        <v>20400.143404375351</v>
      </c>
      <c r="U197">
        <f>Net_Zero_Table[[#This Row],[Total Energy(MJ)]]*AHP!$Q$23/TOPSIS!$B$20</f>
        <v>2.4991941552702589E-2</v>
      </c>
      <c r="V197">
        <f>Net_Zero_Table[[#This Row],[Capital Cost (LKR)]]*AHP!$Q$24/TOPSIS!$C$20</f>
        <v>4.0323149281999357E-3</v>
      </c>
      <c r="W197">
        <f>Net_Zero_Table[[#This Row],[System Cost (LKR)]]*AHP!$Q$25/TOPSIS!$D$20</f>
        <v>2.5641079002296919E-3</v>
      </c>
      <c r="X197">
        <f>Net_Zero_Table[[#This Row],[Embodied Carbon (Metric T)]]*AHP!$Q$26/TOPSIS!$E$20</f>
        <v>1.0189962959173208E-2</v>
      </c>
      <c r="Y1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3.7654165716253106E-3</v>
      </c>
      <c r="Z1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4.4399834723607432E-3</v>
      </c>
      <c r="AA197">
        <f>Net_Zero_Table[[#This Row],[S- Worst-Euclidean Distance]]/(Net_Zero_Table[[#This Row],[S+ Best-Euclidean Distance]]+Net_Zero_Table[[#This Row],[S- Worst-Euclidean Distance]])</f>
        <v>0.54110505868814029</v>
      </c>
      <c r="AB197">
        <v>196</v>
      </c>
    </row>
    <row r="198" spans="1:28" x14ac:dyDescent="0.3">
      <c r="A198">
        <v>38</v>
      </c>
      <c r="B198" t="s">
        <v>139</v>
      </c>
      <c r="C198" t="s">
        <v>148</v>
      </c>
      <c r="D198" t="s">
        <v>151</v>
      </c>
      <c r="E198" t="s">
        <v>152</v>
      </c>
      <c r="F198" t="s">
        <v>154</v>
      </c>
      <c r="G198" t="s">
        <v>220</v>
      </c>
      <c r="H198">
        <v>371.75852859880405</v>
      </c>
      <c r="I198">
        <v>27</v>
      </c>
      <c r="J198">
        <v>1362596.4253298084</v>
      </c>
      <c r="K198">
        <v>47576.869763636365</v>
      </c>
      <c r="L198">
        <v>245267356.55936551</v>
      </c>
      <c r="M198">
        <v>5330359.9422727264</v>
      </c>
      <c r="N198">
        <v>2043894637.9947124</v>
      </c>
      <c r="O198">
        <v>105300000</v>
      </c>
      <c r="P198">
        <v>22.614542668181812</v>
      </c>
      <c r="Q198">
        <v>20370.816558680635</v>
      </c>
      <c r="R198">
        <v>245314933.42912915</v>
      </c>
      <c r="S198">
        <v>2154.5249979369851</v>
      </c>
      <c r="T198">
        <v>20393.431101348819</v>
      </c>
      <c r="U198">
        <f>Net_Zero_Table[[#This Row],[Total Energy(MJ)]]*AHP!$Q$23/TOPSIS!$B$20</f>
        <v>2.498369958080603E-2</v>
      </c>
      <c r="V198">
        <f>Net_Zero_Table[[#This Row],[Capital Cost (LKR)]]*AHP!$Q$24/TOPSIS!$C$20</f>
        <v>4.0288342844454102E-3</v>
      </c>
      <c r="W198">
        <f>Net_Zero_Table[[#This Row],[System Cost (LKR)]]*AHP!$Q$25/TOPSIS!$D$20</f>
        <v>2.6693771851198011E-3</v>
      </c>
      <c r="X198">
        <f>Net_Zero_Table[[#This Row],[Embodied Carbon (Metric T)]]*AHP!$Q$26/TOPSIS!$E$20</f>
        <v>1.0194114682545245E-2</v>
      </c>
      <c r="Y1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3.7721778460932834E-3</v>
      </c>
      <c r="Z1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4.430769912115484E-3</v>
      </c>
      <c r="AA198">
        <f>Net_Zero_Table[[#This Row],[S- Worst-Euclidean Distance]]/(Net_Zero_Table[[#This Row],[S+ Best-Euclidean Distance]]+Net_Zero_Table[[#This Row],[S- Worst-Euclidean Distance]])</f>
        <v>0.5401436218683181</v>
      </c>
      <c r="AB198">
        <v>197</v>
      </c>
    </row>
    <row r="199" spans="1:28" x14ac:dyDescent="0.3">
      <c r="A199">
        <v>56</v>
      </c>
      <c r="B199" t="s">
        <v>139</v>
      </c>
      <c r="C199" t="s">
        <v>148</v>
      </c>
      <c r="D199" t="s">
        <v>280</v>
      </c>
      <c r="E199" t="s">
        <v>152</v>
      </c>
      <c r="F199" t="s">
        <v>154</v>
      </c>
      <c r="G199" t="s">
        <v>220</v>
      </c>
      <c r="H199">
        <v>372.22299093721398</v>
      </c>
      <c r="I199">
        <v>27</v>
      </c>
      <c r="J199">
        <v>1363046.0248733892</v>
      </c>
      <c r="K199">
        <v>47576.869763636365</v>
      </c>
      <c r="L199">
        <v>245348284.47721007</v>
      </c>
      <c r="M199">
        <v>5334965.0172727266</v>
      </c>
      <c r="N199">
        <v>2044569037.3100839</v>
      </c>
      <c r="O199">
        <v>105300000</v>
      </c>
      <c r="P199">
        <v>22.605332518181815</v>
      </c>
      <c r="Q199">
        <v>20377.538071857169</v>
      </c>
      <c r="R199">
        <v>245395861.34697372</v>
      </c>
      <c r="S199">
        <v>2155.2040023273562</v>
      </c>
      <c r="T199">
        <v>20400.143404375351</v>
      </c>
      <c r="U199">
        <f>Net_Zero_Table[[#This Row],[Total Energy(MJ)]]*AHP!$Q$23/TOPSIS!$B$20</f>
        <v>2.4991941552702589E-2</v>
      </c>
      <c r="V199">
        <f>Net_Zero_Table[[#This Row],[Capital Cost (LKR)]]*AHP!$Q$24/TOPSIS!$C$20</f>
        <v>4.0323149281999357E-3</v>
      </c>
      <c r="W199">
        <f>Net_Zero_Table[[#This Row],[System Cost (LKR)]]*AHP!$Q$25/TOPSIS!$D$20</f>
        <v>2.6693771851198011E-3</v>
      </c>
      <c r="X199">
        <f>Net_Zero_Table[[#This Row],[Embodied Carbon (Metric T)]]*AHP!$Q$26/TOPSIS!$E$20</f>
        <v>1.0189962959173208E-2</v>
      </c>
      <c r="Y1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3.7777843456238739E-3</v>
      </c>
      <c r="Z1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4.4293466039266073E-3</v>
      </c>
      <c r="AA199">
        <f>Net_Zero_Table[[#This Row],[S- Worst-Euclidean Distance]]/(Net_Zero_Table[[#This Row],[S+ Best-Euclidean Distance]]+Net_Zero_Table[[#This Row],[S- Worst-Euclidean Distance]])</f>
        <v>0.53969488620980388</v>
      </c>
      <c r="AB199">
        <v>198</v>
      </c>
    </row>
    <row r="200" spans="1:28" x14ac:dyDescent="0.3">
      <c r="A200">
        <v>256</v>
      </c>
      <c r="B200" t="s">
        <v>141</v>
      </c>
      <c r="C200" t="s">
        <v>148</v>
      </c>
      <c r="D200" t="s">
        <v>151</v>
      </c>
      <c r="E200" t="s">
        <v>152</v>
      </c>
      <c r="F200" t="s">
        <v>155</v>
      </c>
      <c r="G200" t="s">
        <v>219</v>
      </c>
      <c r="H200">
        <v>385.40133686637273</v>
      </c>
      <c r="I200">
        <v>55</v>
      </c>
      <c r="J200">
        <v>1405020.4996217922</v>
      </c>
      <c r="K200">
        <v>41134.809536363631</v>
      </c>
      <c r="L200">
        <v>252903689.93192258</v>
      </c>
      <c r="M200">
        <v>5448413.1013636356</v>
      </c>
      <c r="N200">
        <v>2107530749.4326882</v>
      </c>
      <c r="O200">
        <v>102520000</v>
      </c>
      <c r="P200">
        <v>21.252490077272725</v>
      </c>
      <c r="Q200">
        <v>21005.056469345793</v>
      </c>
      <c r="R200">
        <v>252944824.74145895</v>
      </c>
      <c r="S200">
        <v>2215.4991625340517</v>
      </c>
      <c r="T200">
        <v>21026.308959423066</v>
      </c>
      <c r="U200">
        <f>Net_Zero_Table[[#This Row],[Total Energy(MJ)]]*AHP!$Q$23/TOPSIS!$B$20</f>
        <v>2.5760753426313239E-2</v>
      </c>
      <c r="V200">
        <f>Net_Zero_Table[[#This Row],[Capital Cost (LKR)]]*AHP!$Q$24/TOPSIS!$C$20</f>
        <v>4.1180621452059267E-3</v>
      </c>
      <c r="W200">
        <f>Net_Zero_Table[[#This Row],[System Cost (LKR)]]*AHP!$Q$25/TOPSIS!$D$20</f>
        <v>2.5989035994157836E-3</v>
      </c>
      <c r="X200">
        <f>Net_Zero_Table[[#This Row],[Embodied Carbon (Metric T)]]*AHP!$Q$26/TOPSIS!$E$20</f>
        <v>9.5801327630735365E-3</v>
      </c>
      <c r="Y2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4.2699702426179705E-3</v>
      </c>
      <c r="Z2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4.6652321997372112E-3</v>
      </c>
      <c r="AA200">
        <f>Net_Zero_Table[[#This Row],[S- Worst-Euclidean Distance]]/(Net_Zero_Table[[#This Row],[S+ Best-Euclidean Distance]]+Net_Zero_Table[[#This Row],[S- Worst-Euclidean Distance]])</f>
        <v>0.52211824296479259</v>
      </c>
      <c r="AB200">
        <v>199</v>
      </c>
    </row>
    <row r="201" spans="1:28" x14ac:dyDescent="0.3">
      <c r="A201">
        <v>274</v>
      </c>
      <c r="B201" t="s">
        <v>141</v>
      </c>
      <c r="C201" t="s">
        <v>148</v>
      </c>
      <c r="D201" t="s">
        <v>280</v>
      </c>
      <c r="E201" t="s">
        <v>152</v>
      </c>
      <c r="F201" t="s">
        <v>155</v>
      </c>
      <c r="G201" t="s">
        <v>219</v>
      </c>
      <c r="H201">
        <v>385.86579920478272</v>
      </c>
      <c r="I201">
        <v>55</v>
      </c>
      <c r="J201">
        <v>1405470.0991653728</v>
      </c>
      <c r="K201">
        <v>41134.809536363631</v>
      </c>
      <c r="L201">
        <v>252984617.84976712</v>
      </c>
      <c r="M201">
        <v>5453018.1763636358</v>
      </c>
      <c r="N201">
        <v>2108205148.7480593</v>
      </c>
      <c r="O201">
        <v>102520000</v>
      </c>
      <c r="P201">
        <v>21.243279927272724</v>
      </c>
      <c r="Q201">
        <v>21011.777982522322</v>
      </c>
      <c r="R201">
        <v>253025752.65930349</v>
      </c>
      <c r="S201">
        <v>2216.1781669244233</v>
      </c>
      <c r="T201">
        <v>21033.021262449594</v>
      </c>
      <c r="U201">
        <f>Net_Zero_Table[[#This Row],[Total Energy(MJ)]]*AHP!$Q$23/TOPSIS!$B$20</f>
        <v>2.5768995398209794E-2</v>
      </c>
      <c r="V201">
        <f>Net_Zero_Table[[#This Row],[Capital Cost (LKR)]]*AHP!$Q$24/TOPSIS!$C$20</f>
        <v>4.1215427889604523E-3</v>
      </c>
      <c r="W201">
        <f>Net_Zero_Table[[#This Row],[System Cost (LKR)]]*AHP!$Q$25/TOPSIS!$D$20</f>
        <v>2.5989035994157836E-3</v>
      </c>
      <c r="X201">
        <f>Net_Zero_Table[[#This Row],[Embodied Carbon (Metric T)]]*AHP!$Q$26/TOPSIS!$E$20</f>
        <v>9.5759810397014981E-3</v>
      </c>
      <c r="Y2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4.2770904773225303E-3</v>
      </c>
      <c r="Z2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4.6658663739920295E-3</v>
      </c>
      <c r="AA201">
        <f>Net_Zero_Table[[#This Row],[S- Worst-Euclidean Distance]]/(Net_Zero_Table[[#This Row],[S+ Best-Euclidean Distance]]+Net_Zero_Table[[#This Row],[S- Worst-Euclidean Distance]])</f>
        <v>0.52173642918853802</v>
      </c>
      <c r="AB201">
        <v>200</v>
      </c>
    </row>
    <row r="202" spans="1:28" x14ac:dyDescent="0.3">
      <c r="A202">
        <v>258</v>
      </c>
      <c r="B202" t="s">
        <v>141</v>
      </c>
      <c r="C202" t="s">
        <v>148</v>
      </c>
      <c r="D202" t="s">
        <v>151</v>
      </c>
      <c r="E202" t="s">
        <v>152</v>
      </c>
      <c r="F202" t="s">
        <v>155</v>
      </c>
      <c r="G202" t="s">
        <v>218</v>
      </c>
      <c r="H202">
        <v>385.40133686637273</v>
      </c>
      <c r="I202">
        <v>28</v>
      </c>
      <c r="J202">
        <v>1405020.4996217922</v>
      </c>
      <c r="K202">
        <v>41134.809536363631</v>
      </c>
      <c r="L202">
        <v>252903689.93192258</v>
      </c>
      <c r="M202">
        <v>5448413.1013636356</v>
      </c>
      <c r="N202">
        <v>2107530749.4326882</v>
      </c>
      <c r="O202">
        <v>104893600</v>
      </c>
      <c r="P202">
        <v>21.252490077272725</v>
      </c>
      <c r="Q202">
        <v>21005.056469345793</v>
      </c>
      <c r="R202">
        <v>252944824.74145895</v>
      </c>
      <c r="S202">
        <v>2217.8727625340521</v>
      </c>
      <c r="T202">
        <v>21026.308959423066</v>
      </c>
      <c r="U202">
        <f>Net_Zero_Table[[#This Row],[Total Energy(MJ)]]*AHP!$Q$23/TOPSIS!$B$20</f>
        <v>2.5760753426313239E-2</v>
      </c>
      <c r="V202">
        <f>Net_Zero_Table[[#This Row],[Capital Cost (LKR)]]*AHP!$Q$24/TOPSIS!$C$20</f>
        <v>4.1180621452059267E-3</v>
      </c>
      <c r="W202">
        <f>Net_Zero_Table[[#This Row],[System Cost (LKR)]]*AHP!$Q$25/TOPSIS!$D$20</f>
        <v>2.6590748594974584E-3</v>
      </c>
      <c r="X202">
        <f>Net_Zero_Table[[#This Row],[Embodied Carbon (Metric T)]]*AHP!$Q$26/TOPSIS!$E$20</f>
        <v>9.5801327630735365E-3</v>
      </c>
      <c r="Y2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4.2763822484461426E-3</v>
      </c>
      <c r="Z2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4.6596072839397594E-3</v>
      </c>
      <c r="AA202">
        <f>Net_Zero_Table[[#This Row],[S- Worst-Euclidean Distance]]/(Net_Zero_Table[[#This Row],[S+ Best-Euclidean Distance]]+Net_Zero_Table[[#This Row],[S- Worst-Euclidean Distance]])</f>
        <v>0.52144278672802435</v>
      </c>
      <c r="AB202">
        <v>201</v>
      </c>
    </row>
    <row r="203" spans="1:28" x14ac:dyDescent="0.3">
      <c r="A203">
        <v>276</v>
      </c>
      <c r="B203" t="s">
        <v>141</v>
      </c>
      <c r="C203" t="s">
        <v>148</v>
      </c>
      <c r="D203" t="s">
        <v>280</v>
      </c>
      <c r="E203" t="s">
        <v>152</v>
      </c>
      <c r="F203" t="s">
        <v>155</v>
      </c>
      <c r="G203" t="s">
        <v>218</v>
      </c>
      <c r="H203">
        <v>385.86579920478272</v>
      </c>
      <c r="I203">
        <v>28</v>
      </c>
      <c r="J203">
        <v>1405470.0991653728</v>
      </c>
      <c r="K203">
        <v>41134.809536363631</v>
      </c>
      <c r="L203">
        <v>252984617.84976712</v>
      </c>
      <c r="M203">
        <v>5453018.1763636358</v>
      </c>
      <c r="N203">
        <v>2108205148.7480593</v>
      </c>
      <c r="O203">
        <v>104893600</v>
      </c>
      <c r="P203">
        <v>21.243279927272724</v>
      </c>
      <c r="Q203">
        <v>21011.777982522322</v>
      </c>
      <c r="R203">
        <v>253025752.65930349</v>
      </c>
      <c r="S203">
        <v>2218.5517669244232</v>
      </c>
      <c r="T203">
        <v>21033.021262449594</v>
      </c>
      <c r="U203">
        <f>Net_Zero_Table[[#This Row],[Total Energy(MJ)]]*AHP!$Q$23/TOPSIS!$B$20</f>
        <v>2.5768995398209794E-2</v>
      </c>
      <c r="V203">
        <f>Net_Zero_Table[[#This Row],[Capital Cost (LKR)]]*AHP!$Q$24/TOPSIS!$C$20</f>
        <v>4.1215427889604523E-3</v>
      </c>
      <c r="W203">
        <f>Net_Zero_Table[[#This Row],[System Cost (LKR)]]*AHP!$Q$25/TOPSIS!$D$20</f>
        <v>2.6590748594974584E-3</v>
      </c>
      <c r="X203">
        <f>Net_Zero_Table[[#This Row],[Embodied Carbon (Metric T)]]*AHP!$Q$26/TOPSIS!$E$20</f>
        <v>9.5759810397014981E-3</v>
      </c>
      <c r="Y2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4.2834918248066487E-3</v>
      </c>
      <c r="Z2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4.660242223643433E-3</v>
      </c>
      <c r="AA203">
        <f>Net_Zero_Table[[#This Row],[S- Worst-Euclidean Distance]]/(Net_Zero_Table[[#This Row],[S+ Best-Euclidean Distance]]+Net_Zero_Table[[#This Row],[S- Worst-Euclidean Distance]])</f>
        <v>0.52106225413210228</v>
      </c>
      <c r="AB203">
        <v>202</v>
      </c>
    </row>
    <row r="204" spans="1:28" x14ac:dyDescent="0.3">
      <c r="A204">
        <v>257</v>
      </c>
      <c r="B204" t="s">
        <v>141</v>
      </c>
      <c r="C204" t="s">
        <v>148</v>
      </c>
      <c r="D204" t="s">
        <v>151</v>
      </c>
      <c r="E204" t="s">
        <v>152</v>
      </c>
      <c r="F204" t="s">
        <v>155</v>
      </c>
      <c r="G204" t="s">
        <v>220</v>
      </c>
      <c r="H204">
        <v>385.40133686637273</v>
      </c>
      <c r="I204">
        <v>28</v>
      </c>
      <c r="J204">
        <v>1405020.4996217922</v>
      </c>
      <c r="K204">
        <v>41134.809536363631</v>
      </c>
      <c r="L204">
        <v>252903689.93192258</v>
      </c>
      <c r="M204">
        <v>5448413.1013636356</v>
      </c>
      <c r="N204">
        <v>2107530749.4326882</v>
      </c>
      <c r="O204">
        <v>109200000</v>
      </c>
      <c r="P204">
        <v>21.252490077272725</v>
      </c>
      <c r="Q204">
        <v>21005.056469345793</v>
      </c>
      <c r="R204">
        <v>252944824.74145895</v>
      </c>
      <c r="S204">
        <v>2222.179162534052</v>
      </c>
      <c r="T204">
        <v>21026.308959423066</v>
      </c>
      <c r="U204">
        <f>Net_Zero_Table[[#This Row],[Total Energy(MJ)]]*AHP!$Q$23/TOPSIS!$B$20</f>
        <v>2.5760753426313239E-2</v>
      </c>
      <c r="V204">
        <f>Net_Zero_Table[[#This Row],[Capital Cost (LKR)]]*AHP!$Q$24/TOPSIS!$C$20</f>
        <v>4.1180621452059267E-3</v>
      </c>
      <c r="W204">
        <f>Net_Zero_Table[[#This Row],[System Cost (LKR)]]*AHP!$Q$25/TOPSIS!$D$20</f>
        <v>2.7682430067909047E-3</v>
      </c>
      <c r="X204">
        <f>Net_Zero_Table[[#This Row],[Embodied Carbon (Metric T)]]*AHP!$Q$26/TOPSIS!$E$20</f>
        <v>9.5801327630735365E-3</v>
      </c>
      <c r="Y2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4.2901460798219155E-3</v>
      </c>
      <c r="Z2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4.6513723098313793E-3</v>
      </c>
      <c r="AA204">
        <f>Net_Zero_Table[[#This Row],[S- Worst-Euclidean Distance]]/(Net_Zero_Table[[#This Row],[S+ Best-Euclidean Distance]]+Net_Zero_Table[[#This Row],[S- Worst-Euclidean Distance]])</f>
        <v>0.52019937857687892</v>
      </c>
      <c r="AB204">
        <v>203</v>
      </c>
    </row>
    <row r="205" spans="1:28" x14ac:dyDescent="0.3">
      <c r="A205">
        <v>275</v>
      </c>
      <c r="B205" t="s">
        <v>141</v>
      </c>
      <c r="C205" t="s">
        <v>148</v>
      </c>
      <c r="D205" t="s">
        <v>280</v>
      </c>
      <c r="E205" t="s">
        <v>152</v>
      </c>
      <c r="F205" t="s">
        <v>155</v>
      </c>
      <c r="G205" t="s">
        <v>220</v>
      </c>
      <c r="H205">
        <v>385.86579920478272</v>
      </c>
      <c r="I205">
        <v>28</v>
      </c>
      <c r="J205">
        <v>1405470.0991653728</v>
      </c>
      <c r="K205">
        <v>41134.809536363631</v>
      </c>
      <c r="L205">
        <v>252984617.84976712</v>
      </c>
      <c r="M205">
        <v>5453018.1763636358</v>
      </c>
      <c r="N205">
        <v>2108205148.7480593</v>
      </c>
      <c r="O205">
        <v>109200000</v>
      </c>
      <c r="P205">
        <v>21.243279927272724</v>
      </c>
      <c r="Q205">
        <v>21011.777982522322</v>
      </c>
      <c r="R205">
        <v>253025752.65930349</v>
      </c>
      <c r="S205">
        <v>2222.8581669244231</v>
      </c>
      <c r="T205">
        <v>21033.021262449594</v>
      </c>
      <c r="U205">
        <f>Net_Zero_Table[[#This Row],[Total Energy(MJ)]]*AHP!$Q$23/TOPSIS!$B$20</f>
        <v>2.5768995398209794E-2</v>
      </c>
      <c r="V205">
        <f>Net_Zero_Table[[#This Row],[Capital Cost (LKR)]]*AHP!$Q$24/TOPSIS!$C$20</f>
        <v>4.1215427889604523E-3</v>
      </c>
      <c r="W205">
        <f>Net_Zero_Table[[#This Row],[System Cost (LKR)]]*AHP!$Q$25/TOPSIS!$D$20</f>
        <v>2.7682430067909047E-3</v>
      </c>
      <c r="X205">
        <f>Net_Zero_Table[[#This Row],[Embodied Carbon (Metric T)]]*AHP!$Q$26/TOPSIS!$E$20</f>
        <v>9.5759810397014981E-3</v>
      </c>
      <c r="Y2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4.2972328846097524E-3</v>
      </c>
      <c r="Z2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4.6520083735039353E-3</v>
      </c>
      <c r="AA205">
        <f>Net_Zero_Table[[#This Row],[S- Worst-Euclidean Distance]]/(Net_Zero_Table[[#This Row],[S+ Best-Euclidean Distance]]+Net_Zero_Table[[#This Row],[S- Worst-Euclidean Distance]])</f>
        <v>0.51982154009830339</v>
      </c>
      <c r="AB205">
        <v>204</v>
      </c>
    </row>
    <row r="206" spans="1:28" x14ac:dyDescent="0.3">
      <c r="A206">
        <v>259</v>
      </c>
      <c r="B206" t="s">
        <v>141</v>
      </c>
      <c r="C206" t="s">
        <v>148</v>
      </c>
      <c r="D206" t="s">
        <v>151</v>
      </c>
      <c r="E206" t="s">
        <v>152</v>
      </c>
      <c r="F206" t="s">
        <v>280</v>
      </c>
      <c r="G206" t="s">
        <v>219</v>
      </c>
      <c r="H206">
        <v>385.50327673937358</v>
      </c>
      <c r="I206">
        <v>55</v>
      </c>
      <c r="J206">
        <v>1402268.8111449133</v>
      </c>
      <c r="K206">
        <v>42499.442490909089</v>
      </c>
      <c r="L206">
        <v>252408386.00608441</v>
      </c>
      <c r="M206">
        <v>5410203.378636363</v>
      </c>
      <c r="N206">
        <v>2103403216.71737</v>
      </c>
      <c r="O206">
        <v>102520000</v>
      </c>
      <c r="P206">
        <v>21.525416668181812</v>
      </c>
      <c r="Q206">
        <v>20963.918726616452</v>
      </c>
      <c r="R206">
        <v>252450885.44857532</v>
      </c>
      <c r="S206">
        <v>2211.3334200960062</v>
      </c>
      <c r="T206">
        <v>20985.444143284632</v>
      </c>
      <c r="U206">
        <f>Net_Zero_Table[[#This Row],[Total Energy(MJ)]]*AHP!$Q$23/TOPSIS!$B$20</f>
        <v>2.5710448984051771E-2</v>
      </c>
      <c r="V206">
        <f>Net_Zero_Table[[#This Row],[Capital Cost (LKR)]]*AHP!$Q$24/TOPSIS!$C$20</f>
        <v>4.0891821741364399E-3</v>
      </c>
      <c r="W206">
        <f>Net_Zero_Table[[#This Row],[System Cost (LKR)]]*AHP!$Q$25/TOPSIS!$D$20</f>
        <v>2.5989035994157836E-3</v>
      </c>
      <c r="X206">
        <f>Net_Zero_Table[[#This Row],[Embodied Carbon (Metric T)]]*AHP!$Q$26/TOPSIS!$E$20</f>
        <v>9.7031617806604322E-3</v>
      </c>
      <c r="Y2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4.2533192102271007E-3</v>
      </c>
      <c r="Z2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4.574959291407942E-3</v>
      </c>
      <c r="AA206">
        <f>Net_Zero_Table[[#This Row],[S- Worst-Euclidean Distance]]/(Net_Zero_Table[[#This Row],[S+ Best-Euclidean Distance]]+Net_Zero_Table[[#This Row],[S- Worst-Euclidean Distance]])</f>
        <v>0.51821646661471266</v>
      </c>
      <c r="AB206">
        <v>205</v>
      </c>
    </row>
    <row r="207" spans="1:28" x14ac:dyDescent="0.3">
      <c r="A207">
        <v>277</v>
      </c>
      <c r="B207" t="s">
        <v>141</v>
      </c>
      <c r="C207" t="s">
        <v>148</v>
      </c>
      <c r="D207" t="s">
        <v>280</v>
      </c>
      <c r="E207" t="s">
        <v>152</v>
      </c>
      <c r="F207" t="s">
        <v>280</v>
      </c>
      <c r="G207" t="s">
        <v>219</v>
      </c>
      <c r="H207">
        <v>385.96773907778356</v>
      </c>
      <c r="I207">
        <v>55</v>
      </c>
      <c r="J207">
        <v>1402718.4106884939</v>
      </c>
      <c r="K207">
        <v>42499.442490909089</v>
      </c>
      <c r="L207">
        <v>252489313.92392889</v>
      </c>
      <c r="M207">
        <v>5414808.4536363631</v>
      </c>
      <c r="N207">
        <v>2104077616.0327408</v>
      </c>
      <c r="O207">
        <v>102520000</v>
      </c>
      <c r="P207">
        <v>21.516206518181814</v>
      </c>
      <c r="Q207">
        <v>20970.640239792985</v>
      </c>
      <c r="R207">
        <v>252531813.36641979</v>
      </c>
      <c r="S207">
        <v>2212.0124244863773</v>
      </c>
      <c r="T207">
        <v>20992.156446311168</v>
      </c>
      <c r="U207">
        <f>Net_Zero_Table[[#This Row],[Total Energy(MJ)]]*AHP!$Q$23/TOPSIS!$B$20</f>
        <v>2.5718690955948319E-2</v>
      </c>
      <c r="V207">
        <f>Net_Zero_Table[[#This Row],[Capital Cost (LKR)]]*AHP!$Q$24/TOPSIS!$C$20</f>
        <v>4.0926628178909654E-3</v>
      </c>
      <c r="W207">
        <f>Net_Zero_Table[[#This Row],[System Cost (LKR)]]*AHP!$Q$25/TOPSIS!$D$20</f>
        <v>2.5989035994157836E-3</v>
      </c>
      <c r="X207">
        <f>Net_Zero_Table[[#This Row],[Embodied Carbon (Metric T)]]*AHP!$Q$26/TOPSIS!$E$20</f>
        <v>9.6990100572883937E-3</v>
      </c>
      <c r="Y2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4.2602264681787499E-3</v>
      </c>
      <c r="Z2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4.57538175874411E-3</v>
      </c>
      <c r="AA207">
        <f>Net_Zero_Table[[#This Row],[S- Worst-Euclidean Distance]]/(Net_Zero_Table[[#This Row],[S+ Best-Euclidean Distance]]+Net_Zero_Table[[#This Row],[S- Worst-Euclidean Distance]])</f>
        <v>0.51783438573051788</v>
      </c>
      <c r="AB207">
        <v>206</v>
      </c>
    </row>
    <row r="208" spans="1:28" x14ac:dyDescent="0.3">
      <c r="A208">
        <v>261</v>
      </c>
      <c r="B208" t="s">
        <v>141</v>
      </c>
      <c r="C208" t="s">
        <v>148</v>
      </c>
      <c r="D208" t="s">
        <v>151</v>
      </c>
      <c r="E208" t="s">
        <v>152</v>
      </c>
      <c r="F208" t="s">
        <v>280</v>
      </c>
      <c r="G208" t="s">
        <v>218</v>
      </c>
      <c r="H208">
        <v>385.50327673937358</v>
      </c>
      <c r="I208">
        <v>28</v>
      </c>
      <c r="J208">
        <v>1402268.8111449133</v>
      </c>
      <c r="K208">
        <v>42499.442490909089</v>
      </c>
      <c r="L208">
        <v>252408386.00608441</v>
      </c>
      <c r="M208">
        <v>5410203.378636363</v>
      </c>
      <c r="N208">
        <v>2103403216.71737</v>
      </c>
      <c r="O208">
        <v>104893600</v>
      </c>
      <c r="P208">
        <v>21.525416668181812</v>
      </c>
      <c r="Q208">
        <v>20963.918726616452</v>
      </c>
      <c r="R208">
        <v>252450885.44857532</v>
      </c>
      <c r="S208">
        <v>2213.7070200960065</v>
      </c>
      <c r="T208">
        <v>20985.444143284632</v>
      </c>
      <c r="U208">
        <f>Net_Zero_Table[[#This Row],[Total Energy(MJ)]]*AHP!$Q$23/TOPSIS!$B$20</f>
        <v>2.5710448984051771E-2</v>
      </c>
      <c r="V208">
        <f>Net_Zero_Table[[#This Row],[Capital Cost (LKR)]]*AHP!$Q$24/TOPSIS!$C$20</f>
        <v>4.0891821741364399E-3</v>
      </c>
      <c r="W208">
        <f>Net_Zero_Table[[#This Row],[System Cost (LKR)]]*AHP!$Q$25/TOPSIS!$D$20</f>
        <v>2.6590748594974584E-3</v>
      </c>
      <c r="X208">
        <f>Net_Zero_Table[[#This Row],[Embodied Carbon (Metric T)]]*AHP!$Q$26/TOPSIS!$E$20</f>
        <v>9.7031617806604322E-3</v>
      </c>
      <c r="Y2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4.2597562801255668E-3</v>
      </c>
      <c r="Z2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4.5692232470212505E-3</v>
      </c>
      <c r="AA208">
        <f>Net_Zero_Table[[#This Row],[S- Worst-Euclidean Distance]]/(Net_Zero_Table[[#This Row],[S+ Best-Euclidean Distance]]+Net_Zero_Table[[#This Row],[S- Worst-Euclidean Distance]])</f>
        <v>0.51752563622693615</v>
      </c>
      <c r="AB208">
        <v>207</v>
      </c>
    </row>
    <row r="209" spans="1:28" x14ac:dyDescent="0.3">
      <c r="A209">
        <v>279</v>
      </c>
      <c r="B209" t="s">
        <v>141</v>
      </c>
      <c r="C209" t="s">
        <v>148</v>
      </c>
      <c r="D209" t="s">
        <v>280</v>
      </c>
      <c r="E209" t="s">
        <v>152</v>
      </c>
      <c r="F209" t="s">
        <v>280</v>
      </c>
      <c r="G209" t="s">
        <v>218</v>
      </c>
      <c r="H209">
        <v>385.96773907778356</v>
      </c>
      <c r="I209">
        <v>28</v>
      </c>
      <c r="J209">
        <v>1402718.4106884939</v>
      </c>
      <c r="K209">
        <v>42499.442490909089</v>
      </c>
      <c r="L209">
        <v>252489313.92392889</v>
      </c>
      <c r="M209">
        <v>5414808.4536363631</v>
      </c>
      <c r="N209">
        <v>2104077616.0327408</v>
      </c>
      <c r="O209">
        <v>104893600</v>
      </c>
      <c r="P209">
        <v>21.516206518181814</v>
      </c>
      <c r="Q209">
        <v>20970.640239792985</v>
      </c>
      <c r="R209">
        <v>252531813.36641979</v>
      </c>
      <c r="S209">
        <v>2214.3860244863772</v>
      </c>
      <c r="T209">
        <v>20992.156446311168</v>
      </c>
      <c r="U209">
        <f>Net_Zero_Table[[#This Row],[Total Energy(MJ)]]*AHP!$Q$23/TOPSIS!$B$20</f>
        <v>2.5718690955948319E-2</v>
      </c>
      <c r="V209">
        <f>Net_Zero_Table[[#This Row],[Capital Cost (LKR)]]*AHP!$Q$24/TOPSIS!$C$20</f>
        <v>4.0926628178909654E-3</v>
      </c>
      <c r="W209">
        <f>Net_Zero_Table[[#This Row],[System Cost (LKR)]]*AHP!$Q$25/TOPSIS!$D$20</f>
        <v>2.6590748594974584E-3</v>
      </c>
      <c r="X209">
        <f>Net_Zero_Table[[#This Row],[Embodied Carbon (Metric T)]]*AHP!$Q$26/TOPSIS!$E$20</f>
        <v>9.6990100572883937E-3</v>
      </c>
      <c r="Y2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4.2666531171578854E-3</v>
      </c>
      <c r="Z2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4.5696462446591975E-3</v>
      </c>
      <c r="AA209">
        <f>Net_Zero_Table[[#This Row],[S- Worst-Euclidean Distance]]/(Net_Zero_Table[[#This Row],[S+ Best-Euclidean Distance]]+Net_Zero_Table[[#This Row],[S- Worst-Euclidean Distance]])</f>
        <v>0.51714479756144238</v>
      </c>
      <c r="AB209">
        <v>208</v>
      </c>
    </row>
    <row r="210" spans="1:28" x14ac:dyDescent="0.3">
      <c r="A210">
        <v>260</v>
      </c>
      <c r="B210" t="s">
        <v>141</v>
      </c>
      <c r="C210" t="s">
        <v>148</v>
      </c>
      <c r="D210" t="s">
        <v>151</v>
      </c>
      <c r="E210" t="s">
        <v>152</v>
      </c>
      <c r="F210" t="s">
        <v>280</v>
      </c>
      <c r="G210" t="s">
        <v>220</v>
      </c>
      <c r="H210">
        <v>385.50327673937358</v>
      </c>
      <c r="I210">
        <v>28</v>
      </c>
      <c r="J210">
        <v>1402268.8111449133</v>
      </c>
      <c r="K210">
        <v>42499.442490909089</v>
      </c>
      <c r="L210">
        <v>252408386.00608441</v>
      </c>
      <c r="M210">
        <v>5410203.378636363</v>
      </c>
      <c r="N210">
        <v>2103403216.71737</v>
      </c>
      <c r="O210">
        <v>109200000</v>
      </c>
      <c r="P210">
        <v>21.525416668181812</v>
      </c>
      <c r="Q210">
        <v>20963.918726616452</v>
      </c>
      <c r="R210">
        <v>252450885.44857532</v>
      </c>
      <c r="S210">
        <v>2218.0134200960065</v>
      </c>
      <c r="T210">
        <v>20985.444143284632</v>
      </c>
      <c r="U210">
        <f>Net_Zero_Table[[#This Row],[Total Energy(MJ)]]*AHP!$Q$23/TOPSIS!$B$20</f>
        <v>2.5710448984051771E-2</v>
      </c>
      <c r="V210">
        <f>Net_Zero_Table[[#This Row],[Capital Cost (LKR)]]*AHP!$Q$24/TOPSIS!$C$20</f>
        <v>4.0891821741364399E-3</v>
      </c>
      <c r="W210">
        <f>Net_Zero_Table[[#This Row],[System Cost (LKR)]]*AHP!$Q$25/TOPSIS!$D$20</f>
        <v>2.7682430067909047E-3</v>
      </c>
      <c r="X210">
        <f>Net_Zero_Table[[#This Row],[Embodied Carbon (Metric T)]]*AHP!$Q$26/TOPSIS!$E$20</f>
        <v>9.7031617806604322E-3</v>
      </c>
      <c r="Y2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4.2735736588311278E-3</v>
      </c>
      <c r="Z2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4.5608250794391429E-3</v>
      </c>
      <c r="AA210">
        <f>Net_Zero_Table[[#This Row],[S- Worst-Euclidean Distance]]/(Net_Zero_Table[[#This Row],[S+ Best-Euclidean Distance]]+Net_Zero_Table[[#This Row],[S- Worst-Euclidean Distance]])</f>
        <v>0.51625755351994995</v>
      </c>
      <c r="AB210">
        <v>209</v>
      </c>
    </row>
    <row r="211" spans="1:28" x14ac:dyDescent="0.3">
      <c r="A211">
        <v>278</v>
      </c>
      <c r="B211" t="s">
        <v>141</v>
      </c>
      <c r="C211" t="s">
        <v>148</v>
      </c>
      <c r="D211" t="s">
        <v>280</v>
      </c>
      <c r="E211" t="s">
        <v>152</v>
      </c>
      <c r="F211" t="s">
        <v>280</v>
      </c>
      <c r="G211" t="s">
        <v>220</v>
      </c>
      <c r="H211">
        <v>385.96773907778356</v>
      </c>
      <c r="I211">
        <v>28</v>
      </c>
      <c r="J211">
        <v>1402718.4106884939</v>
      </c>
      <c r="K211">
        <v>42499.442490909089</v>
      </c>
      <c r="L211">
        <v>252489313.92392889</v>
      </c>
      <c r="M211">
        <v>5414808.4536363631</v>
      </c>
      <c r="N211">
        <v>2104077616.0327408</v>
      </c>
      <c r="O211">
        <v>109200000</v>
      </c>
      <c r="P211">
        <v>21.516206518181814</v>
      </c>
      <c r="Q211">
        <v>20970.640239792985</v>
      </c>
      <c r="R211">
        <v>252531813.36641979</v>
      </c>
      <c r="S211">
        <v>2218.6924244863771</v>
      </c>
      <c r="T211">
        <v>20992.156446311168</v>
      </c>
      <c r="U211">
        <f>Net_Zero_Table[[#This Row],[Total Energy(MJ)]]*AHP!$Q$23/TOPSIS!$B$20</f>
        <v>2.5718690955948319E-2</v>
      </c>
      <c r="V211">
        <f>Net_Zero_Table[[#This Row],[Capital Cost (LKR)]]*AHP!$Q$24/TOPSIS!$C$20</f>
        <v>4.0926628178909654E-3</v>
      </c>
      <c r="W211">
        <f>Net_Zero_Table[[#This Row],[System Cost (LKR)]]*AHP!$Q$25/TOPSIS!$D$20</f>
        <v>2.7682430067909047E-3</v>
      </c>
      <c r="X211">
        <f>Net_Zero_Table[[#This Row],[Embodied Carbon (Metric T)]]*AHP!$Q$26/TOPSIS!$E$20</f>
        <v>9.6990100572883937E-3</v>
      </c>
      <c r="Y2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4.280448232783474E-3</v>
      </c>
      <c r="Z2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4.5612488559000535E-3</v>
      </c>
      <c r="AA211">
        <f>Net_Zero_Table[[#This Row],[S- Worst-Euclidean Distance]]/(Net_Zero_Table[[#This Row],[S+ Best-Euclidean Distance]]+Net_Zero_Table[[#This Row],[S- Worst-Euclidean Distance]])</f>
        <v>0.51587933969576805</v>
      </c>
      <c r="AB211">
        <v>210</v>
      </c>
    </row>
    <row r="212" spans="1:28" x14ac:dyDescent="0.3">
      <c r="A212">
        <v>253</v>
      </c>
      <c r="B212" t="s">
        <v>141</v>
      </c>
      <c r="C212" t="s">
        <v>148</v>
      </c>
      <c r="D212" t="s">
        <v>151</v>
      </c>
      <c r="E212" t="s">
        <v>152</v>
      </c>
      <c r="F212" t="s">
        <v>154</v>
      </c>
      <c r="G212" t="s">
        <v>219</v>
      </c>
      <c r="H212">
        <v>385.43990871021083</v>
      </c>
      <c r="I212">
        <v>55</v>
      </c>
      <c r="J212">
        <v>1403979.320198108</v>
      </c>
      <c r="K212">
        <v>40316.029763636354</v>
      </c>
      <c r="L212">
        <v>252716277.63565943</v>
      </c>
      <c r="M212">
        <v>5421120.4422727264</v>
      </c>
      <c r="N212">
        <v>2105968980.2971621</v>
      </c>
      <c r="O212">
        <v>102520000</v>
      </c>
      <c r="P212">
        <v>21.525416668181812</v>
      </c>
      <c r="Q212">
        <v>20989.490836961711</v>
      </c>
      <c r="R212">
        <v>252756593.66542307</v>
      </c>
      <c r="S212">
        <v>2213.9101007394347</v>
      </c>
      <c r="T212">
        <v>21011.016253629892</v>
      </c>
      <c r="U212">
        <f>Net_Zero_Table[[#This Row],[Total Energy(MJ)]]*AHP!$Q$23/TOPSIS!$B$20</f>
        <v>2.5741583339153374E-2</v>
      </c>
      <c r="V212">
        <f>Net_Zero_Table[[#This Row],[Capital Cost (LKR)]]*AHP!$Q$24/TOPSIS!$C$20</f>
        <v>4.0974335944420071E-3</v>
      </c>
      <c r="W212">
        <f>Net_Zero_Table[[#This Row],[System Cost (LKR)]]*AHP!$Q$25/TOPSIS!$D$20</f>
        <v>2.5989035994157836E-3</v>
      </c>
      <c r="X212">
        <f>Net_Zero_Table[[#This Row],[Embodied Carbon (Metric T)]]*AHP!$Q$26/TOPSIS!$E$20</f>
        <v>9.7031617806604322E-3</v>
      </c>
      <c r="Y2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4.2835389614012363E-3</v>
      </c>
      <c r="Z2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4.5637484571945447E-3</v>
      </c>
      <c r="AA212">
        <f>Net_Zero_Table[[#This Row],[S- Worst-Euclidean Distance]]/(Net_Zero_Table[[#This Row],[S+ Best-Euclidean Distance]]+Net_Zero_Table[[#This Row],[S- Worst-Euclidean Distance]])</f>
        <v>0.51583589876397284</v>
      </c>
      <c r="AB212">
        <v>211</v>
      </c>
    </row>
    <row r="213" spans="1:28" x14ac:dyDescent="0.3">
      <c r="A213">
        <v>271</v>
      </c>
      <c r="B213" t="s">
        <v>141</v>
      </c>
      <c r="C213" t="s">
        <v>148</v>
      </c>
      <c r="D213" t="s">
        <v>280</v>
      </c>
      <c r="E213" t="s">
        <v>152</v>
      </c>
      <c r="F213" t="s">
        <v>154</v>
      </c>
      <c r="G213" t="s">
        <v>219</v>
      </c>
      <c r="H213">
        <v>385.90437104862087</v>
      </c>
      <c r="I213">
        <v>55</v>
      </c>
      <c r="J213">
        <v>1404428.919741689</v>
      </c>
      <c r="K213">
        <v>40316.029763636354</v>
      </c>
      <c r="L213">
        <v>252797205.55350402</v>
      </c>
      <c r="M213">
        <v>5425725.5172727266</v>
      </c>
      <c r="N213">
        <v>2106643379.6125336</v>
      </c>
      <c r="O213">
        <v>102520000</v>
      </c>
      <c r="P213">
        <v>21.516206518181814</v>
      </c>
      <c r="Q213">
        <v>20996.212350138252</v>
      </c>
      <c r="R213">
        <v>252837521.58326766</v>
      </c>
      <c r="S213">
        <v>2214.5891051298067</v>
      </c>
      <c r="T213">
        <v>21017.728556656435</v>
      </c>
      <c r="U213">
        <f>Net_Zero_Table[[#This Row],[Total Energy(MJ)]]*AHP!$Q$23/TOPSIS!$B$20</f>
        <v>2.5749825311049936E-2</v>
      </c>
      <c r="V213">
        <f>Net_Zero_Table[[#This Row],[Capital Cost (LKR)]]*AHP!$Q$24/TOPSIS!$C$20</f>
        <v>4.1009142381965326E-3</v>
      </c>
      <c r="W213">
        <f>Net_Zero_Table[[#This Row],[System Cost (LKR)]]*AHP!$Q$25/TOPSIS!$D$20</f>
        <v>2.5989035994157836E-3</v>
      </c>
      <c r="X213">
        <f>Net_Zero_Table[[#This Row],[Embodied Carbon (Metric T)]]*AHP!$Q$26/TOPSIS!$E$20</f>
        <v>9.6990100572883937E-3</v>
      </c>
      <c r="Y2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4.2904640713324954E-3</v>
      </c>
      <c r="Z2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4.564234476691866E-3</v>
      </c>
      <c r="AA213">
        <f>Net_Zero_Table[[#This Row],[S- Worst-Euclidean Distance]]/(Net_Zero_Table[[#This Row],[S+ Best-Euclidean Distance]]+Net_Zero_Table[[#This Row],[S- Worst-Euclidean Distance]])</f>
        <v>0.51545904718690017</v>
      </c>
      <c r="AB213">
        <v>212</v>
      </c>
    </row>
    <row r="214" spans="1:28" x14ac:dyDescent="0.3">
      <c r="A214">
        <v>255</v>
      </c>
      <c r="B214" t="s">
        <v>141</v>
      </c>
      <c r="C214" t="s">
        <v>148</v>
      </c>
      <c r="D214" t="s">
        <v>151</v>
      </c>
      <c r="E214" t="s">
        <v>152</v>
      </c>
      <c r="F214" t="s">
        <v>154</v>
      </c>
      <c r="G214" t="s">
        <v>218</v>
      </c>
      <c r="H214">
        <v>385.43990871021083</v>
      </c>
      <c r="I214">
        <v>28</v>
      </c>
      <c r="J214">
        <v>1403979.320198108</v>
      </c>
      <c r="K214">
        <v>40316.029763636354</v>
      </c>
      <c r="L214">
        <v>252716277.63565943</v>
      </c>
      <c r="M214">
        <v>5421120.4422727264</v>
      </c>
      <c r="N214">
        <v>2105968980.2971621</v>
      </c>
      <c r="O214">
        <v>104893600</v>
      </c>
      <c r="P214">
        <v>21.525416668181812</v>
      </c>
      <c r="Q214">
        <v>20989.490836961711</v>
      </c>
      <c r="R214">
        <v>252756593.66542307</v>
      </c>
      <c r="S214">
        <v>2216.2837007394346</v>
      </c>
      <c r="T214">
        <v>21011.016253629892</v>
      </c>
      <c r="U214">
        <f>Net_Zero_Table[[#This Row],[Total Energy(MJ)]]*AHP!$Q$23/TOPSIS!$B$20</f>
        <v>2.5741583339153374E-2</v>
      </c>
      <c r="V214">
        <f>Net_Zero_Table[[#This Row],[Capital Cost (LKR)]]*AHP!$Q$24/TOPSIS!$C$20</f>
        <v>4.0974335944420071E-3</v>
      </c>
      <c r="W214">
        <f>Net_Zero_Table[[#This Row],[System Cost (LKR)]]*AHP!$Q$25/TOPSIS!$D$20</f>
        <v>2.6590748594974584E-3</v>
      </c>
      <c r="X214">
        <f>Net_Zero_Table[[#This Row],[Embodied Carbon (Metric T)]]*AHP!$Q$26/TOPSIS!$E$20</f>
        <v>9.7031617806604322E-3</v>
      </c>
      <c r="Y2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4.2899306865991083E-3</v>
      </c>
      <c r="Z2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4.5579983044780909E-3</v>
      </c>
      <c r="AA214">
        <f>Net_Zero_Table[[#This Row],[S- Worst-Euclidean Distance]]/(Net_Zero_Table[[#This Row],[S+ Best-Euclidean Distance]]+Net_Zero_Table[[#This Row],[S- Worst-Euclidean Distance]])</f>
        <v>0.51514860811774821</v>
      </c>
      <c r="AB214">
        <v>213</v>
      </c>
    </row>
    <row r="215" spans="1:28" x14ac:dyDescent="0.3">
      <c r="A215">
        <v>273</v>
      </c>
      <c r="B215" t="s">
        <v>141</v>
      </c>
      <c r="C215" t="s">
        <v>148</v>
      </c>
      <c r="D215" t="s">
        <v>280</v>
      </c>
      <c r="E215" t="s">
        <v>152</v>
      </c>
      <c r="F215" t="s">
        <v>154</v>
      </c>
      <c r="G215" t="s">
        <v>218</v>
      </c>
      <c r="H215">
        <v>385.90437104862087</v>
      </c>
      <c r="I215">
        <v>28</v>
      </c>
      <c r="J215">
        <v>1404428.919741689</v>
      </c>
      <c r="K215">
        <v>40316.029763636354</v>
      </c>
      <c r="L215">
        <v>252797205.55350402</v>
      </c>
      <c r="M215">
        <v>5425725.5172727266</v>
      </c>
      <c r="N215">
        <v>2106643379.6125336</v>
      </c>
      <c r="O215">
        <v>104893600</v>
      </c>
      <c r="P215">
        <v>21.516206518181814</v>
      </c>
      <c r="Q215">
        <v>20996.212350138252</v>
      </c>
      <c r="R215">
        <v>252837521.58326766</v>
      </c>
      <c r="S215">
        <v>2216.9627051298066</v>
      </c>
      <c r="T215">
        <v>21017.728556656435</v>
      </c>
      <c r="U215">
        <f>Net_Zero_Table[[#This Row],[Total Energy(MJ)]]*AHP!$Q$23/TOPSIS!$B$20</f>
        <v>2.5749825311049936E-2</v>
      </c>
      <c r="V215">
        <f>Net_Zero_Table[[#This Row],[Capital Cost (LKR)]]*AHP!$Q$24/TOPSIS!$C$20</f>
        <v>4.1009142381965326E-3</v>
      </c>
      <c r="W215">
        <f>Net_Zero_Table[[#This Row],[System Cost (LKR)]]*AHP!$Q$25/TOPSIS!$D$20</f>
        <v>2.6590748594974584E-3</v>
      </c>
      <c r="X215">
        <f>Net_Zero_Table[[#This Row],[Embodied Carbon (Metric T)]]*AHP!$Q$26/TOPSIS!$E$20</f>
        <v>9.6990100572883937E-3</v>
      </c>
      <c r="Y2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4.2968454951717002E-3</v>
      </c>
      <c r="Z2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4.5584849370489573E-3</v>
      </c>
      <c r="AA215">
        <f>Net_Zero_Table[[#This Row],[S- Worst-Euclidean Distance]]/(Net_Zero_Table[[#This Row],[S+ Best-Euclidean Distance]]+Net_Zero_Table[[#This Row],[S- Worst-Euclidean Distance]])</f>
        <v>0.51477299146993249</v>
      </c>
      <c r="AB215">
        <v>214</v>
      </c>
    </row>
    <row r="216" spans="1:28" x14ac:dyDescent="0.3">
      <c r="A216">
        <v>254</v>
      </c>
      <c r="B216" t="s">
        <v>141</v>
      </c>
      <c r="C216" t="s">
        <v>148</v>
      </c>
      <c r="D216" t="s">
        <v>151</v>
      </c>
      <c r="E216" t="s">
        <v>152</v>
      </c>
      <c r="F216" t="s">
        <v>154</v>
      </c>
      <c r="G216" t="s">
        <v>220</v>
      </c>
      <c r="H216">
        <v>385.43990871021083</v>
      </c>
      <c r="I216">
        <v>28</v>
      </c>
      <c r="J216">
        <v>1403979.320198108</v>
      </c>
      <c r="K216">
        <v>40316.029763636354</v>
      </c>
      <c r="L216">
        <v>252716277.63565943</v>
      </c>
      <c r="M216">
        <v>5421120.4422727264</v>
      </c>
      <c r="N216">
        <v>2105968980.2971621</v>
      </c>
      <c r="O216">
        <v>109200000</v>
      </c>
      <c r="P216">
        <v>21.525416668181812</v>
      </c>
      <c r="Q216">
        <v>20989.490836961711</v>
      </c>
      <c r="R216">
        <v>252756593.66542307</v>
      </c>
      <c r="S216">
        <v>2220.5901007394345</v>
      </c>
      <c r="T216">
        <v>21011.016253629892</v>
      </c>
      <c r="U216">
        <f>Net_Zero_Table[[#This Row],[Total Energy(MJ)]]*AHP!$Q$23/TOPSIS!$B$20</f>
        <v>2.5741583339153374E-2</v>
      </c>
      <c r="V216">
        <f>Net_Zero_Table[[#This Row],[Capital Cost (LKR)]]*AHP!$Q$24/TOPSIS!$C$20</f>
        <v>4.0974335944420071E-3</v>
      </c>
      <c r="W216">
        <f>Net_Zero_Table[[#This Row],[System Cost (LKR)]]*AHP!$Q$25/TOPSIS!$D$20</f>
        <v>2.7682430067909047E-3</v>
      </c>
      <c r="X216">
        <f>Net_Zero_Table[[#This Row],[Embodied Carbon (Metric T)]]*AHP!$Q$26/TOPSIS!$E$20</f>
        <v>9.7031617806604322E-3</v>
      </c>
      <c r="Y2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4.3036511879113483E-3</v>
      </c>
      <c r="Z2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4.5495794165776237E-3</v>
      </c>
      <c r="AA216">
        <f>Net_Zero_Table[[#This Row],[S- Worst-Euclidean Distance]]/(Net_Zero_Table[[#This Row],[S+ Best-Euclidean Distance]]+Net_Zero_Table[[#This Row],[S- Worst-Euclidean Distance]])</f>
        <v>0.51388918010006301</v>
      </c>
      <c r="AB216">
        <v>215</v>
      </c>
    </row>
    <row r="217" spans="1:28" x14ac:dyDescent="0.3">
      <c r="A217">
        <v>272</v>
      </c>
      <c r="B217" t="s">
        <v>141</v>
      </c>
      <c r="C217" t="s">
        <v>148</v>
      </c>
      <c r="D217" t="s">
        <v>280</v>
      </c>
      <c r="E217" t="s">
        <v>152</v>
      </c>
      <c r="F217" t="s">
        <v>154</v>
      </c>
      <c r="G217" t="s">
        <v>220</v>
      </c>
      <c r="H217">
        <v>385.90437104862087</v>
      </c>
      <c r="I217">
        <v>28</v>
      </c>
      <c r="J217">
        <v>1404428.919741689</v>
      </c>
      <c r="K217">
        <v>40316.029763636354</v>
      </c>
      <c r="L217">
        <v>252797205.55350402</v>
      </c>
      <c r="M217">
        <v>5425725.5172727266</v>
      </c>
      <c r="N217">
        <v>2106643379.6125336</v>
      </c>
      <c r="O217">
        <v>109200000</v>
      </c>
      <c r="P217">
        <v>21.516206518181814</v>
      </c>
      <c r="Q217">
        <v>20996.212350138252</v>
      </c>
      <c r="R217">
        <v>252837521.58326766</v>
      </c>
      <c r="S217">
        <v>2221.2691051298066</v>
      </c>
      <c r="T217">
        <v>21017.728556656435</v>
      </c>
      <c r="U217">
        <f>Net_Zero_Table[[#This Row],[Total Energy(MJ)]]*AHP!$Q$23/TOPSIS!$B$20</f>
        <v>2.5749825311049936E-2</v>
      </c>
      <c r="V217">
        <f>Net_Zero_Table[[#This Row],[Capital Cost (LKR)]]*AHP!$Q$24/TOPSIS!$C$20</f>
        <v>4.1009142381965326E-3</v>
      </c>
      <c r="W217">
        <f>Net_Zero_Table[[#This Row],[System Cost (LKR)]]*AHP!$Q$25/TOPSIS!$D$20</f>
        <v>2.7682430067909047E-3</v>
      </c>
      <c r="X217">
        <f>Net_Zero_Table[[#This Row],[Embodied Carbon (Metric T)]]*AHP!$Q$26/TOPSIS!$E$20</f>
        <v>9.6990100572883937E-3</v>
      </c>
      <c r="Y2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4.3105439866405948E-3</v>
      </c>
      <c r="Z2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4.5500669495540267E-3</v>
      </c>
      <c r="AA217">
        <f>Net_Zero_Table[[#This Row],[S- Worst-Euclidean Distance]]/(Net_Zero_Table[[#This Row],[S+ Best-Euclidean Distance]]+Net_Zero_Table[[#This Row],[S- Worst-Euclidean Distance]])</f>
        <v>0.51351616523049259</v>
      </c>
      <c r="AB217">
        <v>216</v>
      </c>
    </row>
    <row r="218" spans="1:28" x14ac:dyDescent="0.3">
      <c r="A218">
        <v>148</v>
      </c>
      <c r="B218" t="s">
        <v>140</v>
      </c>
      <c r="C218" t="s">
        <v>148</v>
      </c>
      <c r="D218" t="s">
        <v>151</v>
      </c>
      <c r="E218" t="s">
        <v>152</v>
      </c>
      <c r="F218" t="s">
        <v>155</v>
      </c>
      <c r="G218" t="s">
        <v>219</v>
      </c>
      <c r="H218">
        <v>377.74250894914496</v>
      </c>
      <c r="I218">
        <v>54</v>
      </c>
      <c r="J218">
        <v>1381419.1772655621</v>
      </c>
      <c r="K218">
        <v>44765.229536363637</v>
      </c>
      <c r="L218">
        <v>248655451.90780118</v>
      </c>
      <c r="M218">
        <v>5720694.6013636356</v>
      </c>
      <c r="N218">
        <v>2072128765.8983431</v>
      </c>
      <c r="O218">
        <v>100656000</v>
      </c>
      <c r="P218">
        <v>22.704658077272725</v>
      </c>
      <c r="Q218">
        <v>20652.216700120152</v>
      </c>
      <c r="R218">
        <v>248700217.13733754</v>
      </c>
      <c r="S218">
        <v>2178.5054604997067</v>
      </c>
      <c r="T218">
        <v>20674.921358197425</v>
      </c>
      <c r="U218">
        <f>Net_Zero_Table[[#This Row],[Total Energy(MJ)]]*AHP!$Q$23/TOPSIS!$B$20</f>
        <v>2.5328468282733056E-2</v>
      </c>
      <c r="V218">
        <f>Net_Zero_Table[[#This Row],[Capital Cost (LKR)]]*AHP!$Q$24/TOPSIS!$C$20</f>
        <v>4.3238600751957165E-3</v>
      </c>
      <c r="W218">
        <f>Net_Zero_Table[[#This Row],[System Cost (LKR)]]*AHP!$Q$25/TOPSIS!$D$20</f>
        <v>2.5516508066991328E-3</v>
      </c>
      <c r="X218">
        <f>Net_Zero_Table[[#This Row],[Embodied Carbon (Metric T)]]*AHP!$Q$26/TOPSIS!$E$20</f>
        <v>1.0234736632253286E-2</v>
      </c>
      <c r="Y2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4.1137798237091483E-3</v>
      </c>
      <c r="Z2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4.1757680605957938E-3</v>
      </c>
      <c r="AA218">
        <f>Net_Zero_Table[[#This Row],[S- Worst-Euclidean Distance]]/(Net_Zero_Table[[#This Row],[S+ Best-Euclidean Distance]]+Net_Zero_Table[[#This Row],[S- Worst-Euclidean Distance]])</f>
        <v>0.50373893955085358</v>
      </c>
      <c r="AB218">
        <v>217</v>
      </c>
    </row>
    <row r="219" spans="1:28" x14ac:dyDescent="0.3">
      <c r="A219">
        <v>150</v>
      </c>
      <c r="B219" t="s">
        <v>140</v>
      </c>
      <c r="C219" t="s">
        <v>148</v>
      </c>
      <c r="D219" t="s">
        <v>151</v>
      </c>
      <c r="E219" t="s">
        <v>152</v>
      </c>
      <c r="F219" t="s">
        <v>155</v>
      </c>
      <c r="G219" t="s">
        <v>218</v>
      </c>
      <c r="H219">
        <v>377.74250894914496</v>
      </c>
      <c r="I219">
        <v>27</v>
      </c>
      <c r="J219">
        <v>1381419.1772655621</v>
      </c>
      <c r="K219">
        <v>44765.229536363637</v>
      </c>
      <c r="L219">
        <v>248655451.90780118</v>
      </c>
      <c r="M219">
        <v>5720694.6013636356</v>
      </c>
      <c r="N219">
        <v>2072128765.8983431</v>
      </c>
      <c r="O219">
        <v>101147400</v>
      </c>
      <c r="P219">
        <v>22.704658077272725</v>
      </c>
      <c r="Q219">
        <v>20652.216700120152</v>
      </c>
      <c r="R219">
        <v>248700217.13733754</v>
      </c>
      <c r="S219">
        <v>2178.9968604997066</v>
      </c>
      <c r="T219">
        <v>20674.921358197425</v>
      </c>
      <c r="U219">
        <f>Net_Zero_Table[[#This Row],[Total Energy(MJ)]]*AHP!$Q$23/TOPSIS!$B$20</f>
        <v>2.5328468282733056E-2</v>
      </c>
      <c r="V219">
        <f>Net_Zero_Table[[#This Row],[Capital Cost (LKR)]]*AHP!$Q$24/TOPSIS!$C$20</f>
        <v>4.3238600751957165E-3</v>
      </c>
      <c r="W219">
        <f>Net_Zero_Table[[#This Row],[System Cost (LKR)]]*AHP!$Q$25/TOPSIS!$D$20</f>
        <v>2.5641079002296919E-3</v>
      </c>
      <c r="X219">
        <f>Net_Zero_Table[[#This Row],[Embodied Carbon (Metric T)]]*AHP!$Q$26/TOPSIS!$E$20</f>
        <v>1.0234736632253286E-2</v>
      </c>
      <c r="Y2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4.1149432239668774E-3</v>
      </c>
      <c r="Z2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4.1742554272297385E-3</v>
      </c>
      <c r="AA219">
        <f>Net_Zero_Table[[#This Row],[S- Worst-Euclidean Distance]]/(Net_Zero_Table[[#This Row],[S+ Best-Euclidean Distance]]+Net_Zero_Table[[#This Row],[S- Worst-Euclidean Distance]])</f>
        <v>0.50357768016901727</v>
      </c>
      <c r="AB219">
        <v>218</v>
      </c>
    </row>
    <row r="220" spans="1:28" x14ac:dyDescent="0.3">
      <c r="A220">
        <v>166</v>
      </c>
      <c r="B220" t="s">
        <v>140</v>
      </c>
      <c r="C220" t="s">
        <v>148</v>
      </c>
      <c r="D220" t="s">
        <v>280</v>
      </c>
      <c r="E220" t="s">
        <v>152</v>
      </c>
      <c r="F220" t="s">
        <v>155</v>
      </c>
      <c r="G220" t="s">
        <v>219</v>
      </c>
      <c r="H220">
        <v>378.20697128755495</v>
      </c>
      <c r="I220">
        <v>54</v>
      </c>
      <c r="J220">
        <v>1381868.7768091431</v>
      </c>
      <c r="K220">
        <v>44765.229536363637</v>
      </c>
      <c r="L220">
        <v>248736379.82564577</v>
      </c>
      <c r="M220">
        <v>5725299.6763636358</v>
      </c>
      <c r="N220">
        <v>2072803165.2137146</v>
      </c>
      <c r="O220">
        <v>100656000</v>
      </c>
      <c r="P220">
        <v>22.695447927272724</v>
      </c>
      <c r="Q220">
        <v>20658.938213296689</v>
      </c>
      <c r="R220">
        <v>248781145.05518213</v>
      </c>
      <c r="S220">
        <v>2179.1844648900787</v>
      </c>
      <c r="T220">
        <v>20681.633661223961</v>
      </c>
      <c r="U220">
        <f>Net_Zero_Table[[#This Row],[Total Energy(MJ)]]*AHP!$Q$23/TOPSIS!$B$20</f>
        <v>2.5336710254629614E-2</v>
      </c>
      <c r="V220">
        <f>Net_Zero_Table[[#This Row],[Capital Cost (LKR)]]*AHP!$Q$24/TOPSIS!$C$20</f>
        <v>4.3273407189502421E-3</v>
      </c>
      <c r="W220">
        <f>Net_Zero_Table[[#This Row],[System Cost (LKR)]]*AHP!$Q$25/TOPSIS!$D$20</f>
        <v>2.5516508066991328E-3</v>
      </c>
      <c r="X220">
        <f>Net_Zero_Table[[#This Row],[Embodied Carbon (Metric T)]]*AHP!$Q$26/TOPSIS!$E$20</f>
        <v>1.0230584908881249E-2</v>
      </c>
      <c r="Y2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4.1198195230495779E-3</v>
      </c>
      <c r="Z2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4.1751440483605374E-3</v>
      </c>
      <c r="AA220">
        <f>Net_Zero_Table[[#This Row],[S- Worst-Euclidean Distance]]/(Net_Zero_Table[[#This Row],[S+ Best-Euclidean Distance]]+Net_Zero_Table[[#This Row],[S- Worst-Euclidean Distance]])</f>
        <v>0.50333482629758874</v>
      </c>
      <c r="AB220">
        <v>219</v>
      </c>
    </row>
    <row r="221" spans="1:28" x14ac:dyDescent="0.3">
      <c r="A221">
        <v>168</v>
      </c>
      <c r="B221" t="s">
        <v>140</v>
      </c>
      <c r="C221" t="s">
        <v>148</v>
      </c>
      <c r="D221" t="s">
        <v>280</v>
      </c>
      <c r="E221" t="s">
        <v>152</v>
      </c>
      <c r="F221" t="s">
        <v>155</v>
      </c>
      <c r="G221" t="s">
        <v>218</v>
      </c>
      <c r="H221">
        <v>378.20697128755495</v>
      </c>
      <c r="I221">
        <v>27</v>
      </c>
      <c r="J221">
        <v>1381868.7768091431</v>
      </c>
      <c r="K221">
        <v>44765.229536363637</v>
      </c>
      <c r="L221">
        <v>248736379.82564577</v>
      </c>
      <c r="M221">
        <v>5725299.6763636358</v>
      </c>
      <c r="N221">
        <v>2072803165.2137146</v>
      </c>
      <c r="O221">
        <v>101147400</v>
      </c>
      <c r="P221">
        <v>22.695447927272724</v>
      </c>
      <c r="Q221">
        <v>20658.938213296689</v>
      </c>
      <c r="R221">
        <v>248781145.05518213</v>
      </c>
      <c r="S221">
        <v>2179.6758648900786</v>
      </c>
      <c r="T221">
        <v>20681.633661223961</v>
      </c>
      <c r="U221">
        <f>Net_Zero_Table[[#This Row],[Total Energy(MJ)]]*AHP!$Q$23/TOPSIS!$B$20</f>
        <v>2.5336710254629614E-2</v>
      </c>
      <c r="V221">
        <f>Net_Zero_Table[[#This Row],[Capital Cost (LKR)]]*AHP!$Q$24/TOPSIS!$C$20</f>
        <v>4.3273407189502421E-3</v>
      </c>
      <c r="W221">
        <f>Net_Zero_Table[[#This Row],[System Cost (LKR)]]*AHP!$Q$25/TOPSIS!$D$20</f>
        <v>2.5641079002296919E-3</v>
      </c>
      <c r="X221">
        <f>Net_Zero_Table[[#This Row],[Embodied Carbon (Metric T)]]*AHP!$Q$26/TOPSIS!$E$20</f>
        <v>1.0230584908881249E-2</v>
      </c>
      <c r="Y2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4.1209812182312726E-3</v>
      </c>
      <c r="Z2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4.173631188836094E-3</v>
      </c>
      <c r="AA221">
        <f>Net_Zero_Table[[#This Row],[S- Worst-Euclidean Distance]]/(Net_Zero_Table[[#This Row],[S+ Best-Euclidean Distance]]+Net_Zero_Table[[#This Row],[S- Worst-Euclidean Distance]])</f>
        <v>0.50317374507818846</v>
      </c>
      <c r="AB221">
        <v>220</v>
      </c>
    </row>
    <row r="222" spans="1:28" x14ac:dyDescent="0.3">
      <c r="A222">
        <v>149</v>
      </c>
      <c r="B222" t="s">
        <v>140</v>
      </c>
      <c r="C222" t="s">
        <v>148</v>
      </c>
      <c r="D222" t="s">
        <v>151</v>
      </c>
      <c r="E222" t="s">
        <v>152</v>
      </c>
      <c r="F222" t="s">
        <v>155</v>
      </c>
      <c r="G222" t="s">
        <v>220</v>
      </c>
      <c r="H222">
        <v>377.74250894914496</v>
      </c>
      <c r="I222">
        <v>27</v>
      </c>
      <c r="J222">
        <v>1381419.1772655621</v>
      </c>
      <c r="K222">
        <v>44765.229536363637</v>
      </c>
      <c r="L222">
        <v>248655451.90780118</v>
      </c>
      <c r="M222">
        <v>5720694.6013636356</v>
      </c>
      <c r="N222">
        <v>2072128765.8983431</v>
      </c>
      <c r="O222">
        <v>105300000</v>
      </c>
      <c r="P222">
        <v>22.704658077272725</v>
      </c>
      <c r="Q222">
        <v>20652.216700120152</v>
      </c>
      <c r="R222">
        <v>248700217.13733754</v>
      </c>
      <c r="S222">
        <v>2183.1494604997069</v>
      </c>
      <c r="T222">
        <v>20674.921358197425</v>
      </c>
      <c r="U222">
        <f>Net_Zero_Table[[#This Row],[Total Energy(MJ)]]*AHP!$Q$23/TOPSIS!$B$20</f>
        <v>2.5328468282733056E-2</v>
      </c>
      <c r="V222">
        <f>Net_Zero_Table[[#This Row],[Capital Cost (LKR)]]*AHP!$Q$24/TOPSIS!$C$20</f>
        <v>4.3238600751957165E-3</v>
      </c>
      <c r="W222">
        <f>Net_Zero_Table[[#This Row],[System Cost (LKR)]]*AHP!$Q$25/TOPSIS!$D$20</f>
        <v>2.6693771851198011E-3</v>
      </c>
      <c r="X222">
        <f>Net_Zero_Table[[#This Row],[Embodied Carbon (Metric T)]]*AHP!$Q$26/TOPSIS!$E$20</f>
        <v>1.0234736632253286E-2</v>
      </c>
      <c r="Y2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4.1262634841513959E-3</v>
      </c>
      <c r="Z2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4.1629396434054305E-3</v>
      </c>
      <c r="AA222">
        <f>Net_Zero_Table[[#This Row],[S- Worst-Euclidean Distance]]/(Net_Zero_Table[[#This Row],[S+ Best-Euclidean Distance]]+Net_Zero_Table[[#This Row],[S- Worst-Euclidean Distance]])</f>
        <v>0.5022122849862436</v>
      </c>
      <c r="AB222">
        <v>221</v>
      </c>
    </row>
    <row r="223" spans="1:28" x14ac:dyDescent="0.3">
      <c r="A223">
        <v>167</v>
      </c>
      <c r="B223" t="s">
        <v>140</v>
      </c>
      <c r="C223" t="s">
        <v>148</v>
      </c>
      <c r="D223" t="s">
        <v>280</v>
      </c>
      <c r="E223" t="s">
        <v>152</v>
      </c>
      <c r="F223" t="s">
        <v>155</v>
      </c>
      <c r="G223" t="s">
        <v>220</v>
      </c>
      <c r="H223">
        <v>378.20697128755495</v>
      </c>
      <c r="I223">
        <v>27</v>
      </c>
      <c r="J223">
        <v>1381868.7768091431</v>
      </c>
      <c r="K223">
        <v>44765.229536363637</v>
      </c>
      <c r="L223">
        <v>248736379.82564577</v>
      </c>
      <c r="M223">
        <v>5725299.6763636358</v>
      </c>
      <c r="N223">
        <v>2072803165.2137146</v>
      </c>
      <c r="O223">
        <v>105300000</v>
      </c>
      <c r="P223">
        <v>22.695447927272724</v>
      </c>
      <c r="Q223">
        <v>20658.938213296689</v>
      </c>
      <c r="R223">
        <v>248781145.05518213</v>
      </c>
      <c r="S223">
        <v>2183.8284648900785</v>
      </c>
      <c r="T223">
        <v>20681.633661223961</v>
      </c>
      <c r="U223">
        <f>Net_Zero_Table[[#This Row],[Total Energy(MJ)]]*AHP!$Q$23/TOPSIS!$B$20</f>
        <v>2.5336710254629614E-2</v>
      </c>
      <c r="V223">
        <f>Net_Zero_Table[[#This Row],[Capital Cost (LKR)]]*AHP!$Q$24/TOPSIS!$C$20</f>
        <v>4.3273407189502421E-3</v>
      </c>
      <c r="W223">
        <f>Net_Zero_Table[[#This Row],[System Cost (LKR)]]*AHP!$Q$25/TOPSIS!$D$20</f>
        <v>2.6693771851198011E-3</v>
      </c>
      <c r="X223">
        <f>Net_Zero_Table[[#This Row],[Embodied Carbon (Metric T)]]*AHP!$Q$26/TOPSIS!$E$20</f>
        <v>1.0230584908881249E-2</v>
      </c>
      <c r="Y2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4.1322849375599931E-3</v>
      </c>
      <c r="Z2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4.1623137079399705E-3</v>
      </c>
      <c r="AA223">
        <f>Net_Zero_Table[[#This Row],[S- Worst-Euclidean Distance]]/(Net_Zero_Table[[#This Row],[S+ Best-Euclidean Distance]]+Net_Zero_Table[[#This Row],[S- Worst-Euclidean Distance]])</f>
        <v>0.50181014004796176</v>
      </c>
      <c r="AB223">
        <v>222</v>
      </c>
    </row>
    <row r="224" spans="1:28" x14ac:dyDescent="0.3">
      <c r="A224">
        <v>151</v>
      </c>
      <c r="B224" t="s">
        <v>140</v>
      </c>
      <c r="C224" t="s">
        <v>148</v>
      </c>
      <c r="D224" t="s">
        <v>151</v>
      </c>
      <c r="E224" t="s">
        <v>152</v>
      </c>
      <c r="F224" t="s">
        <v>280</v>
      </c>
      <c r="G224" t="s">
        <v>219</v>
      </c>
      <c r="H224">
        <v>377.84444882214581</v>
      </c>
      <c r="I224">
        <v>54</v>
      </c>
      <c r="J224">
        <v>1378667.488788683</v>
      </c>
      <c r="K224">
        <v>46129.862490909087</v>
      </c>
      <c r="L224">
        <v>248160147.98196292</v>
      </c>
      <c r="M224">
        <v>5682484.878636363</v>
      </c>
      <c r="N224">
        <v>2068001233.1830242</v>
      </c>
      <c r="O224">
        <v>100656000</v>
      </c>
      <c r="P224">
        <v>22.977584668181816</v>
      </c>
      <c r="Q224">
        <v>20611.078957390808</v>
      </c>
      <c r="R224">
        <v>248206277.84445384</v>
      </c>
      <c r="S224">
        <v>2174.3397180616607</v>
      </c>
      <c r="T224">
        <v>20634.056542058988</v>
      </c>
      <c r="U224">
        <f>Net_Zero_Table[[#This Row],[Total Energy(MJ)]]*AHP!$Q$23/TOPSIS!$B$20</f>
        <v>2.5278163840471584E-2</v>
      </c>
      <c r="V224">
        <f>Net_Zero_Table[[#This Row],[Capital Cost (LKR)]]*AHP!$Q$24/TOPSIS!$C$20</f>
        <v>4.2949801041262297E-3</v>
      </c>
      <c r="W224">
        <f>Net_Zero_Table[[#This Row],[System Cost (LKR)]]*AHP!$Q$25/TOPSIS!$D$20</f>
        <v>2.5516508066991328E-3</v>
      </c>
      <c r="X224">
        <f>Net_Zero_Table[[#This Row],[Embodied Carbon (Metric T)]]*AHP!$Q$26/TOPSIS!$E$20</f>
        <v>1.0357765649840183E-2</v>
      </c>
      <c r="Y2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4.1199439632877057E-3</v>
      </c>
      <c r="Z2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4.0982405161114396E-3</v>
      </c>
      <c r="AA224">
        <f>Net_Zero_Table[[#This Row],[S- Worst-Euclidean Distance]]/(Net_Zero_Table[[#This Row],[S+ Best-Euclidean Distance]]+Net_Zero_Table[[#This Row],[S- Worst-Euclidean Distance]])</f>
        <v>0.49867954733611353</v>
      </c>
      <c r="AB224">
        <v>223</v>
      </c>
    </row>
    <row r="225" spans="1:28" x14ac:dyDescent="0.3">
      <c r="A225">
        <v>153</v>
      </c>
      <c r="B225" t="s">
        <v>140</v>
      </c>
      <c r="C225" t="s">
        <v>148</v>
      </c>
      <c r="D225" t="s">
        <v>151</v>
      </c>
      <c r="E225" t="s">
        <v>152</v>
      </c>
      <c r="F225" t="s">
        <v>280</v>
      </c>
      <c r="G225" t="s">
        <v>218</v>
      </c>
      <c r="H225">
        <v>377.84444882214581</v>
      </c>
      <c r="I225">
        <v>27</v>
      </c>
      <c r="J225">
        <v>1378667.488788683</v>
      </c>
      <c r="K225">
        <v>46129.862490909087</v>
      </c>
      <c r="L225">
        <v>248160147.98196292</v>
      </c>
      <c r="M225">
        <v>5682484.878636363</v>
      </c>
      <c r="N225">
        <v>2068001233.1830242</v>
      </c>
      <c r="O225">
        <v>101147400</v>
      </c>
      <c r="P225">
        <v>22.977584668181816</v>
      </c>
      <c r="Q225">
        <v>20611.078957390808</v>
      </c>
      <c r="R225">
        <v>248206277.84445384</v>
      </c>
      <c r="S225">
        <v>2174.8311180616606</v>
      </c>
      <c r="T225">
        <v>20634.056542058988</v>
      </c>
      <c r="U225">
        <f>Net_Zero_Table[[#This Row],[Total Energy(MJ)]]*AHP!$Q$23/TOPSIS!$B$20</f>
        <v>2.5278163840471584E-2</v>
      </c>
      <c r="V225">
        <f>Net_Zero_Table[[#This Row],[Capital Cost (LKR)]]*AHP!$Q$24/TOPSIS!$C$20</f>
        <v>4.2949801041262297E-3</v>
      </c>
      <c r="W225">
        <f>Net_Zero_Table[[#This Row],[System Cost (LKR)]]*AHP!$Q$25/TOPSIS!$D$20</f>
        <v>2.5641079002296919E-3</v>
      </c>
      <c r="X225">
        <f>Net_Zero_Table[[#This Row],[Embodied Carbon (Metric T)]]*AHP!$Q$26/TOPSIS!$E$20</f>
        <v>1.0357765649840183E-2</v>
      </c>
      <c r="Y2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4.121105623391041E-3</v>
      </c>
      <c r="Z2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4.0966992571779453E-3</v>
      </c>
      <c r="AA225">
        <f>Net_Zero_Table[[#This Row],[S- Worst-Euclidean Distance]]/(Net_Zero_Table[[#This Row],[S+ Best-Euclidean Distance]]+Net_Zero_Table[[#This Row],[S- Worst-Euclidean Distance]])</f>
        <v>0.49851503129072799</v>
      </c>
      <c r="AB225">
        <v>224</v>
      </c>
    </row>
    <row r="226" spans="1:28" x14ac:dyDescent="0.3">
      <c r="A226">
        <v>169</v>
      </c>
      <c r="B226" t="s">
        <v>140</v>
      </c>
      <c r="C226" t="s">
        <v>148</v>
      </c>
      <c r="D226" t="s">
        <v>280</v>
      </c>
      <c r="E226" t="s">
        <v>152</v>
      </c>
      <c r="F226" t="s">
        <v>280</v>
      </c>
      <c r="G226" t="s">
        <v>219</v>
      </c>
      <c r="H226">
        <v>378.30891116055579</v>
      </c>
      <c r="I226">
        <v>54</v>
      </c>
      <c r="J226">
        <v>1379117.088332264</v>
      </c>
      <c r="K226">
        <v>46129.862490909087</v>
      </c>
      <c r="L226">
        <v>248241075.89980754</v>
      </c>
      <c r="M226">
        <v>5687089.9536363631</v>
      </c>
      <c r="N226">
        <v>2068675632.4983962</v>
      </c>
      <c r="O226">
        <v>100656000</v>
      </c>
      <c r="P226">
        <v>22.968374518181815</v>
      </c>
      <c r="Q226">
        <v>20617.800470567348</v>
      </c>
      <c r="R226">
        <v>248287205.76229846</v>
      </c>
      <c r="S226">
        <v>2175.0187224520328</v>
      </c>
      <c r="T226">
        <v>20640.768845085531</v>
      </c>
      <c r="U226">
        <f>Net_Zero_Table[[#This Row],[Total Energy(MJ)]]*AHP!$Q$23/TOPSIS!$B$20</f>
        <v>2.5286405812368146E-2</v>
      </c>
      <c r="V226">
        <f>Net_Zero_Table[[#This Row],[Capital Cost (LKR)]]*AHP!$Q$24/TOPSIS!$C$20</f>
        <v>4.2984607478807552E-3</v>
      </c>
      <c r="W226">
        <f>Net_Zero_Table[[#This Row],[System Cost (LKR)]]*AHP!$Q$25/TOPSIS!$D$20</f>
        <v>2.5516508066991328E-3</v>
      </c>
      <c r="X226">
        <f>Net_Zero_Table[[#This Row],[Embodied Carbon (Metric T)]]*AHP!$Q$26/TOPSIS!$E$20</f>
        <v>1.0353613926468145E-2</v>
      </c>
      <c r="Y2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4.1257259849508494E-3</v>
      </c>
      <c r="Z2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4.0973543213016928E-3</v>
      </c>
      <c r="AA226">
        <f>Net_Zero_Table[[#This Row],[S- Worst-Euclidean Distance]]/(Net_Zero_Table[[#This Row],[S+ Best-Euclidean Distance]]+Net_Zero_Table[[#This Row],[S- Worst-Euclidean Distance]])</f>
        <v>0.49827487616607713</v>
      </c>
      <c r="AB226">
        <v>225</v>
      </c>
    </row>
    <row r="227" spans="1:28" x14ac:dyDescent="0.3">
      <c r="A227">
        <v>171</v>
      </c>
      <c r="B227" t="s">
        <v>140</v>
      </c>
      <c r="C227" t="s">
        <v>148</v>
      </c>
      <c r="D227" t="s">
        <v>280</v>
      </c>
      <c r="E227" t="s">
        <v>152</v>
      </c>
      <c r="F227" t="s">
        <v>280</v>
      </c>
      <c r="G227" t="s">
        <v>218</v>
      </c>
      <c r="H227">
        <v>378.30891116055579</v>
      </c>
      <c r="I227">
        <v>27</v>
      </c>
      <c r="J227">
        <v>1379117.088332264</v>
      </c>
      <c r="K227">
        <v>46129.862490909087</v>
      </c>
      <c r="L227">
        <v>248241075.89980754</v>
      </c>
      <c r="M227">
        <v>5687089.9536363631</v>
      </c>
      <c r="N227">
        <v>2068675632.4983962</v>
      </c>
      <c r="O227">
        <v>101147400</v>
      </c>
      <c r="P227">
        <v>22.968374518181815</v>
      </c>
      <c r="Q227">
        <v>20617.800470567348</v>
      </c>
      <c r="R227">
        <v>248287205.76229846</v>
      </c>
      <c r="S227">
        <v>2175.5101224520326</v>
      </c>
      <c r="T227">
        <v>20640.768845085531</v>
      </c>
      <c r="U227">
        <f>Net_Zero_Table[[#This Row],[Total Energy(MJ)]]*AHP!$Q$23/TOPSIS!$B$20</f>
        <v>2.5286405812368146E-2</v>
      </c>
      <c r="V227">
        <f>Net_Zero_Table[[#This Row],[Capital Cost (LKR)]]*AHP!$Q$24/TOPSIS!$C$20</f>
        <v>4.2984607478807552E-3</v>
      </c>
      <c r="W227">
        <f>Net_Zero_Table[[#This Row],[System Cost (LKR)]]*AHP!$Q$25/TOPSIS!$D$20</f>
        <v>2.5641079002296919E-3</v>
      </c>
      <c r="X227">
        <f>Net_Zero_Table[[#This Row],[Embodied Carbon (Metric T)]]*AHP!$Q$26/TOPSIS!$E$20</f>
        <v>1.0353613926468145E-2</v>
      </c>
      <c r="Y2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4.1268860174971042E-3</v>
      </c>
      <c r="Z2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4.0958127288921089E-3</v>
      </c>
      <c r="AA227">
        <f>Net_Zero_Table[[#This Row],[S- Worst-Euclidean Distance]]/(Net_Zero_Table[[#This Row],[S+ Best-Euclidean Distance]]+Net_Zero_Table[[#This Row],[S- Worst-Euclidean Distance]])</f>
        <v>0.49811051763153547</v>
      </c>
      <c r="AB227">
        <v>226</v>
      </c>
    </row>
    <row r="228" spans="1:28" x14ac:dyDescent="0.3">
      <c r="A228">
        <v>152</v>
      </c>
      <c r="B228" t="s">
        <v>140</v>
      </c>
      <c r="C228" t="s">
        <v>148</v>
      </c>
      <c r="D228" t="s">
        <v>151</v>
      </c>
      <c r="E228" t="s">
        <v>152</v>
      </c>
      <c r="F228" t="s">
        <v>280</v>
      </c>
      <c r="G228" t="s">
        <v>220</v>
      </c>
      <c r="H228">
        <v>377.84444882214581</v>
      </c>
      <c r="I228">
        <v>27</v>
      </c>
      <c r="J228">
        <v>1378667.488788683</v>
      </c>
      <c r="K228">
        <v>46129.862490909087</v>
      </c>
      <c r="L228">
        <v>248160147.98196292</v>
      </c>
      <c r="M228">
        <v>5682484.878636363</v>
      </c>
      <c r="N228">
        <v>2068001233.1830242</v>
      </c>
      <c r="O228">
        <v>105300000</v>
      </c>
      <c r="P228">
        <v>22.977584668181816</v>
      </c>
      <c r="Q228">
        <v>20611.078957390808</v>
      </c>
      <c r="R228">
        <v>248206277.84445384</v>
      </c>
      <c r="S228">
        <v>2178.983718061661</v>
      </c>
      <c r="T228">
        <v>20634.056542058988</v>
      </c>
      <c r="U228">
        <f>Net_Zero_Table[[#This Row],[Total Energy(MJ)]]*AHP!$Q$23/TOPSIS!$B$20</f>
        <v>2.5278163840471584E-2</v>
      </c>
      <c r="V228">
        <f>Net_Zero_Table[[#This Row],[Capital Cost (LKR)]]*AHP!$Q$24/TOPSIS!$C$20</f>
        <v>4.2949801041262297E-3</v>
      </c>
      <c r="W228">
        <f>Net_Zero_Table[[#This Row],[System Cost (LKR)]]*AHP!$Q$25/TOPSIS!$D$20</f>
        <v>2.6693771851198011E-3</v>
      </c>
      <c r="X228">
        <f>Net_Zero_Table[[#This Row],[Embodied Carbon (Metric T)]]*AHP!$Q$26/TOPSIS!$E$20</f>
        <v>1.0357765649840183E-2</v>
      </c>
      <c r="Y2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4.1324090024240775E-3</v>
      </c>
      <c r="Z2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4.0851686509423245E-3</v>
      </c>
      <c r="AA228">
        <f>Net_Zero_Table[[#This Row],[S- Worst-Euclidean Distance]]/(Net_Zero_Table[[#This Row],[S+ Best-Euclidean Distance]]+Net_Zero_Table[[#This Row],[S- Worst-Euclidean Distance]])</f>
        <v>0.49712565226186811</v>
      </c>
      <c r="AB228">
        <v>227</v>
      </c>
    </row>
    <row r="229" spans="1:28" x14ac:dyDescent="0.3">
      <c r="A229">
        <v>170</v>
      </c>
      <c r="B229" t="s">
        <v>140</v>
      </c>
      <c r="C229" t="s">
        <v>148</v>
      </c>
      <c r="D229" t="s">
        <v>280</v>
      </c>
      <c r="E229" t="s">
        <v>152</v>
      </c>
      <c r="F229" t="s">
        <v>280</v>
      </c>
      <c r="G229" t="s">
        <v>220</v>
      </c>
      <c r="H229">
        <v>378.30891116055579</v>
      </c>
      <c r="I229">
        <v>27</v>
      </c>
      <c r="J229">
        <v>1379117.088332264</v>
      </c>
      <c r="K229">
        <v>46129.862490909087</v>
      </c>
      <c r="L229">
        <v>248241075.89980754</v>
      </c>
      <c r="M229">
        <v>5687089.9536363631</v>
      </c>
      <c r="N229">
        <v>2068675632.4983962</v>
      </c>
      <c r="O229">
        <v>105300000</v>
      </c>
      <c r="P229">
        <v>22.968374518181815</v>
      </c>
      <c r="Q229">
        <v>20617.800470567348</v>
      </c>
      <c r="R229">
        <v>248287205.76229846</v>
      </c>
      <c r="S229">
        <v>2179.6627224520325</v>
      </c>
      <c r="T229">
        <v>20640.768845085531</v>
      </c>
      <c r="U229">
        <f>Net_Zero_Table[[#This Row],[Total Energy(MJ)]]*AHP!$Q$23/TOPSIS!$B$20</f>
        <v>2.5286405812368146E-2</v>
      </c>
      <c r="V229">
        <f>Net_Zero_Table[[#This Row],[Capital Cost (LKR)]]*AHP!$Q$24/TOPSIS!$C$20</f>
        <v>4.2984607478807552E-3</v>
      </c>
      <c r="W229">
        <f>Net_Zero_Table[[#This Row],[System Cost (LKR)]]*AHP!$Q$25/TOPSIS!$D$20</f>
        <v>2.6693771851198011E-3</v>
      </c>
      <c r="X229">
        <f>Net_Zero_Table[[#This Row],[Embodied Carbon (Metric T)]]*AHP!$Q$26/TOPSIS!$E$20</f>
        <v>1.0353613926468145E-2</v>
      </c>
      <c r="Y2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4.1381736074726739E-3</v>
      </c>
      <c r="Z2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4.0842796198392473E-3</v>
      </c>
      <c r="AA229">
        <f>Net_Zero_Table[[#This Row],[S- Worst-Euclidean Distance]]/(Net_Zero_Table[[#This Row],[S+ Best-Euclidean Distance]]+Net_Zero_Table[[#This Row],[S- Worst-Euclidean Distance]])</f>
        <v>0.49672275498908219</v>
      </c>
      <c r="AB229">
        <v>228</v>
      </c>
    </row>
    <row r="230" spans="1:28" x14ac:dyDescent="0.3">
      <c r="A230">
        <v>145</v>
      </c>
      <c r="B230" t="s">
        <v>140</v>
      </c>
      <c r="C230" t="s">
        <v>148</v>
      </c>
      <c r="D230" t="s">
        <v>151</v>
      </c>
      <c r="E230" t="s">
        <v>152</v>
      </c>
      <c r="F230" t="s">
        <v>154</v>
      </c>
      <c r="G230" t="s">
        <v>219</v>
      </c>
      <c r="H230">
        <v>377.78108079298306</v>
      </c>
      <c r="I230">
        <v>54</v>
      </c>
      <c r="J230">
        <v>1380377.9978418781</v>
      </c>
      <c r="K230">
        <v>43946.449763636367</v>
      </c>
      <c r="L230">
        <v>248468039.61153808</v>
      </c>
      <c r="M230">
        <v>5693401.9422727264</v>
      </c>
      <c r="N230">
        <v>2070566996.7628174</v>
      </c>
      <c r="O230">
        <v>100656000</v>
      </c>
      <c r="P230">
        <v>22.977584668181816</v>
      </c>
      <c r="Q230">
        <v>20636.651067736078</v>
      </c>
      <c r="R230">
        <v>248511986.06130171</v>
      </c>
      <c r="S230">
        <v>2176.9163987050902</v>
      </c>
      <c r="T230">
        <v>20659.628652404259</v>
      </c>
      <c r="U230">
        <f>Net_Zero_Table[[#This Row],[Total Energy(MJ)]]*AHP!$Q$23/TOPSIS!$B$20</f>
        <v>2.5309298195573194E-2</v>
      </c>
      <c r="V230">
        <f>Net_Zero_Table[[#This Row],[Capital Cost (LKR)]]*AHP!$Q$24/TOPSIS!$C$20</f>
        <v>4.3032315244317968E-3</v>
      </c>
      <c r="W230">
        <f>Net_Zero_Table[[#This Row],[System Cost (LKR)]]*AHP!$Q$25/TOPSIS!$D$20</f>
        <v>2.5516508066991328E-3</v>
      </c>
      <c r="X230">
        <f>Net_Zero_Table[[#This Row],[Embodied Carbon (Metric T)]]*AHP!$Q$26/TOPSIS!$E$20</f>
        <v>1.0357765649840183E-2</v>
      </c>
      <c r="Y2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4.1483006644278241E-3</v>
      </c>
      <c r="Z2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4.0828422945919729E-3</v>
      </c>
      <c r="AA230">
        <f>Net_Zero_Table[[#This Row],[S- Worst-Euclidean Distance]]/(Net_Zero_Table[[#This Row],[S+ Best-Euclidean Distance]]+Net_Zero_Table[[#This Row],[S- Worst-Euclidean Distance]])</f>
        <v>0.49602373751970119</v>
      </c>
      <c r="AB230">
        <v>229</v>
      </c>
    </row>
    <row r="231" spans="1:28" x14ac:dyDescent="0.3">
      <c r="A231">
        <v>147</v>
      </c>
      <c r="B231" t="s">
        <v>140</v>
      </c>
      <c r="C231" t="s">
        <v>148</v>
      </c>
      <c r="D231" t="s">
        <v>151</v>
      </c>
      <c r="E231" t="s">
        <v>152</v>
      </c>
      <c r="F231" t="s">
        <v>154</v>
      </c>
      <c r="G231" t="s">
        <v>218</v>
      </c>
      <c r="H231">
        <v>377.78108079298306</v>
      </c>
      <c r="I231">
        <v>27</v>
      </c>
      <c r="J231">
        <v>1380377.9978418781</v>
      </c>
      <c r="K231">
        <v>43946.449763636367</v>
      </c>
      <c r="L231">
        <v>248468039.61153808</v>
      </c>
      <c r="M231">
        <v>5693401.9422727264</v>
      </c>
      <c r="N231">
        <v>2070566996.7628174</v>
      </c>
      <c r="O231">
        <v>101147400</v>
      </c>
      <c r="P231">
        <v>22.977584668181816</v>
      </c>
      <c r="Q231">
        <v>20636.651067736078</v>
      </c>
      <c r="R231">
        <v>248511986.06130171</v>
      </c>
      <c r="S231">
        <v>2177.40779870509</v>
      </c>
      <c r="T231">
        <v>20659.628652404259</v>
      </c>
      <c r="U231">
        <f>Net_Zero_Table[[#This Row],[Total Energy(MJ)]]*AHP!$Q$23/TOPSIS!$B$20</f>
        <v>2.5309298195573194E-2</v>
      </c>
      <c r="V231">
        <f>Net_Zero_Table[[#This Row],[Capital Cost (LKR)]]*AHP!$Q$24/TOPSIS!$C$20</f>
        <v>4.3032315244317968E-3</v>
      </c>
      <c r="W231">
        <f>Net_Zero_Table[[#This Row],[System Cost (LKR)]]*AHP!$Q$25/TOPSIS!$D$20</f>
        <v>2.5641079002296919E-3</v>
      </c>
      <c r="X231">
        <f>Net_Zero_Table[[#This Row],[Embodied Carbon (Metric T)]]*AHP!$Q$26/TOPSIS!$E$20</f>
        <v>1.0357765649840183E-2</v>
      </c>
      <c r="Y2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4.1494543859412134E-3</v>
      </c>
      <c r="Z2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4.081295220683504E-3</v>
      </c>
      <c r="AA231">
        <f>Net_Zero_Table[[#This Row],[S- Worst-Euclidean Distance]]/(Net_Zero_Table[[#This Row],[S+ Best-Euclidean Distance]]+Net_Zero_Table[[#This Row],[S- Worst-Euclidean Distance]])</f>
        <v>0.49585948008897934</v>
      </c>
      <c r="AB231">
        <v>230</v>
      </c>
    </row>
    <row r="232" spans="1:28" x14ac:dyDescent="0.3">
      <c r="A232">
        <v>163</v>
      </c>
      <c r="B232" t="s">
        <v>140</v>
      </c>
      <c r="C232" t="s">
        <v>148</v>
      </c>
      <c r="D232" t="s">
        <v>280</v>
      </c>
      <c r="E232" t="s">
        <v>152</v>
      </c>
      <c r="F232" t="s">
        <v>154</v>
      </c>
      <c r="G232" t="s">
        <v>219</v>
      </c>
      <c r="H232">
        <v>378.24554313139316</v>
      </c>
      <c r="I232">
        <v>54</v>
      </c>
      <c r="J232">
        <v>1380827.5973854591</v>
      </c>
      <c r="K232">
        <v>43946.449763636367</v>
      </c>
      <c r="L232">
        <v>248548967.52938268</v>
      </c>
      <c r="M232">
        <v>5698007.0172727266</v>
      </c>
      <c r="N232">
        <v>2071241396.0781889</v>
      </c>
      <c r="O232">
        <v>100656000</v>
      </c>
      <c r="P232">
        <v>22.968374518181815</v>
      </c>
      <c r="Q232">
        <v>20643.372580912615</v>
      </c>
      <c r="R232">
        <v>248592913.9791463</v>
      </c>
      <c r="S232">
        <v>2177.5954030954617</v>
      </c>
      <c r="T232">
        <v>20666.340955430798</v>
      </c>
      <c r="U232">
        <f>Net_Zero_Table[[#This Row],[Total Energy(MJ)]]*AHP!$Q$23/TOPSIS!$B$20</f>
        <v>2.531754016746976E-2</v>
      </c>
      <c r="V232">
        <f>Net_Zero_Table[[#This Row],[Capital Cost (LKR)]]*AHP!$Q$24/TOPSIS!$C$20</f>
        <v>4.3067121681863224E-3</v>
      </c>
      <c r="W232">
        <f>Net_Zero_Table[[#This Row],[System Cost (LKR)]]*AHP!$Q$25/TOPSIS!$D$20</f>
        <v>2.5516508066991328E-3</v>
      </c>
      <c r="X232">
        <f>Net_Zero_Table[[#This Row],[Embodied Carbon (Metric T)]]*AHP!$Q$26/TOPSIS!$E$20</f>
        <v>1.0353613926468145E-2</v>
      </c>
      <c r="Y2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4.1541119029497543E-3</v>
      </c>
      <c r="Z2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4.0820226562783756E-3</v>
      </c>
      <c r="AA232">
        <f>Net_Zero_Table[[#This Row],[S- Worst-Euclidean Distance]]/(Net_Zero_Table[[#This Row],[S+ Best-Euclidean Distance]]+Net_Zero_Table[[#This Row],[S- Worst-Euclidean Distance]])</f>
        <v>0.49562359950818152</v>
      </c>
      <c r="AB232">
        <v>231</v>
      </c>
    </row>
    <row r="233" spans="1:28" x14ac:dyDescent="0.3">
      <c r="A233">
        <v>165</v>
      </c>
      <c r="B233" t="s">
        <v>140</v>
      </c>
      <c r="C233" t="s">
        <v>148</v>
      </c>
      <c r="D233" t="s">
        <v>280</v>
      </c>
      <c r="E233" t="s">
        <v>152</v>
      </c>
      <c r="F233" t="s">
        <v>154</v>
      </c>
      <c r="G233" t="s">
        <v>218</v>
      </c>
      <c r="H233">
        <v>378.24554313139316</v>
      </c>
      <c r="I233">
        <v>27</v>
      </c>
      <c r="J233">
        <v>1380827.5973854591</v>
      </c>
      <c r="K233">
        <v>43946.449763636367</v>
      </c>
      <c r="L233">
        <v>248548967.52938268</v>
      </c>
      <c r="M233">
        <v>5698007.0172727266</v>
      </c>
      <c r="N233">
        <v>2071241396.0781889</v>
      </c>
      <c r="O233">
        <v>101147400</v>
      </c>
      <c r="P233">
        <v>22.968374518181815</v>
      </c>
      <c r="Q233">
        <v>20643.372580912615</v>
      </c>
      <c r="R233">
        <v>248592913.9791463</v>
      </c>
      <c r="S233">
        <v>2178.0868030954616</v>
      </c>
      <c r="T233">
        <v>20666.340955430798</v>
      </c>
      <c r="U233">
        <f>Net_Zero_Table[[#This Row],[Total Energy(MJ)]]*AHP!$Q$23/TOPSIS!$B$20</f>
        <v>2.531754016746976E-2</v>
      </c>
      <c r="V233">
        <f>Net_Zero_Table[[#This Row],[Capital Cost (LKR)]]*AHP!$Q$24/TOPSIS!$C$20</f>
        <v>4.3067121681863224E-3</v>
      </c>
      <c r="W233">
        <f>Net_Zero_Table[[#This Row],[System Cost (LKR)]]*AHP!$Q$25/TOPSIS!$D$20</f>
        <v>2.5641079002296919E-3</v>
      </c>
      <c r="X233">
        <f>Net_Zero_Table[[#This Row],[Embodied Carbon (Metric T)]]*AHP!$Q$26/TOPSIS!$E$20</f>
        <v>1.0353613926468145E-2</v>
      </c>
      <c r="Y2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4.1552640109556553E-3</v>
      </c>
      <c r="Z2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4.0804752716117436E-3</v>
      </c>
      <c r="AA233">
        <f>Net_Zero_Table[[#This Row],[S- Worst-Euclidean Distance]]/(Net_Zero_Table[[#This Row],[S+ Best-Euclidean Distance]]+Net_Zero_Table[[#This Row],[S- Worst-Euclidean Distance]])</f>
        <v>0.49545950055132165</v>
      </c>
      <c r="AB233">
        <v>232</v>
      </c>
    </row>
    <row r="234" spans="1:28" x14ac:dyDescent="0.3">
      <c r="A234">
        <v>146</v>
      </c>
      <c r="B234" t="s">
        <v>140</v>
      </c>
      <c r="C234" t="s">
        <v>148</v>
      </c>
      <c r="D234" t="s">
        <v>151</v>
      </c>
      <c r="E234" t="s">
        <v>152</v>
      </c>
      <c r="F234" t="s">
        <v>154</v>
      </c>
      <c r="G234" t="s">
        <v>220</v>
      </c>
      <c r="H234">
        <v>377.78108079298306</v>
      </c>
      <c r="I234">
        <v>27</v>
      </c>
      <c r="J234">
        <v>1380377.9978418781</v>
      </c>
      <c r="K234">
        <v>43946.449763636367</v>
      </c>
      <c r="L234">
        <v>248468039.61153808</v>
      </c>
      <c r="M234">
        <v>5693401.9422727264</v>
      </c>
      <c r="N234">
        <v>2070566996.7628174</v>
      </c>
      <c r="O234">
        <v>105300000</v>
      </c>
      <c r="P234">
        <v>22.977584668181816</v>
      </c>
      <c r="Q234">
        <v>20636.651067736078</v>
      </c>
      <c r="R234">
        <v>248511986.06130171</v>
      </c>
      <c r="S234">
        <v>2181.5603987050899</v>
      </c>
      <c r="T234">
        <v>20659.628652404259</v>
      </c>
      <c r="U234">
        <f>Net_Zero_Table[[#This Row],[Total Energy(MJ)]]*AHP!$Q$23/TOPSIS!$B$20</f>
        <v>2.5309298195573194E-2</v>
      </c>
      <c r="V234">
        <f>Net_Zero_Table[[#This Row],[Capital Cost (LKR)]]*AHP!$Q$24/TOPSIS!$C$20</f>
        <v>4.3032315244317968E-3</v>
      </c>
      <c r="W234">
        <f>Net_Zero_Table[[#This Row],[System Cost (LKR)]]*AHP!$Q$25/TOPSIS!$D$20</f>
        <v>2.6693771851198011E-3</v>
      </c>
      <c r="X234">
        <f>Net_Zero_Table[[#This Row],[Embodied Carbon (Metric T)]]*AHP!$Q$26/TOPSIS!$E$20</f>
        <v>1.0357765649840183E-2</v>
      </c>
      <c r="Y2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4.1606807502110842E-3</v>
      </c>
      <c r="Z2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4.0697209709332181E-3</v>
      </c>
      <c r="AA234">
        <f>Net_Zero_Table[[#This Row],[S- Worst-Euclidean Distance]]/(Net_Zero_Table[[#This Row],[S+ Best-Euclidean Distance]]+Net_Zero_Table[[#This Row],[S- Worst-Euclidean Distance]])</f>
        <v>0.49447415919904697</v>
      </c>
      <c r="AB234">
        <v>233</v>
      </c>
    </row>
    <row r="235" spans="1:28" x14ac:dyDescent="0.3">
      <c r="A235">
        <v>164</v>
      </c>
      <c r="B235" t="s">
        <v>140</v>
      </c>
      <c r="C235" t="s">
        <v>148</v>
      </c>
      <c r="D235" t="s">
        <v>280</v>
      </c>
      <c r="E235" t="s">
        <v>152</v>
      </c>
      <c r="F235" t="s">
        <v>154</v>
      </c>
      <c r="G235" t="s">
        <v>220</v>
      </c>
      <c r="H235">
        <v>378.24554313139316</v>
      </c>
      <c r="I235">
        <v>27</v>
      </c>
      <c r="J235">
        <v>1380827.5973854591</v>
      </c>
      <c r="K235">
        <v>43946.449763636367</v>
      </c>
      <c r="L235">
        <v>248548967.52938268</v>
      </c>
      <c r="M235">
        <v>5698007.0172727266</v>
      </c>
      <c r="N235">
        <v>2071241396.0781889</v>
      </c>
      <c r="O235">
        <v>105300000</v>
      </c>
      <c r="P235">
        <v>22.968374518181815</v>
      </c>
      <c r="Q235">
        <v>20643.372580912615</v>
      </c>
      <c r="R235">
        <v>248592913.9791463</v>
      </c>
      <c r="S235">
        <v>2182.239403095462</v>
      </c>
      <c r="T235">
        <v>20666.340955430798</v>
      </c>
      <c r="U235">
        <f>Net_Zero_Table[[#This Row],[Total Energy(MJ)]]*AHP!$Q$23/TOPSIS!$B$20</f>
        <v>2.531754016746976E-2</v>
      </c>
      <c r="V235">
        <f>Net_Zero_Table[[#This Row],[Capital Cost (LKR)]]*AHP!$Q$24/TOPSIS!$C$20</f>
        <v>4.3067121681863224E-3</v>
      </c>
      <c r="W235">
        <f>Net_Zero_Table[[#This Row],[System Cost (LKR)]]*AHP!$Q$25/TOPSIS!$D$20</f>
        <v>2.6693771851198011E-3</v>
      </c>
      <c r="X235">
        <f>Net_Zero_Table[[#This Row],[Embodied Carbon (Metric T)]]*AHP!$Q$26/TOPSIS!$E$20</f>
        <v>1.0353613926468145E-2</v>
      </c>
      <c r="Y2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4.1664747215018087E-3</v>
      </c>
      <c r="Z2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4.0688986894631008E-3</v>
      </c>
      <c r="AA235">
        <f>Net_Zero_Table[[#This Row],[S- Worst-Euclidean Distance]]/(Net_Zero_Table[[#This Row],[S+ Best-Euclidean Distance]]+Net_Zero_Table[[#This Row],[S- Worst-Euclidean Distance]])</f>
        <v>0.49407579795296286</v>
      </c>
      <c r="AB235">
        <v>234</v>
      </c>
    </row>
    <row r="236" spans="1:28" x14ac:dyDescent="0.3">
      <c r="A236">
        <v>13</v>
      </c>
      <c r="B236" t="s">
        <v>139</v>
      </c>
      <c r="C236" t="s">
        <v>147</v>
      </c>
      <c r="D236" t="s">
        <v>151</v>
      </c>
      <c r="E236" t="s">
        <v>280</v>
      </c>
      <c r="F236" t="s">
        <v>155</v>
      </c>
      <c r="G236" t="s">
        <v>219</v>
      </c>
      <c r="H236">
        <v>345.17044515820629</v>
      </c>
      <c r="I236">
        <v>50</v>
      </c>
      <c r="J236">
        <v>1206021.8822312516</v>
      </c>
      <c r="K236">
        <v>60535.193972727269</v>
      </c>
      <c r="L236">
        <v>217083938.80162528</v>
      </c>
      <c r="M236">
        <v>6759357.5068181809</v>
      </c>
      <c r="N236">
        <v>1809032823.3468773</v>
      </c>
      <c r="O236">
        <v>93200000</v>
      </c>
      <c r="P236">
        <v>30.114335059090905</v>
      </c>
      <c r="Q236">
        <v>18030.027139357207</v>
      </c>
      <c r="R236">
        <v>217144473.99559802</v>
      </c>
      <c r="S236">
        <v>1908.9921808536956</v>
      </c>
      <c r="T236">
        <v>18060.141474416298</v>
      </c>
      <c r="U236">
        <f>Net_Zero_Table[[#This Row],[Total Energy(MJ)]]*AHP!$Q$23/TOPSIS!$B$20</f>
        <v>2.2114725052013423E-2</v>
      </c>
      <c r="V236">
        <f>Net_Zero_Table[[#This Row],[Capital Cost (LKR)]]*AHP!$Q$24/TOPSIS!$C$20</f>
        <v>5.1089103848925791E-3</v>
      </c>
      <c r="W236">
        <f>Net_Zero_Table[[#This Row],[System Cost (LKR)]]*AHP!$Q$25/TOPSIS!$D$20</f>
        <v>2.3626396358325304E-3</v>
      </c>
      <c r="X236">
        <f>Net_Zero_Table[[#This Row],[Embodied Carbon (Metric T)]]*AHP!$Q$26/TOPSIS!$E$20</f>
        <v>1.3574848259606535E-2</v>
      </c>
      <c r="Y2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5.3021981265910885E-3</v>
      </c>
      <c r="Z2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4.9797648713461266E-3</v>
      </c>
      <c r="AA236">
        <f>Net_Zero_Table[[#This Row],[S- Worst-Euclidean Distance]]/(Net_Zero_Table[[#This Row],[S+ Best-Euclidean Distance]]+Net_Zero_Table[[#This Row],[S- Worst-Euclidean Distance]])</f>
        <v>0.48432044273502795</v>
      </c>
      <c r="AB236">
        <v>235</v>
      </c>
    </row>
    <row r="237" spans="1:28" x14ac:dyDescent="0.3">
      <c r="A237">
        <v>15</v>
      </c>
      <c r="B237" t="s">
        <v>139</v>
      </c>
      <c r="C237" t="s">
        <v>147</v>
      </c>
      <c r="D237" t="s">
        <v>151</v>
      </c>
      <c r="E237" t="s">
        <v>280</v>
      </c>
      <c r="F237" t="s">
        <v>155</v>
      </c>
      <c r="G237" t="s">
        <v>218</v>
      </c>
      <c r="H237">
        <v>345.17044515820629</v>
      </c>
      <c r="I237">
        <v>25</v>
      </c>
      <c r="J237">
        <v>1206021.8822312516</v>
      </c>
      <c r="K237">
        <v>60535.193972727269</v>
      </c>
      <c r="L237">
        <v>217083938.80162528</v>
      </c>
      <c r="M237">
        <v>6759357.5068181809</v>
      </c>
      <c r="N237">
        <v>1809032823.3468773</v>
      </c>
      <c r="O237">
        <v>93655000</v>
      </c>
      <c r="P237">
        <v>30.114335059090905</v>
      </c>
      <c r="Q237">
        <v>18030.027139357207</v>
      </c>
      <c r="R237">
        <v>217144473.99559802</v>
      </c>
      <c r="S237">
        <v>1909.4471808536957</v>
      </c>
      <c r="T237">
        <v>18060.141474416298</v>
      </c>
      <c r="U237">
        <f>Net_Zero_Table[[#This Row],[Total Energy(MJ)]]*AHP!$Q$23/TOPSIS!$B$20</f>
        <v>2.2114725052013423E-2</v>
      </c>
      <c r="V237">
        <f>Net_Zero_Table[[#This Row],[Capital Cost (LKR)]]*AHP!$Q$24/TOPSIS!$C$20</f>
        <v>5.1089103848925791E-3</v>
      </c>
      <c r="W237">
        <f>Net_Zero_Table[[#This Row],[System Cost (LKR)]]*AHP!$Q$25/TOPSIS!$D$20</f>
        <v>2.3741739816941594E-3</v>
      </c>
      <c r="X237">
        <f>Net_Zero_Table[[#This Row],[Embodied Carbon (Metric T)]]*AHP!$Q$26/TOPSIS!$E$20</f>
        <v>1.3574848259606535E-2</v>
      </c>
      <c r="Y2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5.3026218284159656E-3</v>
      </c>
      <c r="Z2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4.978151500347746E-3</v>
      </c>
      <c r="AA237">
        <f>Net_Zero_Table[[#This Row],[S- Worst-Euclidean Distance]]/(Net_Zero_Table[[#This Row],[S+ Best-Euclidean Distance]]+Net_Zero_Table[[#This Row],[S- Worst-Euclidean Distance]])</f>
        <v>0.48421955636545305</v>
      </c>
      <c r="AB237">
        <v>236</v>
      </c>
    </row>
    <row r="238" spans="1:28" x14ac:dyDescent="0.3">
      <c r="A238">
        <v>31</v>
      </c>
      <c r="B238" t="s">
        <v>139</v>
      </c>
      <c r="C238" t="s">
        <v>147</v>
      </c>
      <c r="D238" t="s">
        <v>280</v>
      </c>
      <c r="E238" t="s">
        <v>280</v>
      </c>
      <c r="F238" t="s">
        <v>155</v>
      </c>
      <c r="G238" t="s">
        <v>219</v>
      </c>
      <c r="H238">
        <v>345.63490749661628</v>
      </c>
      <c r="I238">
        <v>50</v>
      </c>
      <c r="J238">
        <v>1206471.4817748326</v>
      </c>
      <c r="K238">
        <v>60535.193972727269</v>
      </c>
      <c r="L238">
        <v>217164866.71946988</v>
      </c>
      <c r="M238">
        <v>6763962.5818181811</v>
      </c>
      <c r="N238">
        <v>1809707222.6622488</v>
      </c>
      <c r="O238">
        <v>93200000</v>
      </c>
      <c r="P238">
        <v>30.105124909090907</v>
      </c>
      <c r="Q238">
        <v>18036.748652533748</v>
      </c>
      <c r="R238">
        <v>217225401.91344261</v>
      </c>
      <c r="S238">
        <v>1909.6711852440669</v>
      </c>
      <c r="T238">
        <v>18066.853777442841</v>
      </c>
      <c r="U238">
        <f>Net_Zero_Table[[#This Row],[Total Energy(MJ)]]*AHP!$Q$23/TOPSIS!$B$20</f>
        <v>2.2122967023909985E-2</v>
      </c>
      <c r="V238">
        <f>Net_Zero_Table[[#This Row],[Capital Cost (LKR)]]*AHP!$Q$24/TOPSIS!$C$20</f>
        <v>5.1123910286471038E-3</v>
      </c>
      <c r="W238">
        <f>Net_Zero_Table[[#This Row],[System Cost (LKR)]]*AHP!$Q$25/TOPSIS!$D$20</f>
        <v>2.3626396358325304E-3</v>
      </c>
      <c r="X238">
        <f>Net_Zero_Table[[#This Row],[Embodied Carbon (Metric T)]]*AHP!$Q$26/TOPSIS!$E$20</f>
        <v>1.3570696536234498E-2</v>
      </c>
      <c r="Y2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5.2997913918650811E-3</v>
      </c>
      <c r="Z2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4.9716800441780762E-3</v>
      </c>
      <c r="AA238">
        <f>Net_Zero_Table[[#This Row],[S- Worst-Euclidean Distance]]/(Net_Zero_Table[[#This Row],[S+ Best-Euclidean Distance]]+Net_Zero_Table[[#This Row],[S- Worst-Euclidean Distance]])</f>
        <v>0.48402802608516027</v>
      </c>
      <c r="AB238">
        <v>237</v>
      </c>
    </row>
    <row r="239" spans="1:28" x14ac:dyDescent="0.3">
      <c r="A239">
        <v>33</v>
      </c>
      <c r="B239" t="s">
        <v>139</v>
      </c>
      <c r="C239" t="s">
        <v>147</v>
      </c>
      <c r="D239" t="s">
        <v>280</v>
      </c>
      <c r="E239" t="s">
        <v>280</v>
      </c>
      <c r="F239" t="s">
        <v>155</v>
      </c>
      <c r="G239" t="s">
        <v>218</v>
      </c>
      <c r="H239">
        <v>345.63490749661628</v>
      </c>
      <c r="I239">
        <v>25</v>
      </c>
      <c r="J239">
        <v>1206471.4817748326</v>
      </c>
      <c r="K239">
        <v>60535.193972727269</v>
      </c>
      <c r="L239">
        <v>217164866.71946988</v>
      </c>
      <c r="M239">
        <v>6763962.5818181811</v>
      </c>
      <c r="N239">
        <v>1809707222.6622488</v>
      </c>
      <c r="O239">
        <v>93655000</v>
      </c>
      <c r="P239">
        <v>30.105124909090907</v>
      </c>
      <c r="Q239">
        <v>18036.748652533748</v>
      </c>
      <c r="R239">
        <v>217225401.91344261</v>
      </c>
      <c r="S239">
        <v>1910.1261852440668</v>
      </c>
      <c r="T239">
        <v>18066.853777442841</v>
      </c>
      <c r="U239">
        <f>Net_Zero_Table[[#This Row],[Total Energy(MJ)]]*AHP!$Q$23/TOPSIS!$B$20</f>
        <v>2.2122967023909985E-2</v>
      </c>
      <c r="V239">
        <f>Net_Zero_Table[[#This Row],[Capital Cost (LKR)]]*AHP!$Q$24/TOPSIS!$C$20</f>
        <v>5.1123910286471038E-3</v>
      </c>
      <c r="W239">
        <f>Net_Zero_Table[[#This Row],[System Cost (LKR)]]*AHP!$Q$25/TOPSIS!$D$20</f>
        <v>2.3741739816941594E-3</v>
      </c>
      <c r="X239">
        <f>Net_Zero_Table[[#This Row],[Embodied Carbon (Metric T)]]*AHP!$Q$26/TOPSIS!$E$20</f>
        <v>1.3570696536234498E-2</v>
      </c>
      <c r="Y2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5.3002152860855238E-3</v>
      </c>
      <c r="Z2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4.9700640487020014E-3</v>
      </c>
      <c r="AA239">
        <f>Net_Zero_Table[[#This Row],[S- Worst-Euclidean Distance]]/(Net_Zero_Table[[#This Row],[S+ Best-Euclidean Distance]]+Net_Zero_Table[[#This Row],[S- Worst-Euclidean Distance]])</f>
        <v>0.48392686183981226</v>
      </c>
      <c r="AB239">
        <v>238</v>
      </c>
    </row>
    <row r="240" spans="1:28" x14ac:dyDescent="0.3">
      <c r="A240">
        <v>14</v>
      </c>
      <c r="B240" t="s">
        <v>139</v>
      </c>
      <c r="C240" t="s">
        <v>147</v>
      </c>
      <c r="D240" t="s">
        <v>151</v>
      </c>
      <c r="E240" t="s">
        <v>280</v>
      </c>
      <c r="F240" t="s">
        <v>155</v>
      </c>
      <c r="G240" t="s">
        <v>220</v>
      </c>
      <c r="H240">
        <v>345.17044515820629</v>
      </c>
      <c r="I240">
        <v>25</v>
      </c>
      <c r="J240">
        <v>1206021.8822312516</v>
      </c>
      <c r="K240">
        <v>60535.193972727269</v>
      </c>
      <c r="L240">
        <v>217083938.80162528</v>
      </c>
      <c r="M240">
        <v>6759357.5068181809</v>
      </c>
      <c r="N240">
        <v>1809032823.3468773</v>
      </c>
      <c r="O240">
        <v>97500000</v>
      </c>
      <c r="P240">
        <v>30.114335059090905</v>
      </c>
      <c r="Q240">
        <v>18030.027139357207</v>
      </c>
      <c r="R240">
        <v>217144473.99559802</v>
      </c>
      <c r="S240">
        <v>1913.2921808536955</v>
      </c>
      <c r="T240">
        <v>18060.141474416298</v>
      </c>
      <c r="U240">
        <f>Net_Zero_Table[[#This Row],[Total Energy(MJ)]]*AHP!$Q$23/TOPSIS!$B$20</f>
        <v>2.2114725052013423E-2</v>
      </c>
      <c r="V240">
        <f>Net_Zero_Table[[#This Row],[Capital Cost (LKR)]]*AHP!$Q$24/TOPSIS!$C$20</f>
        <v>5.1089103848925791E-3</v>
      </c>
      <c r="W240">
        <f>Net_Zero_Table[[#This Row],[System Cost (LKR)]]*AHP!$Q$25/TOPSIS!$D$20</f>
        <v>2.4716455417775939E-3</v>
      </c>
      <c r="X240">
        <f>Net_Zero_Table[[#This Row],[Embodied Carbon (Metric T)]]*AHP!$Q$26/TOPSIS!$E$20</f>
        <v>1.3574848259606535E-2</v>
      </c>
      <c r="Y2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5.3072020810390336E-3</v>
      </c>
      <c r="Z2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4.9655666730860498E-3</v>
      </c>
      <c r="AA240">
        <f>Net_Zero_Table[[#This Row],[S- Worst-Euclidean Distance]]/(Net_Zero_Table[[#This Row],[S+ Best-Euclidean Distance]]+Net_Zero_Table[[#This Row],[S- Worst-Euclidean Distance]])</f>
        <v>0.48337179507638589</v>
      </c>
      <c r="AB240">
        <v>239</v>
      </c>
    </row>
    <row r="241" spans="1:28" x14ac:dyDescent="0.3">
      <c r="A241">
        <v>32</v>
      </c>
      <c r="B241" t="s">
        <v>139</v>
      </c>
      <c r="C241" t="s">
        <v>147</v>
      </c>
      <c r="D241" t="s">
        <v>280</v>
      </c>
      <c r="E241" t="s">
        <v>280</v>
      </c>
      <c r="F241" t="s">
        <v>155</v>
      </c>
      <c r="G241" t="s">
        <v>220</v>
      </c>
      <c r="H241">
        <v>345.63490749661628</v>
      </c>
      <c r="I241">
        <v>25</v>
      </c>
      <c r="J241">
        <v>1206471.4817748326</v>
      </c>
      <c r="K241">
        <v>60535.193972727269</v>
      </c>
      <c r="L241">
        <v>217164866.71946988</v>
      </c>
      <c r="M241">
        <v>6763962.5818181811</v>
      </c>
      <c r="N241">
        <v>1809707222.6622488</v>
      </c>
      <c r="O241">
        <v>97500000</v>
      </c>
      <c r="P241">
        <v>30.105124909090907</v>
      </c>
      <c r="Q241">
        <v>18036.748652533748</v>
      </c>
      <c r="R241">
        <v>217225401.91344261</v>
      </c>
      <c r="S241">
        <v>1913.9711852440669</v>
      </c>
      <c r="T241">
        <v>18066.853777442841</v>
      </c>
      <c r="U241">
        <f>Net_Zero_Table[[#This Row],[Total Energy(MJ)]]*AHP!$Q$23/TOPSIS!$B$20</f>
        <v>2.2122967023909985E-2</v>
      </c>
      <c r="V241">
        <f>Net_Zero_Table[[#This Row],[Capital Cost (LKR)]]*AHP!$Q$24/TOPSIS!$C$20</f>
        <v>5.1123910286471038E-3</v>
      </c>
      <c r="W241">
        <f>Net_Zero_Table[[#This Row],[System Cost (LKR)]]*AHP!$Q$25/TOPSIS!$D$20</f>
        <v>2.4716455417775939E-3</v>
      </c>
      <c r="X241">
        <f>Net_Zero_Table[[#This Row],[Embodied Carbon (Metric T)]]*AHP!$Q$26/TOPSIS!$E$20</f>
        <v>1.3570696536234498E-2</v>
      </c>
      <c r="Y2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5.3047976165586392E-3</v>
      </c>
      <c r="Z2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4.9574586909674262E-3</v>
      </c>
      <c r="AA241">
        <f>Net_Zero_Table[[#This Row],[S- Worst-Euclidean Distance]]/(Net_Zero_Table[[#This Row],[S+ Best-Euclidean Distance]]+Net_Zero_Table[[#This Row],[S- Worst-Euclidean Distance]])</f>
        <v>0.48307687339009048</v>
      </c>
      <c r="AB241">
        <v>240</v>
      </c>
    </row>
    <row r="242" spans="1:28" x14ac:dyDescent="0.3">
      <c r="A242">
        <v>16</v>
      </c>
      <c r="B242" t="s">
        <v>139</v>
      </c>
      <c r="C242" t="s">
        <v>147</v>
      </c>
      <c r="D242" t="s">
        <v>151</v>
      </c>
      <c r="E242" t="s">
        <v>280</v>
      </c>
      <c r="F242" t="s">
        <v>280</v>
      </c>
      <c r="G242" t="s">
        <v>219</v>
      </c>
      <c r="H242">
        <v>345.27238503120714</v>
      </c>
      <c r="I242">
        <v>50</v>
      </c>
      <c r="J242">
        <v>1203270.1937543727</v>
      </c>
      <c r="K242">
        <v>61899.826927272719</v>
      </c>
      <c r="L242">
        <v>216588634.87578708</v>
      </c>
      <c r="M242">
        <v>6721147.7840909082</v>
      </c>
      <c r="N242">
        <v>1804905290.6315589</v>
      </c>
      <c r="O242">
        <v>93200000</v>
      </c>
      <c r="P242">
        <v>30.387261649999996</v>
      </c>
      <c r="Q242">
        <v>17988.88939662787</v>
      </c>
      <c r="R242">
        <v>216650534.70271435</v>
      </c>
      <c r="S242">
        <v>1904.8264384156498</v>
      </c>
      <c r="T242">
        <v>18019.276658277871</v>
      </c>
      <c r="U242">
        <f>Net_Zero_Table[[#This Row],[Total Energy(MJ)]]*AHP!$Q$23/TOPSIS!$B$20</f>
        <v>2.2064420609751959E-2</v>
      </c>
      <c r="V242">
        <f>Net_Zero_Table[[#This Row],[Capital Cost (LKR)]]*AHP!$Q$24/TOPSIS!$C$20</f>
        <v>5.0800304138230922E-3</v>
      </c>
      <c r="W242">
        <f>Net_Zero_Table[[#This Row],[System Cost (LKR)]]*AHP!$Q$25/TOPSIS!$D$20</f>
        <v>2.3626396358325304E-3</v>
      </c>
      <c r="X242">
        <f>Net_Zero_Table[[#This Row],[Embodied Carbon (Metric T)]]*AHP!$Q$26/TOPSIS!$E$20</f>
        <v>1.3697877277193434E-2</v>
      </c>
      <c r="Y2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5.409612440989621E-3</v>
      </c>
      <c r="Z2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5.0255788294789987E-3</v>
      </c>
      <c r="AA242">
        <f>Net_Zero_Table[[#This Row],[S- Worst-Euclidean Distance]]/(Net_Zero_Table[[#This Row],[S+ Best-Euclidean Distance]]+Net_Zero_Table[[#This Row],[S- Worst-Euclidean Distance]])</f>
        <v>0.4815991100902276</v>
      </c>
      <c r="AB242">
        <v>241</v>
      </c>
    </row>
    <row r="243" spans="1:28" x14ac:dyDescent="0.3">
      <c r="A243">
        <v>18</v>
      </c>
      <c r="B243" t="s">
        <v>139</v>
      </c>
      <c r="C243" t="s">
        <v>147</v>
      </c>
      <c r="D243" t="s">
        <v>151</v>
      </c>
      <c r="E243" t="s">
        <v>280</v>
      </c>
      <c r="F243" t="s">
        <v>280</v>
      </c>
      <c r="G243" t="s">
        <v>218</v>
      </c>
      <c r="H243">
        <v>345.27238503120714</v>
      </c>
      <c r="I243">
        <v>25</v>
      </c>
      <c r="J243">
        <v>1203270.1937543727</v>
      </c>
      <c r="K243">
        <v>61899.826927272719</v>
      </c>
      <c r="L243">
        <v>216588634.87578708</v>
      </c>
      <c r="M243">
        <v>6721147.7840909082</v>
      </c>
      <c r="N243">
        <v>1804905290.6315589</v>
      </c>
      <c r="O243">
        <v>93655000</v>
      </c>
      <c r="P243">
        <v>30.387261649999996</v>
      </c>
      <c r="Q243">
        <v>17988.88939662787</v>
      </c>
      <c r="R243">
        <v>216650534.70271435</v>
      </c>
      <c r="S243">
        <v>1905.28143841565</v>
      </c>
      <c r="T243">
        <v>18019.276658277871</v>
      </c>
      <c r="U243">
        <f>Net_Zero_Table[[#This Row],[Total Energy(MJ)]]*AHP!$Q$23/TOPSIS!$B$20</f>
        <v>2.2064420609751959E-2</v>
      </c>
      <c r="V243">
        <f>Net_Zero_Table[[#This Row],[Capital Cost (LKR)]]*AHP!$Q$24/TOPSIS!$C$20</f>
        <v>5.0800304138230922E-3</v>
      </c>
      <c r="W243">
        <f>Net_Zero_Table[[#This Row],[System Cost (LKR)]]*AHP!$Q$25/TOPSIS!$D$20</f>
        <v>2.3741739816941594E-3</v>
      </c>
      <c r="X243">
        <f>Net_Zero_Table[[#This Row],[Embodied Carbon (Metric T)]]*AHP!$Q$26/TOPSIS!$E$20</f>
        <v>1.3697877277193434E-2</v>
      </c>
      <c r="Y2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5.4100277303611964E-3</v>
      </c>
      <c r="Z2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5.0239801709231618E-3</v>
      </c>
      <c r="AA243">
        <f>Net_Zero_Table[[#This Row],[S- Worst-Euclidean Distance]]/(Net_Zero_Table[[#This Row],[S+ Best-Euclidean Distance]]+Net_Zero_Table[[#This Row],[S- Worst-Euclidean Distance]])</f>
        <v>0.48150051432343105</v>
      </c>
      <c r="AB243">
        <v>242</v>
      </c>
    </row>
    <row r="244" spans="1:28" x14ac:dyDescent="0.3">
      <c r="A244">
        <v>34</v>
      </c>
      <c r="B244" t="s">
        <v>139</v>
      </c>
      <c r="C244" t="s">
        <v>147</v>
      </c>
      <c r="D244" t="s">
        <v>280</v>
      </c>
      <c r="E244" t="s">
        <v>280</v>
      </c>
      <c r="F244" t="s">
        <v>280</v>
      </c>
      <c r="G244" t="s">
        <v>219</v>
      </c>
      <c r="H244">
        <v>345.73684736961707</v>
      </c>
      <c r="I244">
        <v>50</v>
      </c>
      <c r="J244">
        <v>1203719.7932979534</v>
      </c>
      <c r="K244">
        <v>61899.826927272719</v>
      </c>
      <c r="L244">
        <v>216669562.79363161</v>
      </c>
      <c r="M244">
        <v>6725752.8590909084</v>
      </c>
      <c r="N244">
        <v>1805579689.9469302</v>
      </c>
      <c r="O244">
        <v>93200000</v>
      </c>
      <c r="P244">
        <v>30.378051499999998</v>
      </c>
      <c r="Q244">
        <v>17995.610909804403</v>
      </c>
      <c r="R244">
        <v>216731462.62055889</v>
      </c>
      <c r="S244">
        <v>1905.5054428060209</v>
      </c>
      <c r="T244">
        <v>18025.988961304403</v>
      </c>
      <c r="U244">
        <f>Net_Zero_Table[[#This Row],[Total Energy(MJ)]]*AHP!$Q$23/TOPSIS!$B$20</f>
        <v>2.2072662581648514E-2</v>
      </c>
      <c r="V244">
        <f>Net_Zero_Table[[#This Row],[Capital Cost (LKR)]]*AHP!$Q$24/TOPSIS!$C$20</f>
        <v>5.0835110575776178E-3</v>
      </c>
      <c r="W244">
        <f>Net_Zero_Table[[#This Row],[System Cost (LKR)]]*AHP!$Q$25/TOPSIS!$D$20</f>
        <v>2.3626396358325304E-3</v>
      </c>
      <c r="X244">
        <f>Net_Zero_Table[[#This Row],[Embodied Carbon (Metric T)]]*AHP!$Q$26/TOPSIS!$E$20</f>
        <v>1.3693725553821395E-2</v>
      </c>
      <c r="Y2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5.4070637838936836E-3</v>
      </c>
      <c r="Z2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5.0173633550717684E-3</v>
      </c>
      <c r="AA244">
        <f>Net_Zero_Table[[#This Row],[S- Worst-Euclidean Distance]]/(Net_Zero_Table[[#This Row],[S+ Best-Euclidean Distance]]+Net_Zero_Table[[#This Row],[S- Worst-Euclidean Distance]])</f>
        <v>0.48130830482927667</v>
      </c>
      <c r="AB244">
        <v>243</v>
      </c>
    </row>
    <row r="245" spans="1:28" x14ac:dyDescent="0.3">
      <c r="A245">
        <v>36</v>
      </c>
      <c r="B245" t="s">
        <v>139</v>
      </c>
      <c r="C245" t="s">
        <v>147</v>
      </c>
      <c r="D245" t="s">
        <v>280</v>
      </c>
      <c r="E245" t="s">
        <v>280</v>
      </c>
      <c r="F245" t="s">
        <v>280</v>
      </c>
      <c r="G245" t="s">
        <v>218</v>
      </c>
      <c r="H245">
        <v>345.73684736961707</v>
      </c>
      <c r="I245">
        <v>25</v>
      </c>
      <c r="J245">
        <v>1203719.7932979534</v>
      </c>
      <c r="K245">
        <v>61899.826927272719</v>
      </c>
      <c r="L245">
        <v>216669562.79363161</v>
      </c>
      <c r="M245">
        <v>6725752.8590909084</v>
      </c>
      <c r="N245">
        <v>1805579689.9469302</v>
      </c>
      <c r="O245">
        <v>93655000</v>
      </c>
      <c r="P245">
        <v>30.378051499999998</v>
      </c>
      <c r="Q245">
        <v>17995.610909804403</v>
      </c>
      <c r="R245">
        <v>216731462.62055889</v>
      </c>
      <c r="S245">
        <v>1905.9604428060209</v>
      </c>
      <c r="T245">
        <v>18025.988961304403</v>
      </c>
      <c r="U245">
        <f>Net_Zero_Table[[#This Row],[Total Energy(MJ)]]*AHP!$Q$23/TOPSIS!$B$20</f>
        <v>2.2072662581648514E-2</v>
      </c>
      <c r="V245">
        <f>Net_Zero_Table[[#This Row],[Capital Cost (LKR)]]*AHP!$Q$24/TOPSIS!$C$20</f>
        <v>5.0835110575776178E-3</v>
      </c>
      <c r="W245">
        <f>Net_Zero_Table[[#This Row],[System Cost (LKR)]]*AHP!$Q$25/TOPSIS!$D$20</f>
        <v>2.3741739816941594E-3</v>
      </c>
      <c r="X245">
        <f>Net_Zero_Table[[#This Row],[Embodied Carbon (Metric T)]]*AHP!$Q$26/TOPSIS!$E$20</f>
        <v>1.3693725553821395E-2</v>
      </c>
      <c r="Y2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5.4074792689997537E-3</v>
      </c>
      <c r="Z2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5.0157620780235026E-3</v>
      </c>
      <c r="AA245">
        <f>Net_Zero_Table[[#This Row],[S- Worst-Euclidean Distance]]/(Net_Zero_Table[[#This Row],[S+ Best-Euclidean Distance]]+Net_Zero_Table[[#This Row],[S- Worst-Euclidean Distance]])</f>
        <v>0.48120943486125256</v>
      </c>
      <c r="AB245">
        <v>244</v>
      </c>
    </row>
    <row r="246" spans="1:28" x14ac:dyDescent="0.3">
      <c r="A246">
        <v>17</v>
      </c>
      <c r="B246" t="s">
        <v>139</v>
      </c>
      <c r="C246" t="s">
        <v>147</v>
      </c>
      <c r="D246" t="s">
        <v>151</v>
      </c>
      <c r="E246" t="s">
        <v>280</v>
      </c>
      <c r="F246" t="s">
        <v>280</v>
      </c>
      <c r="G246" t="s">
        <v>220</v>
      </c>
      <c r="H246">
        <v>345.27238503120714</v>
      </c>
      <c r="I246">
        <v>25</v>
      </c>
      <c r="J246">
        <v>1203270.1937543727</v>
      </c>
      <c r="K246">
        <v>61899.826927272719</v>
      </c>
      <c r="L246">
        <v>216588634.87578708</v>
      </c>
      <c r="M246">
        <v>6721147.7840909082</v>
      </c>
      <c r="N246">
        <v>1804905290.6315589</v>
      </c>
      <c r="O246">
        <v>97500000</v>
      </c>
      <c r="P246">
        <v>30.387261649999996</v>
      </c>
      <c r="Q246">
        <v>17988.88939662787</v>
      </c>
      <c r="R246">
        <v>216650534.70271435</v>
      </c>
      <c r="S246">
        <v>1909.12643841565</v>
      </c>
      <c r="T246">
        <v>18019.276658277871</v>
      </c>
      <c r="U246">
        <f>Net_Zero_Table[[#This Row],[Total Energy(MJ)]]*AHP!$Q$23/TOPSIS!$B$20</f>
        <v>2.2064420609751959E-2</v>
      </c>
      <c r="V246">
        <f>Net_Zero_Table[[#This Row],[Capital Cost (LKR)]]*AHP!$Q$24/TOPSIS!$C$20</f>
        <v>5.0800304138230922E-3</v>
      </c>
      <c r="W246">
        <f>Net_Zero_Table[[#This Row],[System Cost (LKR)]]*AHP!$Q$25/TOPSIS!$D$20</f>
        <v>2.4716455417775939E-3</v>
      </c>
      <c r="X246">
        <f>Net_Zero_Table[[#This Row],[Embodied Carbon (Metric T)]]*AHP!$Q$26/TOPSIS!$E$20</f>
        <v>1.3697877277193434E-2</v>
      </c>
      <c r="Y2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5.4145171268607777E-3</v>
      </c>
      <c r="Z2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5.0115104292296408E-3</v>
      </c>
      <c r="AA246">
        <f>Net_Zero_Table[[#This Row],[S- Worst-Euclidean Distance]]/(Net_Zero_Table[[#This Row],[S+ Best-Euclidean Distance]]+Net_Zero_Table[[#This Row],[S- Worst-Euclidean Distance]])</f>
        <v>0.4806730465911862</v>
      </c>
      <c r="AB246">
        <v>245</v>
      </c>
    </row>
    <row r="247" spans="1:28" x14ac:dyDescent="0.3">
      <c r="A247">
        <v>35</v>
      </c>
      <c r="B247" t="s">
        <v>139</v>
      </c>
      <c r="C247" t="s">
        <v>147</v>
      </c>
      <c r="D247" t="s">
        <v>280</v>
      </c>
      <c r="E247" t="s">
        <v>280</v>
      </c>
      <c r="F247" t="s">
        <v>280</v>
      </c>
      <c r="G247" t="s">
        <v>220</v>
      </c>
      <c r="H247">
        <v>345.73684736961707</v>
      </c>
      <c r="I247">
        <v>25</v>
      </c>
      <c r="J247">
        <v>1203719.7932979534</v>
      </c>
      <c r="K247">
        <v>61899.826927272719</v>
      </c>
      <c r="L247">
        <v>216669562.79363161</v>
      </c>
      <c r="M247">
        <v>6725752.8590909084</v>
      </c>
      <c r="N247">
        <v>1805579689.9469302</v>
      </c>
      <c r="O247">
        <v>97500000</v>
      </c>
      <c r="P247">
        <v>30.378051499999998</v>
      </c>
      <c r="Q247">
        <v>17995.610909804403</v>
      </c>
      <c r="R247">
        <v>216731462.62055889</v>
      </c>
      <c r="S247">
        <v>1909.8054428060209</v>
      </c>
      <c r="T247">
        <v>18025.988961304403</v>
      </c>
      <c r="U247">
        <f>Net_Zero_Table[[#This Row],[Total Energy(MJ)]]*AHP!$Q$23/TOPSIS!$B$20</f>
        <v>2.2072662581648514E-2</v>
      </c>
      <c r="V247">
        <f>Net_Zero_Table[[#This Row],[Capital Cost (LKR)]]*AHP!$Q$24/TOPSIS!$C$20</f>
        <v>5.0835110575776178E-3</v>
      </c>
      <c r="W247">
        <f>Net_Zero_Table[[#This Row],[System Cost (LKR)]]*AHP!$Q$25/TOPSIS!$D$20</f>
        <v>2.4716455417775939E-3</v>
      </c>
      <c r="X247">
        <f>Net_Zero_Table[[#This Row],[Embodied Carbon (Metric T)]]*AHP!$Q$26/TOPSIS!$E$20</f>
        <v>1.3693725553821395E-2</v>
      </c>
      <c r="Y2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5.4119707795269633E-3</v>
      </c>
      <c r="Z2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5.0032718542756581E-3</v>
      </c>
      <c r="AA247">
        <f>Net_Zero_Table[[#This Row],[S- Worst-Euclidean Distance]]/(Net_Zero_Table[[#This Row],[S+ Best-Euclidean Distance]]+Net_Zero_Table[[#This Row],[S- Worst-Euclidean Distance]])</f>
        <v>0.48037976936202742</v>
      </c>
      <c r="AB247">
        <v>246</v>
      </c>
    </row>
    <row r="248" spans="1:28" x14ac:dyDescent="0.3">
      <c r="A248">
        <v>10</v>
      </c>
      <c r="B248" t="s">
        <v>139</v>
      </c>
      <c r="C248" t="s">
        <v>147</v>
      </c>
      <c r="D248" t="s">
        <v>151</v>
      </c>
      <c r="E248" t="s">
        <v>280</v>
      </c>
      <c r="F248" t="s">
        <v>154</v>
      </c>
      <c r="G248" t="s">
        <v>219</v>
      </c>
      <c r="H248">
        <v>345.2090170020445</v>
      </c>
      <c r="I248">
        <v>50</v>
      </c>
      <c r="J248">
        <v>1204980.7028075678</v>
      </c>
      <c r="K248">
        <v>59716.414199999999</v>
      </c>
      <c r="L248">
        <v>216896526.50536218</v>
      </c>
      <c r="M248">
        <v>6732064.8477272717</v>
      </c>
      <c r="N248">
        <v>1807471054.2113516</v>
      </c>
      <c r="O248">
        <v>93200000</v>
      </c>
      <c r="P248">
        <v>30.387261649999996</v>
      </c>
      <c r="Q248">
        <v>18014.461506973137</v>
      </c>
      <c r="R248">
        <v>216956242.91956219</v>
      </c>
      <c r="S248">
        <v>1907.403119059079</v>
      </c>
      <c r="T248">
        <v>18044.848768623138</v>
      </c>
      <c r="U248">
        <f>Net_Zero_Table[[#This Row],[Total Energy(MJ)]]*AHP!$Q$23/TOPSIS!$B$20</f>
        <v>2.2095554964853568E-2</v>
      </c>
      <c r="V248">
        <f>Net_Zero_Table[[#This Row],[Capital Cost (LKR)]]*AHP!$Q$24/TOPSIS!$C$20</f>
        <v>5.0882818341286603E-3</v>
      </c>
      <c r="W248">
        <f>Net_Zero_Table[[#This Row],[System Cost (LKR)]]*AHP!$Q$25/TOPSIS!$D$20</f>
        <v>2.3626396358325304E-3</v>
      </c>
      <c r="X248">
        <f>Net_Zero_Table[[#This Row],[Embodied Carbon (Metric T)]]*AHP!$Q$26/TOPSIS!$E$20</f>
        <v>1.3697877277193434E-2</v>
      </c>
      <c r="Y2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5.4139825283983523E-3</v>
      </c>
      <c r="Z2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4.9943276184237851E-3</v>
      </c>
      <c r="AA248">
        <f>Net_Zero_Table[[#This Row],[S- Worst-Euclidean Distance]]/(Net_Zero_Table[[#This Row],[S+ Best-Euclidean Distance]]+Net_Zero_Table[[#This Row],[S- Worst-Euclidean Distance]])</f>
        <v>0.47984039176125542</v>
      </c>
      <c r="AB248">
        <v>247</v>
      </c>
    </row>
    <row r="249" spans="1:28" x14ac:dyDescent="0.3">
      <c r="A249">
        <v>12</v>
      </c>
      <c r="B249" t="s">
        <v>139</v>
      </c>
      <c r="C249" t="s">
        <v>147</v>
      </c>
      <c r="D249" t="s">
        <v>151</v>
      </c>
      <c r="E249" t="s">
        <v>280</v>
      </c>
      <c r="F249" t="s">
        <v>154</v>
      </c>
      <c r="G249" t="s">
        <v>218</v>
      </c>
      <c r="H249">
        <v>345.2090170020445</v>
      </c>
      <c r="I249">
        <v>25</v>
      </c>
      <c r="J249">
        <v>1204980.7028075678</v>
      </c>
      <c r="K249">
        <v>59716.414199999999</v>
      </c>
      <c r="L249">
        <v>216896526.50536218</v>
      </c>
      <c r="M249">
        <v>6732064.8477272717</v>
      </c>
      <c r="N249">
        <v>1807471054.2113516</v>
      </c>
      <c r="O249">
        <v>93655000</v>
      </c>
      <c r="P249">
        <v>30.387261649999996</v>
      </c>
      <c r="Q249">
        <v>18014.461506973137</v>
      </c>
      <c r="R249">
        <v>216956242.91956219</v>
      </c>
      <c r="S249">
        <v>1907.8581190590789</v>
      </c>
      <c r="T249">
        <v>18044.848768623138</v>
      </c>
      <c r="U249">
        <f>Net_Zero_Table[[#This Row],[Total Energy(MJ)]]*AHP!$Q$23/TOPSIS!$B$20</f>
        <v>2.2095554964853568E-2</v>
      </c>
      <c r="V249">
        <f>Net_Zero_Table[[#This Row],[Capital Cost (LKR)]]*AHP!$Q$24/TOPSIS!$C$20</f>
        <v>5.0882818341286603E-3</v>
      </c>
      <c r="W249">
        <f>Net_Zero_Table[[#This Row],[System Cost (LKR)]]*AHP!$Q$25/TOPSIS!$D$20</f>
        <v>2.3741739816941594E-3</v>
      </c>
      <c r="X249">
        <f>Net_Zero_Table[[#This Row],[Embodied Carbon (Metric T)]]*AHP!$Q$26/TOPSIS!$E$20</f>
        <v>1.3697877277193434E-2</v>
      </c>
      <c r="Y2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5.4143974825801291E-3</v>
      </c>
      <c r="Z2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4.9927189533031215E-3</v>
      </c>
      <c r="AA249">
        <f>Net_Zero_Table[[#This Row],[S- Worst-Euclidean Distance]]/(Net_Zero_Table[[#This Row],[S+ Best-Euclidean Distance]]+Net_Zero_Table[[#This Row],[S- Worst-Euclidean Distance]])</f>
        <v>0.47974085656315518</v>
      </c>
      <c r="AB249">
        <v>248</v>
      </c>
    </row>
    <row r="250" spans="1:28" x14ac:dyDescent="0.3">
      <c r="A250">
        <v>28</v>
      </c>
      <c r="B250" t="s">
        <v>139</v>
      </c>
      <c r="C250" t="s">
        <v>147</v>
      </c>
      <c r="D250" t="s">
        <v>280</v>
      </c>
      <c r="E250" t="s">
        <v>280</v>
      </c>
      <c r="F250" t="s">
        <v>154</v>
      </c>
      <c r="G250" t="s">
        <v>219</v>
      </c>
      <c r="H250">
        <v>345.67347934045443</v>
      </c>
      <c r="I250">
        <v>50</v>
      </c>
      <c r="J250">
        <v>1205430.3023511488</v>
      </c>
      <c r="K250">
        <v>59716.414199999999</v>
      </c>
      <c r="L250">
        <v>216977454.42320678</v>
      </c>
      <c r="M250">
        <v>6736669.9227272719</v>
      </c>
      <c r="N250">
        <v>1808145453.5267231</v>
      </c>
      <c r="O250">
        <v>93200000</v>
      </c>
      <c r="P250">
        <v>30.378051499999998</v>
      </c>
      <c r="Q250">
        <v>18021.183020149674</v>
      </c>
      <c r="R250">
        <v>217037170.83740678</v>
      </c>
      <c r="S250">
        <v>1908.0821234494506</v>
      </c>
      <c r="T250">
        <v>18051.561071649674</v>
      </c>
      <c r="U250">
        <f>Net_Zero_Table[[#This Row],[Total Energy(MJ)]]*AHP!$Q$23/TOPSIS!$B$20</f>
        <v>2.2103796936750127E-2</v>
      </c>
      <c r="V250">
        <f>Net_Zero_Table[[#This Row],[Capital Cost (LKR)]]*AHP!$Q$24/TOPSIS!$C$20</f>
        <v>5.091762477883185E-3</v>
      </c>
      <c r="W250">
        <f>Net_Zero_Table[[#This Row],[System Cost (LKR)]]*AHP!$Q$25/TOPSIS!$D$20</f>
        <v>2.3626396358325304E-3</v>
      </c>
      <c r="X250">
        <f>Net_Zero_Table[[#This Row],[Embodied Carbon (Metric T)]]*AHP!$Q$26/TOPSIS!$E$20</f>
        <v>1.3693725553821395E-2</v>
      </c>
      <c r="Y2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5.4114886562438838E-3</v>
      </c>
      <c r="Z2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4.9861178769789148E-3</v>
      </c>
      <c r="AA250">
        <f>Net_Zero_Table[[#This Row],[S- Worst-Euclidean Distance]]/(Net_Zero_Table[[#This Row],[S+ Best-Euclidean Distance]]+Net_Zero_Table[[#This Row],[S- Worst-Euclidean Distance]])</f>
        <v>0.47954477417923969</v>
      </c>
      <c r="AB250">
        <v>249</v>
      </c>
    </row>
    <row r="251" spans="1:28" x14ac:dyDescent="0.3">
      <c r="A251">
        <v>30</v>
      </c>
      <c r="B251" t="s">
        <v>139</v>
      </c>
      <c r="C251" t="s">
        <v>147</v>
      </c>
      <c r="D251" t="s">
        <v>280</v>
      </c>
      <c r="E251" t="s">
        <v>280</v>
      </c>
      <c r="F251" t="s">
        <v>154</v>
      </c>
      <c r="G251" t="s">
        <v>218</v>
      </c>
      <c r="H251">
        <v>345.67347934045443</v>
      </c>
      <c r="I251">
        <v>25</v>
      </c>
      <c r="J251">
        <v>1205430.3023511488</v>
      </c>
      <c r="K251">
        <v>59716.414199999999</v>
      </c>
      <c r="L251">
        <v>216977454.42320678</v>
      </c>
      <c r="M251">
        <v>6736669.9227272719</v>
      </c>
      <c r="N251">
        <v>1808145453.5267231</v>
      </c>
      <c r="O251">
        <v>93655000</v>
      </c>
      <c r="P251">
        <v>30.378051499999998</v>
      </c>
      <c r="Q251">
        <v>18021.183020149674</v>
      </c>
      <c r="R251">
        <v>217037170.83740678</v>
      </c>
      <c r="S251">
        <v>1908.5371234494505</v>
      </c>
      <c r="T251">
        <v>18051.561071649674</v>
      </c>
      <c r="U251">
        <f>Net_Zero_Table[[#This Row],[Total Energy(MJ)]]*AHP!$Q$23/TOPSIS!$B$20</f>
        <v>2.2103796936750127E-2</v>
      </c>
      <c r="V251">
        <f>Net_Zero_Table[[#This Row],[Capital Cost (LKR)]]*AHP!$Q$24/TOPSIS!$C$20</f>
        <v>5.091762477883185E-3</v>
      </c>
      <c r="W251">
        <f>Net_Zero_Table[[#This Row],[System Cost (LKR)]]*AHP!$Q$25/TOPSIS!$D$20</f>
        <v>2.3741739816941594E-3</v>
      </c>
      <c r="X251">
        <f>Net_Zero_Table[[#This Row],[Embodied Carbon (Metric T)]]*AHP!$Q$26/TOPSIS!$E$20</f>
        <v>1.3693725553821395E-2</v>
      </c>
      <c r="Y2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5.4119038016416801E-3</v>
      </c>
      <c r="Z2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4.9845065623038698E-3</v>
      </c>
      <c r="AA251">
        <f>Net_Zero_Table[[#This Row],[S- Worst-Euclidean Distance]]/(Net_Zero_Table[[#This Row],[S+ Best-Euclidean Distance]]+Net_Zero_Table[[#This Row],[S- Worst-Euclidean Distance]])</f>
        <v>0.47944496107906576</v>
      </c>
      <c r="AB251">
        <v>250</v>
      </c>
    </row>
    <row r="252" spans="1:28" x14ac:dyDescent="0.3">
      <c r="A252">
        <v>11</v>
      </c>
      <c r="B252" t="s">
        <v>139</v>
      </c>
      <c r="C252" t="s">
        <v>147</v>
      </c>
      <c r="D252" t="s">
        <v>151</v>
      </c>
      <c r="E252" t="s">
        <v>280</v>
      </c>
      <c r="F252" t="s">
        <v>154</v>
      </c>
      <c r="G252" t="s">
        <v>220</v>
      </c>
      <c r="H252">
        <v>345.2090170020445</v>
      </c>
      <c r="I252">
        <v>25</v>
      </c>
      <c r="J252">
        <v>1204980.7028075678</v>
      </c>
      <c r="K252">
        <v>59716.414199999999</v>
      </c>
      <c r="L252">
        <v>216896526.50536218</v>
      </c>
      <c r="M252">
        <v>6732064.8477272717</v>
      </c>
      <c r="N252">
        <v>1807471054.2113516</v>
      </c>
      <c r="O252">
        <v>97500000</v>
      </c>
      <c r="P252">
        <v>30.387261649999996</v>
      </c>
      <c r="Q252">
        <v>18014.461506973137</v>
      </c>
      <c r="R252">
        <v>216956242.91956219</v>
      </c>
      <c r="S252">
        <v>1911.703119059079</v>
      </c>
      <c r="T252">
        <v>18044.848768623138</v>
      </c>
      <c r="U252">
        <f>Net_Zero_Table[[#This Row],[Total Energy(MJ)]]*AHP!$Q$23/TOPSIS!$B$20</f>
        <v>2.2095554964853568E-2</v>
      </c>
      <c r="V252">
        <f>Net_Zero_Table[[#This Row],[Capital Cost (LKR)]]*AHP!$Q$24/TOPSIS!$C$20</f>
        <v>5.0882818341286603E-3</v>
      </c>
      <c r="W252">
        <f>Net_Zero_Table[[#This Row],[System Cost (LKR)]]*AHP!$Q$25/TOPSIS!$D$20</f>
        <v>2.4716455417775939E-3</v>
      </c>
      <c r="X252">
        <f>Net_Zero_Table[[#This Row],[Embodied Carbon (Metric T)]]*AHP!$Q$26/TOPSIS!$E$20</f>
        <v>1.3697877277193434E-2</v>
      </c>
      <c r="Y2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5.4188832588607794E-3</v>
      </c>
      <c r="Z2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4.9801709379418448E-3</v>
      </c>
      <c r="AA252">
        <f>Net_Zero_Table[[#This Row],[S- Worst-Euclidean Distance]]/(Net_Zero_Table[[#This Row],[S+ Best-Euclidean Distance]]+Net_Zero_Table[[#This Row],[S- Worst-Euclidean Distance]])</f>
        <v>0.47890614316377805</v>
      </c>
      <c r="AB252">
        <v>251</v>
      </c>
    </row>
    <row r="253" spans="1:28" x14ac:dyDescent="0.3">
      <c r="A253">
        <v>29</v>
      </c>
      <c r="B253" t="s">
        <v>139</v>
      </c>
      <c r="C253" t="s">
        <v>147</v>
      </c>
      <c r="D253" t="s">
        <v>280</v>
      </c>
      <c r="E253" t="s">
        <v>280</v>
      </c>
      <c r="F253" t="s">
        <v>154</v>
      </c>
      <c r="G253" t="s">
        <v>220</v>
      </c>
      <c r="H253">
        <v>345.67347934045443</v>
      </c>
      <c r="I253">
        <v>25</v>
      </c>
      <c r="J253">
        <v>1205430.3023511488</v>
      </c>
      <c r="K253">
        <v>59716.414199999999</v>
      </c>
      <c r="L253">
        <v>216977454.42320678</v>
      </c>
      <c r="M253">
        <v>6736669.9227272719</v>
      </c>
      <c r="N253">
        <v>1808145453.5267231</v>
      </c>
      <c r="O253">
        <v>97500000</v>
      </c>
      <c r="P253">
        <v>30.378051499999998</v>
      </c>
      <c r="Q253">
        <v>18021.183020149674</v>
      </c>
      <c r="R253">
        <v>217037170.83740678</v>
      </c>
      <c r="S253">
        <v>1912.3821234494505</v>
      </c>
      <c r="T253">
        <v>18051.561071649674</v>
      </c>
      <c r="U253">
        <f>Net_Zero_Table[[#This Row],[Total Energy(MJ)]]*AHP!$Q$23/TOPSIS!$B$20</f>
        <v>2.2103796936750127E-2</v>
      </c>
      <c r="V253">
        <f>Net_Zero_Table[[#This Row],[Capital Cost (LKR)]]*AHP!$Q$24/TOPSIS!$C$20</f>
        <v>5.091762477883185E-3</v>
      </c>
      <c r="W253">
        <f>Net_Zero_Table[[#This Row],[System Cost (LKR)]]*AHP!$Q$25/TOPSIS!$D$20</f>
        <v>2.4716455417775939E-3</v>
      </c>
      <c r="X253">
        <f>Net_Zero_Table[[#This Row],[Embodied Carbon (Metric T)]]*AHP!$Q$26/TOPSIS!$E$20</f>
        <v>1.3693725553821395E-2</v>
      </c>
      <c r="Y2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5.4163916431527771E-3</v>
      </c>
      <c r="Z2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4.971937820819834E-3</v>
      </c>
      <c r="AA253">
        <f>Net_Zero_Table[[#This Row],[S- Worst-Euclidean Distance]]/(Net_Zero_Table[[#This Row],[S+ Best-Euclidean Distance]]+Net_Zero_Table[[#This Row],[S- Worst-Euclidean Distance]])</f>
        <v>0.47860802240271944</v>
      </c>
      <c r="AB253">
        <v>252</v>
      </c>
    </row>
    <row r="254" spans="1:28" x14ac:dyDescent="0.3">
      <c r="A254">
        <v>85</v>
      </c>
      <c r="B254" t="s">
        <v>139</v>
      </c>
      <c r="C254" t="s">
        <v>280</v>
      </c>
      <c r="D254" t="s">
        <v>151</v>
      </c>
      <c r="E254" t="s">
        <v>280</v>
      </c>
      <c r="F254" t="s">
        <v>155</v>
      </c>
      <c r="G254" t="s">
        <v>219</v>
      </c>
      <c r="H254">
        <v>387.1305576526774</v>
      </c>
      <c r="I254">
        <v>56</v>
      </c>
      <c r="J254">
        <v>1299405.5892445305</v>
      </c>
      <c r="K254">
        <v>58701.472772727269</v>
      </c>
      <c r="L254">
        <v>233893006.06401551</v>
      </c>
      <c r="M254">
        <v>6148117.1068181815</v>
      </c>
      <c r="N254">
        <v>1949108383.8667958</v>
      </c>
      <c r="O254">
        <v>104384000</v>
      </c>
      <c r="P254">
        <v>26.44689265909091</v>
      </c>
      <c r="Q254">
        <v>19426.113559205729</v>
      </c>
      <c r="R254">
        <v>233951707.53678823</v>
      </c>
      <c r="S254">
        <v>2059.6405009736141</v>
      </c>
      <c r="T254">
        <v>19452.560451864822</v>
      </c>
      <c r="U254">
        <f>Net_Zero_Table[[#This Row],[Total Energy(MJ)]]*AHP!$Q$23/TOPSIS!$B$20</f>
        <v>2.3826430359586367E-2</v>
      </c>
      <c r="V254">
        <f>Net_Zero_Table[[#This Row],[Capital Cost (LKR)]]*AHP!$Q$24/TOPSIS!$C$20</f>
        <v>4.6469178916599095E-3</v>
      </c>
      <c r="W254">
        <f>Net_Zero_Table[[#This Row],[System Cost (LKR)]]*AHP!$Q$25/TOPSIS!$D$20</f>
        <v>2.6461563921324344E-3</v>
      </c>
      <c r="X254">
        <f>Net_Zero_Table[[#This Row],[Embodied Carbon (Metric T)]]*AHP!$Q$26/TOPSIS!$E$20</f>
        <v>1.1921649741918592E-2</v>
      </c>
      <c r="Y2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4.1895775337287946E-3</v>
      </c>
      <c r="Z2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3.839184146568286E-3</v>
      </c>
      <c r="AA254">
        <f>Net_Zero_Table[[#This Row],[S- Worst-Euclidean Distance]]/(Net_Zero_Table[[#This Row],[S+ Best-Euclidean Distance]]+Net_Zero_Table[[#This Row],[S- Worst-Euclidean Distance]])</f>
        <v>0.47817886486652172</v>
      </c>
      <c r="AB254">
        <v>253</v>
      </c>
    </row>
    <row r="255" spans="1:28" x14ac:dyDescent="0.3">
      <c r="A255">
        <v>87</v>
      </c>
      <c r="B255" t="s">
        <v>139</v>
      </c>
      <c r="C255" t="s">
        <v>280</v>
      </c>
      <c r="D255" t="s">
        <v>151</v>
      </c>
      <c r="E255" t="s">
        <v>280</v>
      </c>
      <c r="F255" t="s">
        <v>155</v>
      </c>
      <c r="G255" t="s">
        <v>218</v>
      </c>
      <c r="H255">
        <v>387.1305576526774</v>
      </c>
      <c r="I255">
        <v>28</v>
      </c>
      <c r="J255">
        <v>1299405.5892445305</v>
      </c>
      <c r="K255">
        <v>58701.472772727269</v>
      </c>
      <c r="L255">
        <v>233893006.06401551</v>
      </c>
      <c r="M255">
        <v>6148117.1068181815</v>
      </c>
      <c r="N255">
        <v>1949108383.8667958</v>
      </c>
      <c r="O255">
        <v>104893600</v>
      </c>
      <c r="P255">
        <v>26.44689265909091</v>
      </c>
      <c r="Q255">
        <v>19426.113559205729</v>
      </c>
      <c r="R255">
        <v>233951707.53678823</v>
      </c>
      <c r="S255">
        <v>2060.1501009736139</v>
      </c>
      <c r="T255">
        <v>19452.560451864822</v>
      </c>
      <c r="U255">
        <f>Net_Zero_Table[[#This Row],[Total Energy(MJ)]]*AHP!$Q$23/TOPSIS!$B$20</f>
        <v>2.3826430359586367E-2</v>
      </c>
      <c r="V255">
        <f>Net_Zero_Table[[#This Row],[Capital Cost (LKR)]]*AHP!$Q$24/TOPSIS!$C$20</f>
        <v>4.6469178916599095E-3</v>
      </c>
      <c r="W255">
        <f>Net_Zero_Table[[#This Row],[System Cost (LKR)]]*AHP!$Q$25/TOPSIS!$D$20</f>
        <v>2.6590748594974584E-3</v>
      </c>
      <c r="X255">
        <f>Net_Zero_Table[[#This Row],[Embodied Carbon (Metric T)]]*AHP!$Q$26/TOPSIS!$E$20</f>
        <v>1.1921649741918592E-2</v>
      </c>
      <c r="Y2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4.1910542195414792E-3</v>
      </c>
      <c r="Z2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3.8377968008769469E-3</v>
      </c>
      <c r="AA255">
        <f>Net_Zero_Table[[#This Row],[S- Worst-Euclidean Distance]]/(Net_Zero_Table[[#This Row],[S+ Best-Euclidean Distance]]+Net_Zero_Table[[#This Row],[S- Worst-Euclidean Distance]])</f>
        <v>0.47800074893866185</v>
      </c>
      <c r="AB255">
        <v>254</v>
      </c>
    </row>
    <row r="256" spans="1:28" x14ac:dyDescent="0.3">
      <c r="A256">
        <v>103</v>
      </c>
      <c r="B256" t="s">
        <v>139</v>
      </c>
      <c r="C256" t="s">
        <v>280</v>
      </c>
      <c r="D256" t="s">
        <v>280</v>
      </c>
      <c r="E256" t="s">
        <v>280</v>
      </c>
      <c r="F256" t="s">
        <v>155</v>
      </c>
      <c r="G256" t="s">
        <v>219</v>
      </c>
      <c r="H256">
        <v>387.59501999108738</v>
      </c>
      <c r="I256">
        <v>56</v>
      </c>
      <c r="J256">
        <v>1299855.1887881113</v>
      </c>
      <c r="K256">
        <v>58701.472772727269</v>
      </c>
      <c r="L256">
        <v>233973933.98186004</v>
      </c>
      <c r="M256">
        <v>6152722.1818181816</v>
      </c>
      <c r="N256">
        <v>1949782783.1821671</v>
      </c>
      <c r="O256">
        <v>104384000</v>
      </c>
      <c r="P256">
        <v>26.437682509090912</v>
      </c>
      <c r="Q256">
        <v>19432.835072382262</v>
      </c>
      <c r="R256">
        <v>234032635.45463276</v>
      </c>
      <c r="S256">
        <v>2060.3195053639852</v>
      </c>
      <c r="T256">
        <v>19459.272754891354</v>
      </c>
      <c r="U256">
        <f>Net_Zero_Table[[#This Row],[Total Energy(MJ)]]*AHP!$Q$23/TOPSIS!$B$20</f>
        <v>2.3834672331482919E-2</v>
      </c>
      <c r="V256">
        <f>Net_Zero_Table[[#This Row],[Capital Cost (LKR)]]*AHP!$Q$24/TOPSIS!$C$20</f>
        <v>4.650398535414435E-3</v>
      </c>
      <c r="W256">
        <f>Net_Zero_Table[[#This Row],[System Cost (LKR)]]*AHP!$Q$25/TOPSIS!$D$20</f>
        <v>2.6461563921324344E-3</v>
      </c>
      <c r="X256">
        <f>Net_Zero_Table[[#This Row],[Embodied Carbon (Metric T)]]*AHP!$Q$26/TOPSIS!$E$20</f>
        <v>1.1917498018546555E-2</v>
      </c>
      <c r="Y2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4.191153847348388E-3</v>
      </c>
      <c r="Z2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3.8337456927141043E-3</v>
      </c>
      <c r="AA256">
        <f>Net_Zero_Table[[#This Row],[S- Worst-Euclidean Distance]]/(Net_Zero_Table[[#This Row],[S+ Best-Euclidean Distance]]+Net_Zero_Table[[#This Row],[S- Worst-Euclidean Distance]])</f>
        <v>0.47773130038264</v>
      </c>
      <c r="AB256">
        <v>255</v>
      </c>
    </row>
    <row r="257" spans="1:28" x14ac:dyDescent="0.3">
      <c r="A257">
        <v>105</v>
      </c>
      <c r="B257" t="s">
        <v>139</v>
      </c>
      <c r="C257" t="s">
        <v>280</v>
      </c>
      <c r="D257" t="s">
        <v>280</v>
      </c>
      <c r="E257" t="s">
        <v>280</v>
      </c>
      <c r="F257" t="s">
        <v>155</v>
      </c>
      <c r="G257" t="s">
        <v>218</v>
      </c>
      <c r="H257">
        <v>387.59501999108738</v>
      </c>
      <c r="I257">
        <v>28</v>
      </c>
      <c r="J257">
        <v>1299855.1887881113</v>
      </c>
      <c r="K257">
        <v>58701.472772727269</v>
      </c>
      <c r="L257">
        <v>233973933.98186004</v>
      </c>
      <c r="M257">
        <v>6152722.1818181816</v>
      </c>
      <c r="N257">
        <v>1949782783.1821671</v>
      </c>
      <c r="O257">
        <v>104893600</v>
      </c>
      <c r="P257">
        <v>26.437682509090912</v>
      </c>
      <c r="Q257">
        <v>19432.835072382262</v>
      </c>
      <c r="R257">
        <v>234032635.45463276</v>
      </c>
      <c r="S257">
        <v>2060.8291053639855</v>
      </c>
      <c r="T257">
        <v>19459.272754891354</v>
      </c>
      <c r="U257">
        <f>Net_Zero_Table[[#This Row],[Total Energy(MJ)]]*AHP!$Q$23/TOPSIS!$B$20</f>
        <v>2.3834672331482919E-2</v>
      </c>
      <c r="V257">
        <f>Net_Zero_Table[[#This Row],[Capital Cost (LKR)]]*AHP!$Q$24/TOPSIS!$C$20</f>
        <v>4.650398535414435E-3</v>
      </c>
      <c r="W257">
        <f>Net_Zero_Table[[#This Row],[System Cost (LKR)]]*AHP!$Q$25/TOPSIS!$D$20</f>
        <v>2.6590748594974584E-3</v>
      </c>
      <c r="X257">
        <f>Net_Zero_Table[[#This Row],[Embodied Carbon (Metric T)]]*AHP!$Q$26/TOPSIS!$E$20</f>
        <v>1.1917498018546555E-2</v>
      </c>
      <c r="Y2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4.1926299779678367E-3</v>
      </c>
      <c r="Z2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3.8323563782565965E-3</v>
      </c>
      <c r="AA257">
        <f>Net_Zero_Table[[#This Row],[S- Worst-Euclidean Distance]]/(Net_Zero_Table[[#This Row],[S+ Best-Euclidean Distance]]+Net_Zero_Table[[#This Row],[S- Worst-Euclidean Distance]])</f>
        <v>0.47755300858350991</v>
      </c>
      <c r="AB257">
        <v>256</v>
      </c>
    </row>
    <row r="258" spans="1:28" x14ac:dyDescent="0.3">
      <c r="A258">
        <v>86</v>
      </c>
      <c r="B258" t="s">
        <v>139</v>
      </c>
      <c r="C258" t="s">
        <v>280</v>
      </c>
      <c r="D258" t="s">
        <v>151</v>
      </c>
      <c r="E258" t="s">
        <v>280</v>
      </c>
      <c r="F258" t="s">
        <v>155</v>
      </c>
      <c r="G258" t="s">
        <v>220</v>
      </c>
      <c r="H258">
        <v>387.1305576526774</v>
      </c>
      <c r="I258">
        <v>28</v>
      </c>
      <c r="J258">
        <v>1299405.5892445305</v>
      </c>
      <c r="K258">
        <v>58701.472772727269</v>
      </c>
      <c r="L258">
        <v>233893006.06401551</v>
      </c>
      <c r="M258">
        <v>6148117.1068181815</v>
      </c>
      <c r="N258">
        <v>1949108383.8667958</v>
      </c>
      <c r="O258">
        <v>109200000</v>
      </c>
      <c r="P258">
        <v>26.44689265909091</v>
      </c>
      <c r="Q258">
        <v>19426.113559205729</v>
      </c>
      <c r="R258">
        <v>233951707.53678823</v>
      </c>
      <c r="S258">
        <v>2064.4565009736139</v>
      </c>
      <c r="T258">
        <v>19452.560451864822</v>
      </c>
      <c r="U258">
        <f>Net_Zero_Table[[#This Row],[Total Energy(MJ)]]*AHP!$Q$23/TOPSIS!$B$20</f>
        <v>2.3826430359586367E-2</v>
      </c>
      <c r="V258">
        <f>Net_Zero_Table[[#This Row],[Capital Cost (LKR)]]*AHP!$Q$24/TOPSIS!$C$20</f>
        <v>4.6469178916599095E-3</v>
      </c>
      <c r="W258">
        <f>Net_Zero_Table[[#This Row],[System Cost (LKR)]]*AHP!$Q$25/TOPSIS!$D$20</f>
        <v>2.7682430067909047E-3</v>
      </c>
      <c r="X258">
        <f>Net_Zero_Table[[#This Row],[Embodied Carbon (Metric T)]]*AHP!$Q$26/TOPSIS!$E$20</f>
        <v>1.1921649741918592E-2</v>
      </c>
      <c r="Y2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4.2050973499459564E-3</v>
      </c>
      <c r="Z2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3.8277942223874802E-3</v>
      </c>
      <c r="AA258">
        <f>Net_Zero_Table[[#This Row],[S- Worst-Euclidean Distance]]/(Net_Zero_Table[[#This Row],[S+ Best-Euclidean Distance]]+Net_Zero_Table[[#This Row],[S- Worst-Euclidean Distance]])</f>
        <v>0.47651511139164582</v>
      </c>
      <c r="AB258">
        <v>257</v>
      </c>
    </row>
    <row r="259" spans="1:28" x14ac:dyDescent="0.3">
      <c r="A259">
        <v>104</v>
      </c>
      <c r="B259" t="s">
        <v>139</v>
      </c>
      <c r="C259" t="s">
        <v>280</v>
      </c>
      <c r="D259" t="s">
        <v>280</v>
      </c>
      <c r="E259" t="s">
        <v>280</v>
      </c>
      <c r="F259" t="s">
        <v>155</v>
      </c>
      <c r="G259" t="s">
        <v>220</v>
      </c>
      <c r="H259">
        <v>387.59501999108738</v>
      </c>
      <c r="I259">
        <v>28</v>
      </c>
      <c r="J259">
        <v>1299855.1887881113</v>
      </c>
      <c r="K259">
        <v>58701.472772727269</v>
      </c>
      <c r="L259">
        <v>233973933.98186004</v>
      </c>
      <c r="M259">
        <v>6152722.1818181816</v>
      </c>
      <c r="N259">
        <v>1949782783.1821671</v>
      </c>
      <c r="O259">
        <v>109200000</v>
      </c>
      <c r="P259">
        <v>26.437682509090912</v>
      </c>
      <c r="Q259">
        <v>19432.835072382262</v>
      </c>
      <c r="R259">
        <v>234032635.45463276</v>
      </c>
      <c r="S259">
        <v>2065.1355053639854</v>
      </c>
      <c r="T259">
        <v>19459.272754891354</v>
      </c>
      <c r="U259">
        <f>Net_Zero_Table[[#This Row],[Total Energy(MJ)]]*AHP!$Q$23/TOPSIS!$B$20</f>
        <v>2.3834672331482919E-2</v>
      </c>
      <c r="V259">
        <f>Net_Zero_Table[[#This Row],[Capital Cost (LKR)]]*AHP!$Q$24/TOPSIS!$C$20</f>
        <v>4.650398535414435E-3</v>
      </c>
      <c r="W259">
        <f>Net_Zero_Table[[#This Row],[System Cost (LKR)]]*AHP!$Q$25/TOPSIS!$D$20</f>
        <v>2.7682430067909047E-3</v>
      </c>
      <c r="X259">
        <f>Net_Zero_Table[[#This Row],[Embodied Carbon (Metric T)]]*AHP!$Q$26/TOPSIS!$E$20</f>
        <v>1.1917498018546555E-2</v>
      </c>
      <c r="Y2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4.20666784801708E-3</v>
      </c>
      <c r="Z2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3.8223395628967428E-3</v>
      </c>
      <c r="AA259">
        <f>Net_Zero_Table[[#This Row],[S- Worst-Euclidean Distance]]/(Net_Zero_Table[[#This Row],[S+ Best-Euclidean Distance]]+Net_Zero_Table[[#This Row],[S- Worst-Euclidean Distance]])</f>
        <v>0.47606626414381431</v>
      </c>
      <c r="AB259">
        <v>258</v>
      </c>
    </row>
    <row r="260" spans="1:28" x14ac:dyDescent="0.3">
      <c r="A260">
        <v>472</v>
      </c>
      <c r="B260" t="s">
        <v>280</v>
      </c>
      <c r="C260" t="s">
        <v>148</v>
      </c>
      <c r="D260" t="s">
        <v>151</v>
      </c>
      <c r="E260" t="s">
        <v>152</v>
      </c>
      <c r="F260" t="s">
        <v>155</v>
      </c>
      <c r="G260" t="s">
        <v>219</v>
      </c>
      <c r="H260">
        <v>394.73925778989621</v>
      </c>
      <c r="I260">
        <v>57</v>
      </c>
      <c r="J260">
        <v>1432634.7019912216</v>
      </c>
      <c r="K260">
        <v>35689.179536363634</v>
      </c>
      <c r="L260">
        <v>257874246.3584199</v>
      </c>
      <c r="M260">
        <v>5575477.8013636358</v>
      </c>
      <c r="N260">
        <v>2148952052.9868326</v>
      </c>
      <c r="O260">
        <v>106248000</v>
      </c>
      <c r="P260">
        <v>21.615532077272725</v>
      </c>
      <c r="Q260">
        <v>21417.888794768762</v>
      </c>
      <c r="R260">
        <v>257909935.53795627</v>
      </c>
      <c r="S260">
        <v>2260.7755307881962</v>
      </c>
      <c r="T260">
        <v>21439.504326846036</v>
      </c>
      <c r="U260">
        <f>Net_Zero_Table[[#This Row],[Total Energy(MJ)]]*AHP!$Q$23/TOPSIS!$B$20</f>
        <v>2.6266417043244832E-2</v>
      </c>
      <c r="V260">
        <f>Net_Zero_Table[[#This Row],[Capital Cost (LKR)]]*AHP!$Q$24/TOPSIS!$C$20</f>
        <v>4.2141011792011622E-3</v>
      </c>
      <c r="W260">
        <f>Net_Zero_Table[[#This Row],[System Cost (LKR)]]*AHP!$Q$25/TOPSIS!$D$20</f>
        <v>2.6934091848490852E-3</v>
      </c>
      <c r="X260">
        <f>Net_Zero_Table[[#This Row],[Embodied Carbon (Metric T)]]*AHP!$Q$26/TOPSIS!$E$20</f>
        <v>9.7437837303684747E-3</v>
      </c>
      <c r="Y2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4.81446013436346E-3</v>
      </c>
      <c r="Z2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4.3646083963986134E-3</v>
      </c>
      <c r="AA260">
        <f>Net_Zero_Table[[#This Row],[S- Worst-Euclidean Distance]]/(Net_Zero_Table[[#This Row],[S+ Best-Euclidean Distance]]+Net_Zero_Table[[#This Row],[S- Worst-Euclidean Distance]])</f>
        <v>0.47549578497767797</v>
      </c>
      <c r="AB260">
        <v>259</v>
      </c>
    </row>
    <row r="261" spans="1:28" x14ac:dyDescent="0.3">
      <c r="A261">
        <v>490</v>
      </c>
      <c r="B261" t="s">
        <v>280</v>
      </c>
      <c r="C261" t="s">
        <v>148</v>
      </c>
      <c r="D261" t="s">
        <v>280</v>
      </c>
      <c r="E261" t="s">
        <v>152</v>
      </c>
      <c r="F261" t="s">
        <v>155</v>
      </c>
      <c r="G261" t="s">
        <v>219</v>
      </c>
      <c r="H261">
        <v>395.2037201283062</v>
      </c>
      <c r="I261">
        <v>57</v>
      </c>
      <c r="J261">
        <v>1433084.3015348027</v>
      </c>
      <c r="K261">
        <v>35689.179536363634</v>
      </c>
      <c r="L261">
        <v>257955174.27626449</v>
      </c>
      <c r="M261">
        <v>5580082.8763636351</v>
      </c>
      <c r="N261">
        <v>2149626452.3022041</v>
      </c>
      <c r="O261">
        <v>106248000</v>
      </c>
      <c r="P261">
        <v>21.60632192727272</v>
      </c>
      <c r="Q261">
        <v>21424.610307945299</v>
      </c>
      <c r="R261">
        <v>257990863.45580086</v>
      </c>
      <c r="S261">
        <v>2261.4545351785678</v>
      </c>
      <c r="T261">
        <v>21446.216629872572</v>
      </c>
      <c r="U261">
        <f>Net_Zero_Table[[#This Row],[Total Energy(MJ)]]*AHP!$Q$23/TOPSIS!$B$20</f>
        <v>2.627465901514139E-2</v>
      </c>
      <c r="V261">
        <f>Net_Zero_Table[[#This Row],[Capital Cost (LKR)]]*AHP!$Q$24/TOPSIS!$C$20</f>
        <v>4.217581822955686E-3</v>
      </c>
      <c r="W261">
        <f>Net_Zero_Table[[#This Row],[System Cost (LKR)]]*AHP!$Q$25/TOPSIS!$D$20</f>
        <v>2.6934091848490852E-3</v>
      </c>
      <c r="X261">
        <f>Net_Zero_Table[[#This Row],[Embodied Carbon (Metric T)]]*AHP!$Q$26/TOPSIS!$E$20</f>
        <v>9.7396320069964328E-3</v>
      </c>
      <c r="Y2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4.8215690892707379E-3</v>
      </c>
      <c r="Z2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4.3661618173487151E-3</v>
      </c>
      <c r="AA261">
        <f>Net_Zero_Table[[#This Row],[S- Worst-Euclidean Distance]]/(Net_Zero_Table[[#This Row],[S+ Best-Euclidean Distance]]+Net_Zero_Table[[#This Row],[S- Worst-Euclidean Distance]])</f>
        <v>0.47521655365450916</v>
      </c>
      <c r="AB261">
        <v>260</v>
      </c>
    </row>
    <row r="262" spans="1:28" x14ac:dyDescent="0.3">
      <c r="A262">
        <v>474</v>
      </c>
      <c r="B262" t="s">
        <v>280</v>
      </c>
      <c r="C262" t="s">
        <v>148</v>
      </c>
      <c r="D262" t="s">
        <v>151</v>
      </c>
      <c r="E262" t="s">
        <v>152</v>
      </c>
      <c r="F262" t="s">
        <v>155</v>
      </c>
      <c r="G262" t="s">
        <v>218</v>
      </c>
      <c r="H262">
        <v>394.73925778989621</v>
      </c>
      <c r="I262">
        <v>29</v>
      </c>
      <c r="J262">
        <v>1432634.7019912216</v>
      </c>
      <c r="K262">
        <v>35689.179536363634</v>
      </c>
      <c r="L262">
        <v>257874246.3584199</v>
      </c>
      <c r="M262">
        <v>5575477.8013636358</v>
      </c>
      <c r="N262">
        <v>2148952052.9868326</v>
      </c>
      <c r="O262">
        <v>108639800</v>
      </c>
      <c r="P262">
        <v>21.615532077272725</v>
      </c>
      <c r="Q262">
        <v>21417.888794768762</v>
      </c>
      <c r="R262">
        <v>257909935.53795627</v>
      </c>
      <c r="S262">
        <v>2263.1673307881961</v>
      </c>
      <c r="T262">
        <v>21439.504326846036</v>
      </c>
      <c r="U262">
        <f>Net_Zero_Table[[#This Row],[Total Energy(MJ)]]*AHP!$Q$23/TOPSIS!$B$20</f>
        <v>2.6266417043244832E-2</v>
      </c>
      <c r="V262">
        <f>Net_Zero_Table[[#This Row],[Capital Cost (LKR)]]*AHP!$Q$24/TOPSIS!$C$20</f>
        <v>4.2141011792011622E-3</v>
      </c>
      <c r="W262">
        <f>Net_Zero_Table[[#This Row],[System Cost (LKR)]]*AHP!$Q$25/TOPSIS!$D$20</f>
        <v>2.7540418187652249E-3</v>
      </c>
      <c r="X262">
        <f>Net_Zero_Table[[#This Row],[Embodied Carbon (Metric T)]]*AHP!$Q$26/TOPSIS!$E$20</f>
        <v>9.7437837303684747E-3</v>
      </c>
      <c r="Y2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4.8213830017829239E-3</v>
      </c>
      <c r="Z2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4.3598670915195314E-3</v>
      </c>
      <c r="AA262">
        <f>Net_Zero_Table[[#This Row],[S- Worst-Euclidean Distance]]/(Net_Zero_Table[[#This Row],[S+ Best-Euclidean Distance]]+Net_Zero_Table[[#This Row],[S- Worst-Euclidean Distance]])</f>
        <v>0.47486639043848405</v>
      </c>
      <c r="AB262">
        <v>261</v>
      </c>
    </row>
    <row r="263" spans="1:28" x14ac:dyDescent="0.3">
      <c r="A263">
        <v>492</v>
      </c>
      <c r="B263" t="s">
        <v>280</v>
      </c>
      <c r="C263" t="s">
        <v>148</v>
      </c>
      <c r="D263" t="s">
        <v>280</v>
      </c>
      <c r="E263" t="s">
        <v>152</v>
      </c>
      <c r="F263" t="s">
        <v>155</v>
      </c>
      <c r="G263" t="s">
        <v>218</v>
      </c>
      <c r="H263">
        <v>395.2037201283062</v>
      </c>
      <c r="I263">
        <v>29</v>
      </c>
      <c r="J263">
        <v>1433084.3015348027</v>
      </c>
      <c r="K263">
        <v>35689.179536363634</v>
      </c>
      <c r="L263">
        <v>257955174.27626449</v>
      </c>
      <c r="M263">
        <v>5580082.8763636351</v>
      </c>
      <c r="N263">
        <v>2149626452.3022041</v>
      </c>
      <c r="O263">
        <v>108639800</v>
      </c>
      <c r="P263">
        <v>21.60632192727272</v>
      </c>
      <c r="Q263">
        <v>21424.610307945299</v>
      </c>
      <c r="R263">
        <v>257990863.45580086</v>
      </c>
      <c r="S263">
        <v>2263.8463351785681</v>
      </c>
      <c r="T263">
        <v>21446.216629872572</v>
      </c>
      <c r="U263">
        <f>Net_Zero_Table[[#This Row],[Total Energy(MJ)]]*AHP!$Q$23/TOPSIS!$B$20</f>
        <v>2.627465901514139E-2</v>
      </c>
      <c r="V263">
        <f>Net_Zero_Table[[#This Row],[Capital Cost (LKR)]]*AHP!$Q$24/TOPSIS!$C$20</f>
        <v>4.217581822955686E-3</v>
      </c>
      <c r="W263">
        <f>Net_Zero_Table[[#This Row],[System Cost (LKR)]]*AHP!$Q$25/TOPSIS!$D$20</f>
        <v>2.7540418187652249E-3</v>
      </c>
      <c r="X263">
        <f>Net_Zero_Table[[#This Row],[Embodied Carbon (Metric T)]]*AHP!$Q$26/TOPSIS!$E$20</f>
        <v>9.7396320069964328E-3</v>
      </c>
      <c r="Y2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4.8284817641902041E-3</v>
      </c>
      <c r="Z2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4.3614222011948743E-3</v>
      </c>
      <c r="AA263">
        <f>Net_Zero_Table[[#This Row],[S- Worst-Euclidean Distance]]/(Net_Zero_Table[[#This Row],[S+ Best-Euclidean Distance]]+Net_Zero_Table[[#This Row],[S- Worst-Euclidean Distance]])</f>
        <v>0.47458844157922825</v>
      </c>
      <c r="AB263">
        <v>262</v>
      </c>
    </row>
    <row r="264" spans="1:28" x14ac:dyDescent="0.3">
      <c r="A264">
        <v>473</v>
      </c>
      <c r="B264" t="s">
        <v>280</v>
      </c>
      <c r="C264" t="s">
        <v>148</v>
      </c>
      <c r="D264" t="s">
        <v>151</v>
      </c>
      <c r="E264" t="s">
        <v>152</v>
      </c>
      <c r="F264" t="s">
        <v>155</v>
      </c>
      <c r="G264" t="s">
        <v>220</v>
      </c>
      <c r="H264">
        <v>394.73925778989621</v>
      </c>
      <c r="I264">
        <v>29</v>
      </c>
      <c r="J264">
        <v>1432634.7019912216</v>
      </c>
      <c r="K264">
        <v>35689.179536363634</v>
      </c>
      <c r="L264">
        <v>257874246.3584199</v>
      </c>
      <c r="M264">
        <v>5575477.8013636358</v>
      </c>
      <c r="N264">
        <v>2148952052.9868326</v>
      </c>
      <c r="O264">
        <v>113100000</v>
      </c>
      <c r="P264">
        <v>21.615532077272725</v>
      </c>
      <c r="Q264">
        <v>21417.888794768762</v>
      </c>
      <c r="R264">
        <v>257909935.53795627</v>
      </c>
      <c r="S264">
        <v>2267.6275307881961</v>
      </c>
      <c r="T264">
        <v>21439.504326846036</v>
      </c>
      <c r="U264">
        <f>Net_Zero_Table[[#This Row],[Total Energy(MJ)]]*AHP!$Q$23/TOPSIS!$B$20</f>
        <v>2.6266417043244832E-2</v>
      </c>
      <c r="V264">
        <f>Net_Zero_Table[[#This Row],[Capital Cost (LKR)]]*AHP!$Q$24/TOPSIS!$C$20</f>
        <v>4.2141011792011622E-3</v>
      </c>
      <c r="W264">
        <f>Net_Zero_Table[[#This Row],[System Cost (LKR)]]*AHP!$Q$25/TOPSIS!$D$20</f>
        <v>2.8671088284620088E-3</v>
      </c>
      <c r="X264">
        <f>Net_Zero_Table[[#This Row],[Embodied Carbon (Metric T)]]*AHP!$Q$26/TOPSIS!$E$20</f>
        <v>9.7437837303684747E-3</v>
      </c>
      <c r="Y2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4.8362970755700509E-3</v>
      </c>
      <c r="Z2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4.3532680891214285E-3</v>
      </c>
      <c r="AA264">
        <f>Net_Zero_Table[[#This Row],[S- Worst-Euclidean Distance]]/(Net_Zero_Table[[#This Row],[S+ Best-Euclidean Distance]]+Net_Zero_Table[[#This Row],[S- Worst-Euclidean Distance]])</f>
        <v>0.47371861574557761</v>
      </c>
      <c r="AB264">
        <v>263</v>
      </c>
    </row>
    <row r="265" spans="1:28" x14ac:dyDescent="0.3">
      <c r="A265">
        <v>491</v>
      </c>
      <c r="B265" t="s">
        <v>280</v>
      </c>
      <c r="C265" t="s">
        <v>148</v>
      </c>
      <c r="D265" t="s">
        <v>280</v>
      </c>
      <c r="E265" t="s">
        <v>152</v>
      </c>
      <c r="F265" t="s">
        <v>155</v>
      </c>
      <c r="G265" t="s">
        <v>220</v>
      </c>
      <c r="H265">
        <v>395.2037201283062</v>
      </c>
      <c r="I265">
        <v>29</v>
      </c>
      <c r="J265">
        <v>1433084.3015348027</v>
      </c>
      <c r="K265">
        <v>35689.179536363634</v>
      </c>
      <c r="L265">
        <v>257955174.27626449</v>
      </c>
      <c r="M265">
        <v>5580082.8763636351</v>
      </c>
      <c r="N265">
        <v>2149626452.3022041</v>
      </c>
      <c r="O265">
        <v>113100000</v>
      </c>
      <c r="P265">
        <v>21.60632192727272</v>
      </c>
      <c r="Q265">
        <v>21424.610307945299</v>
      </c>
      <c r="R265">
        <v>257990863.45580086</v>
      </c>
      <c r="S265">
        <v>2268.3065351785681</v>
      </c>
      <c r="T265">
        <v>21446.216629872572</v>
      </c>
      <c r="U265">
        <f>Net_Zero_Table[[#This Row],[Total Energy(MJ)]]*AHP!$Q$23/TOPSIS!$B$20</f>
        <v>2.627465901514139E-2</v>
      </c>
      <c r="V265">
        <f>Net_Zero_Table[[#This Row],[Capital Cost (LKR)]]*AHP!$Q$24/TOPSIS!$C$20</f>
        <v>4.217581822955686E-3</v>
      </c>
      <c r="W265">
        <f>Net_Zero_Table[[#This Row],[System Cost (LKR)]]*AHP!$Q$25/TOPSIS!$D$20</f>
        <v>2.8671088284620088E-3</v>
      </c>
      <c r="X265">
        <f>Net_Zero_Table[[#This Row],[Embodied Carbon (Metric T)]]*AHP!$Q$26/TOPSIS!$E$20</f>
        <v>9.7396320069964328E-3</v>
      </c>
      <c r="Y2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4.8433739789947514E-3</v>
      </c>
      <c r="Z2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4.3548255553033923E-3</v>
      </c>
      <c r="AA265">
        <f>Net_Zero_Table[[#This Row],[S- Worst-Euclidean Distance]]/(Net_Zero_Table[[#This Row],[S+ Best-Euclidean Distance]]+Net_Zero_Table[[#This Row],[S- Worst-Euclidean Distance]])</f>
        <v>0.47344325800556586</v>
      </c>
      <c r="AB265">
        <v>264</v>
      </c>
    </row>
    <row r="266" spans="1:28" x14ac:dyDescent="0.3">
      <c r="A266">
        <v>88</v>
      </c>
      <c r="B266" t="s">
        <v>139</v>
      </c>
      <c r="C266" t="s">
        <v>280</v>
      </c>
      <c r="D266" t="s">
        <v>151</v>
      </c>
      <c r="E266" t="s">
        <v>280</v>
      </c>
      <c r="F266" t="s">
        <v>280</v>
      </c>
      <c r="G266" t="s">
        <v>219</v>
      </c>
      <c r="H266">
        <v>387.23249752567813</v>
      </c>
      <c r="I266">
        <v>56</v>
      </c>
      <c r="J266">
        <v>1296653.9007676519</v>
      </c>
      <c r="K266">
        <v>60066.105727272719</v>
      </c>
      <c r="L266">
        <v>233397702.13817734</v>
      </c>
      <c r="M266">
        <v>6109907.3840909088</v>
      </c>
      <c r="N266">
        <v>1944980851.1514778</v>
      </c>
      <c r="O266">
        <v>104384000</v>
      </c>
      <c r="P266">
        <v>26.71981925</v>
      </c>
      <c r="Q266">
        <v>19384.975816476395</v>
      </c>
      <c r="R266">
        <v>233457768.24390462</v>
      </c>
      <c r="S266">
        <v>2055.4747585355685</v>
      </c>
      <c r="T266">
        <v>19411.695635726395</v>
      </c>
      <c r="U266">
        <f>Net_Zero_Table[[#This Row],[Total Energy(MJ)]]*AHP!$Q$23/TOPSIS!$B$20</f>
        <v>2.3776125917324906E-2</v>
      </c>
      <c r="V266">
        <f>Net_Zero_Table[[#This Row],[Capital Cost (LKR)]]*AHP!$Q$24/TOPSIS!$C$20</f>
        <v>4.6180379205904227E-3</v>
      </c>
      <c r="W266">
        <f>Net_Zero_Table[[#This Row],[System Cost (LKR)]]*AHP!$Q$25/TOPSIS!$D$20</f>
        <v>2.6461563921324344E-3</v>
      </c>
      <c r="X266">
        <f>Net_Zero_Table[[#This Row],[Embodied Carbon (Metric T)]]*AHP!$Q$26/TOPSIS!$E$20</f>
        <v>1.2044678759505489E-2</v>
      </c>
      <c r="Y2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4.2603815343517102E-3</v>
      </c>
      <c r="Z2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3.8269319862929601E-3</v>
      </c>
      <c r="AA266">
        <f>Net_Zero_Table[[#This Row],[S- Worst-Euclidean Distance]]/(Net_Zero_Table[[#This Row],[S+ Best-Euclidean Distance]]+Net_Zero_Table[[#This Row],[S- Worst-Euclidean Distance]])</f>
        <v>0.47320188298918586</v>
      </c>
      <c r="AB266">
        <v>265</v>
      </c>
    </row>
    <row r="267" spans="1:28" x14ac:dyDescent="0.3">
      <c r="A267">
        <v>90</v>
      </c>
      <c r="B267" t="s">
        <v>139</v>
      </c>
      <c r="C267" t="s">
        <v>280</v>
      </c>
      <c r="D267" t="s">
        <v>151</v>
      </c>
      <c r="E267" t="s">
        <v>280</v>
      </c>
      <c r="F267" t="s">
        <v>280</v>
      </c>
      <c r="G267" t="s">
        <v>218</v>
      </c>
      <c r="H267">
        <v>387.23249752567813</v>
      </c>
      <c r="I267">
        <v>28</v>
      </c>
      <c r="J267">
        <v>1296653.9007676519</v>
      </c>
      <c r="K267">
        <v>60066.105727272719</v>
      </c>
      <c r="L267">
        <v>233397702.13817734</v>
      </c>
      <c r="M267">
        <v>6109907.3840909088</v>
      </c>
      <c r="N267">
        <v>1944980851.1514778</v>
      </c>
      <c r="O267">
        <v>104893600</v>
      </c>
      <c r="P267">
        <v>26.71981925</v>
      </c>
      <c r="Q267">
        <v>19384.975816476395</v>
      </c>
      <c r="R267">
        <v>233457768.24390462</v>
      </c>
      <c r="S267">
        <v>2055.9843585355688</v>
      </c>
      <c r="T267">
        <v>19411.695635726395</v>
      </c>
      <c r="U267">
        <f>Net_Zero_Table[[#This Row],[Total Energy(MJ)]]*AHP!$Q$23/TOPSIS!$B$20</f>
        <v>2.3776125917324906E-2</v>
      </c>
      <c r="V267">
        <f>Net_Zero_Table[[#This Row],[Capital Cost (LKR)]]*AHP!$Q$24/TOPSIS!$C$20</f>
        <v>4.6180379205904227E-3</v>
      </c>
      <c r="W267">
        <f>Net_Zero_Table[[#This Row],[System Cost (LKR)]]*AHP!$Q$25/TOPSIS!$D$20</f>
        <v>2.6590748594974584E-3</v>
      </c>
      <c r="X267">
        <f>Net_Zero_Table[[#This Row],[Embodied Carbon (Metric T)]]*AHP!$Q$26/TOPSIS!$E$20</f>
        <v>1.2044678759505489E-2</v>
      </c>
      <c r="Y2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4.261833687306019E-3</v>
      </c>
      <c r="Z2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3.8255401973149167E-3</v>
      </c>
      <c r="AA267">
        <f>Net_Zero_Table[[#This Row],[S- Worst-Euclidean Distance]]/(Net_Zero_Table[[#This Row],[S+ Best-Euclidean Distance]]+Net_Zero_Table[[#This Row],[S- Worst-Euclidean Distance]])</f>
        <v>0.4730262569645281</v>
      </c>
      <c r="AB267">
        <v>266</v>
      </c>
    </row>
    <row r="268" spans="1:28" x14ac:dyDescent="0.3">
      <c r="A268">
        <v>106</v>
      </c>
      <c r="B268" t="s">
        <v>139</v>
      </c>
      <c r="C268" t="s">
        <v>280</v>
      </c>
      <c r="D268" t="s">
        <v>280</v>
      </c>
      <c r="E268" t="s">
        <v>280</v>
      </c>
      <c r="F268" t="s">
        <v>280</v>
      </c>
      <c r="G268" t="s">
        <v>219</v>
      </c>
      <c r="H268">
        <v>387.69695986408823</v>
      </c>
      <c r="I268">
        <v>56</v>
      </c>
      <c r="J268">
        <v>1297103.5003112326</v>
      </c>
      <c r="K268">
        <v>60066.105727272719</v>
      </c>
      <c r="L268">
        <v>233478630.05602187</v>
      </c>
      <c r="M268">
        <v>6114512.459090909</v>
      </c>
      <c r="N268">
        <v>1945655250.4668491</v>
      </c>
      <c r="O268">
        <v>104384000</v>
      </c>
      <c r="P268">
        <v>26.710609100000003</v>
      </c>
      <c r="Q268">
        <v>19391.697329652929</v>
      </c>
      <c r="R268">
        <v>233538696.16174915</v>
      </c>
      <c r="S268">
        <v>2056.1537629259401</v>
      </c>
      <c r="T268">
        <v>19418.407938752927</v>
      </c>
      <c r="U268">
        <f>Net_Zero_Table[[#This Row],[Total Energy(MJ)]]*AHP!$Q$23/TOPSIS!$B$20</f>
        <v>2.3784367889221458E-2</v>
      </c>
      <c r="V268">
        <f>Net_Zero_Table[[#This Row],[Capital Cost (LKR)]]*AHP!$Q$24/TOPSIS!$C$20</f>
        <v>4.6215185643449482E-3</v>
      </c>
      <c r="W268">
        <f>Net_Zero_Table[[#This Row],[System Cost (LKR)]]*AHP!$Q$25/TOPSIS!$D$20</f>
        <v>2.6461563921324344E-3</v>
      </c>
      <c r="X268">
        <f>Net_Zero_Table[[#This Row],[Embodied Carbon (Metric T)]]*AHP!$Q$26/TOPSIS!$E$20</f>
        <v>1.2040527036133453E-2</v>
      </c>
      <c r="Y2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4.2616909386987483E-3</v>
      </c>
      <c r="Z2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3.8212076272532893E-3</v>
      </c>
      <c r="AA268">
        <f>Net_Zero_Table[[#This Row],[S- Worst-Euclidean Distance]]/(Net_Zero_Table[[#This Row],[S+ Best-Euclidean Distance]]+Net_Zero_Table[[#This Row],[S- Worst-Euclidean Distance]])</f>
        <v>0.47275214405752125</v>
      </c>
      <c r="AB268">
        <v>267</v>
      </c>
    </row>
    <row r="269" spans="1:28" x14ac:dyDescent="0.3">
      <c r="A269">
        <v>108</v>
      </c>
      <c r="B269" t="s">
        <v>139</v>
      </c>
      <c r="C269" t="s">
        <v>280</v>
      </c>
      <c r="D269" t="s">
        <v>280</v>
      </c>
      <c r="E269" t="s">
        <v>280</v>
      </c>
      <c r="F269" t="s">
        <v>280</v>
      </c>
      <c r="G269" t="s">
        <v>218</v>
      </c>
      <c r="H269">
        <v>387.69695986408823</v>
      </c>
      <c r="I269">
        <v>28</v>
      </c>
      <c r="J269">
        <v>1297103.5003112326</v>
      </c>
      <c r="K269">
        <v>60066.105727272719</v>
      </c>
      <c r="L269">
        <v>233478630.05602187</v>
      </c>
      <c r="M269">
        <v>6114512.459090909</v>
      </c>
      <c r="N269">
        <v>1945655250.4668491</v>
      </c>
      <c r="O269">
        <v>104893600</v>
      </c>
      <c r="P269">
        <v>26.710609100000003</v>
      </c>
      <c r="Q269">
        <v>19391.697329652929</v>
      </c>
      <c r="R269">
        <v>233538696.16174915</v>
      </c>
      <c r="S269">
        <v>2056.66336292594</v>
      </c>
      <c r="T269">
        <v>19418.407938752927</v>
      </c>
      <c r="U269">
        <f>Net_Zero_Table[[#This Row],[Total Energy(MJ)]]*AHP!$Q$23/TOPSIS!$B$20</f>
        <v>2.3784367889221458E-2</v>
      </c>
      <c r="V269">
        <f>Net_Zero_Table[[#This Row],[Capital Cost (LKR)]]*AHP!$Q$24/TOPSIS!$C$20</f>
        <v>4.6215185643449482E-3</v>
      </c>
      <c r="W269">
        <f>Net_Zero_Table[[#This Row],[System Cost (LKR)]]*AHP!$Q$25/TOPSIS!$D$20</f>
        <v>2.6590748594974584E-3</v>
      </c>
      <c r="X269">
        <f>Net_Zero_Table[[#This Row],[Embodied Carbon (Metric T)]]*AHP!$Q$26/TOPSIS!$E$20</f>
        <v>1.2040527036133453E-2</v>
      </c>
      <c r="Y2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4.2631426456310852E-3</v>
      </c>
      <c r="Z2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3.8198137525458993E-3</v>
      </c>
      <c r="AA269">
        <f>Net_Zero_Table[[#This Row],[S- Worst-Euclidean Distance]]/(Net_Zero_Table[[#This Row],[S+ Best-Euclidean Distance]]+Net_Zero_Table[[#This Row],[S- Worst-Euclidean Distance]])</f>
        <v>0.4725763154441131</v>
      </c>
      <c r="AB269">
        <v>268</v>
      </c>
    </row>
    <row r="270" spans="1:28" x14ac:dyDescent="0.3">
      <c r="A270">
        <v>89</v>
      </c>
      <c r="B270" t="s">
        <v>139</v>
      </c>
      <c r="C270" t="s">
        <v>280</v>
      </c>
      <c r="D270" t="s">
        <v>151</v>
      </c>
      <c r="E270" t="s">
        <v>280</v>
      </c>
      <c r="F270" t="s">
        <v>280</v>
      </c>
      <c r="G270" t="s">
        <v>220</v>
      </c>
      <c r="H270">
        <v>387.23249752567813</v>
      </c>
      <c r="I270">
        <v>28</v>
      </c>
      <c r="J270">
        <v>1296653.9007676519</v>
      </c>
      <c r="K270">
        <v>60066.105727272719</v>
      </c>
      <c r="L270">
        <v>233397702.13817734</v>
      </c>
      <c r="M270">
        <v>6109907.3840909088</v>
      </c>
      <c r="N270">
        <v>1944980851.1514778</v>
      </c>
      <c r="O270">
        <v>109200000</v>
      </c>
      <c r="P270">
        <v>26.71981925</v>
      </c>
      <c r="Q270">
        <v>19384.975816476395</v>
      </c>
      <c r="R270">
        <v>233457768.24390462</v>
      </c>
      <c r="S270">
        <v>2060.2907585355688</v>
      </c>
      <c r="T270">
        <v>19411.695635726395</v>
      </c>
      <c r="U270">
        <f>Net_Zero_Table[[#This Row],[Total Energy(MJ)]]*AHP!$Q$23/TOPSIS!$B$20</f>
        <v>2.3776125917324906E-2</v>
      </c>
      <c r="V270">
        <f>Net_Zero_Table[[#This Row],[Capital Cost (LKR)]]*AHP!$Q$24/TOPSIS!$C$20</f>
        <v>4.6180379205904227E-3</v>
      </c>
      <c r="W270">
        <f>Net_Zero_Table[[#This Row],[System Cost (LKR)]]*AHP!$Q$25/TOPSIS!$D$20</f>
        <v>2.7682430067909047E-3</v>
      </c>
      <c r="X270">
        <f>Net_Zero_Table[[#This Row],[Embodied Carbon (Metric T)]]*AHP!$Q$26/TOPSIS!$E$20</f>
        <v>1.2044678759505489E-2</v>
      </c>
      <c r="Y2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4.2756443525675146E-3</v>
      </c>
      <c r="Z2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3.8155054875329292E-3</v>
      </c>
      <c r="AA270">
        <f>Net_Zero_Table[[#This Row],[S- Worst-Euclidean Distance]]/(Net_Zero_Table[[#This Row],[S+ Best-Euclidean Distance]]+Net_Zero_Table[[#This Row],[S- Worst-Euclidean Distance]])</f>
        <v>0.47156529825006477</v>
      </c>
      <c r="AB270">
        <v>269</v>
      </c>
    </row>
    <row r="271" spans="1:28" x14ac:dyDescent="0.3">
      <c r="A271">
        <v>107</v>
      </c>
      <c r="B271" t="s">
        <v>139</v>
      </c>
      <c r="C271" t="s">
        <v>280</v>
      </c>
      <c r="D271" t="s">
        <v>280</v>
      </c>
      <c r="E271" t="s">
        <v>280</v>
      </c>
      <c r="F271" t="s">
        <v>280</v>
      </c>
      <c r="G271" t="s">
        <v>220</v>
      </c>
      <c r="H271">
        <v>387.69695986408823</v>
      </c>
      <c r="I271">
        <v>28</v>
      </c>
      <c r="J271">
        <v>1297103.5003112326</v>
      </c>
      <c r="K271">
        <v>60066.105727272719</v>
      </c>
      <c r="L271">
        <v>233478630.05602187</v>
      </c>
      <c r="M271">
        <v>6114512.459090909</v>
      </c>
      <c r="N271">
        <v>1945655250.4668491</v>
      </c>
      <c r="O271">
        <v>109200000</v>
      </c>
      <c r="P271">
        <v>26.710609100000003</v>
      </c>
      <c r="Q271">
        <v>19391.697329652929</v>
      </c>
      <c r="R271">
        <v>233538696.16174915</v>
      </c>
      <c r="S271">
        <v>2060.9697629259399</v>
      </c>
      <c r="T271">
        <v>19418.407938752927</v>
      </c>
      <c r="U271">
        <f>Net_Zero_Table[[#This Row],[Total Energy(MJ)]]*AHP!$Q$23/TOPSIS!$B$20</f>
        <v>2.3784367889221458E-2</v>
      </c>
      <c r="V271">
        <f>Net_Zero_Table[[#This Row],[Capital Cost (LKR)]]*AHP!$Q$24/TOPSIS!$C$20</f>
        <v>4.6215185643449482E-3</v>
      </c>
      <c r="W271">
        <f>Net_Zero_Table[[#This Row],[System Cost (LKR)]]*AHP!$Q$25/TOPSIS!$D$20</f>
        <v>2.7682430067909047E-3</v>
      </c>
      <c r="X271">
        <f>Net_Zero_Table[[#This Row],[Embodied Carbon (Metric T)]]*AHP!$Q$26/TOPSIS!$E$20</f>
        <v>1.2040527036133453E-2</v>
      </c>
      <c r="Y2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4.2769490841468374E-3</v>
      </c>
      <c r="Z2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3.809763959651625E-3</v>
      </c>
      <c r="AA271">
        <f>Net_Zero_Table[[#This Row],[S- Worst-Euclidean Distance]]/(Net_Zero_Table[[#This Row],[S+ Best-Euclidean Distance]]+Net_Zero_Table[[#This Row],[S- Worst-Euclidean Distance]])</f>
        <v>0.47111402853267514</v>
      </c>
      <c r="AB271">
        <v>270</v>
      </c>
    </row>
    <row r="272" spans="1:28" x14ac:dyDescent="0.3">
      <c r="A272">
        <v>475</v>
      </c>
      <c r="B272" t="s">
        <v>280</v>
      </c>
      <c r="C272" t="s">
        <v>148</v>
      </c>
      <c r="D272" t="s">
        <v>151</v>
      </c>
      <c r="E272" t="s">
        <v>152</v>
      </c>
      <c r="F272" t="s">
        <v>280</v>
      </c>
      <c r="G272" t="s">
        <v>219</v>
      </c>
      <c r="H272">
        <v>394.84119766289695</v>
      </c>
      <c r="I272">
        <v>57</v>
      </c>
      <c r="J272">
        <v>1429883.013514343</v>
      </c>
      <c r="K272">
        <v>37053.812490909084</v>
      </c>
      <c r="L272">
        <v>257378942.43258172</v>
      </c>
      <c r="M272">
        <v>5537268.0786363631</v>
      </c>
      <c r="N272">
        <v>2144824520.2715144</v>
      </c>
      <c r="O272">
        <v>106248000</v>
      </c>
      <c r="P272">
        <v>21.888458668181816</v>
      </c>
      <c r="Q272">
        <v>21376.751052039424</v>
      </c>
      <c r="R272">
        <v>257415996.24507263</v>
      </c>
      <c r="S272">
        <v>2256.6097883501507</v>
      </c>
      <c r="T272">
        <v>21398.639510707606</v>
      </c>
      <c r="U272">
        <f>Net_Zero_Table[[#This Row],[Total Energy(MJ)]]*AHP!$Q$23/TOPSIS!$B$20</f>
        <v>2.6216112600983364E-2</v>
      </c>
      <c r="V272">
        <f>Net_Zero_Table[[#This Row],[Capital Cost (LKR)]]*AHP!$Q$24/TOPSIS!$C$20</f>
        <v>4.1852212081316745E-3</v>
      </c>
      <c r="W272">
        <f>Net_Zero_Table[[#This Row],[System Cost (LKR)]]*AHP!$Q$25/TOPSIS!$D$20</f>
        <v>2.6934091848490852E-3</v>
      </c>
      <c r="X272">
        <f>Net_Zero_Table[[#This Row],[Embodied Carbon (Metric T)]]*AHP!$Q$26/TOPSIS!$E$20</f>
        <v>9.8668127479553704E-3</v>
      </c>
      <c r="Y2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4.7980153178784103E-3</v>
      </c>
      <c r="Z2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4.266088802224486E-3</v>
      </c>
      <c r="AA272">
        <f>Net_Zero_Table[[#This Row],[S- Worst-Euclidean Distance]]/(Net_Zero_Table[[#This Row],[S+ Best-Euclidean Distance]]+Net_Zero_Table[[#This Row],[S- Worst-Euclidean Distance]])</f>
        <v>0.47065752397558042</v>
      </c>
      <c r="AB272">
        <v>271</v>
      </c>
    </row>
    <row r="273" spans="1:28" x14ac:dyDescent="0.3">
      <c r="A273">
        <v>493</v>
      </c>
      <c r="B273" t="s">
        <v>280</v>
      </c>
      <c r="C273" t="s">
        <v>148</v>
      </c>
      <c r="D273" t="s">
        <v>280</v>
      </c>
      <c r="E273" t="s">
        <v>152</v>
      </c>
      <c r="F273" t="s">
        <v>280</v>
      </c>
      <c r="G273" t="s">
        <v>219</v>
      </c>
      <c r="H273">
        <v>395.30566000130705</v>
      </c>
      <c r="I273">
        <v>57</v>
      </c>
      <c r="J273">
        <v>1430332.613057924</v>
      </c>
      <c r="K273">
        <v>37053.812490909084</v>
      </c>
      <c r="L273">
        <v>257459870.35042632</v>
      </c>
      <c r="M273">
        <v>5541873.1536363624</v>
      </c>
      <c r="N273">
        <v>2145498919.5868859</v>
      </c>
      <c r="O273">
        <v>106248000</v>
      </c>
      <c r="P273">
        <v>21.879248518181811</v>
      </c>
      <c r="Q273">
        <v>21383.472565215961</v>
      </c>
      <c r="R273">
        <v>257496924.16291723</v>
      </c>
      <c r="S273">
        <v>2257.2887927405222</v>
      </c>
      <c r="T273">
        <v>21405.351813734142</v>
      </c>
      <c r="U273">
        <f>Net_Zero_Table[[#This Row],[Total Energy(MJ)]]*AHP!$Q$23/TOPSIS!$B$20</f>
        <v>2.6224354572879922E-2</v>
      </c>
      <c r="V273">
        <f>Net_Zero_Table[[#This Row],[Capital Cost (LKR)]]*AHP!$Q$24/TOPSIS!$C$20</f>
        <v>4.1887018518862E-3</v>
      </c>
      <c r="W273">
        <f>Net_Zero_Table[[#This Row],[System Cost (LKR)]]*AHP!$Q$25/TOPSIS!$D$20</f>
        <v>2.6934091848490852E-3</v>
      </c>
      <c r="X273">
        <f>Net_Zero_Table[[#This Row],[Embodied Carbon (Metric T)]]*AHP!$Q$26/TOPSIS!$E$20</f>
        <v>9.8626610245833319E-3</v>
      </c>
      <c r="Y2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4.8049350948327846E-3</v>
      </c>
      <c r="Z2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4.2674376864284165E-3</v>
      </c>
      <c r="AA273">
        <f>Net_Zero_Table[[#This Row],[S- Worst-Euclidean Distance]]/(Net_Zero_Table[[#This Row],[S+ Best-Euclidean Distance]]+Net_Zero_Table[[#This Row],[S- Worst-Euclidean Distance]])</f>
        <v>0.47037724190993579</v>
      </c>
      <c r="AB273">
        <v>272</v>
      </c>
    </row>
    <row r="274" spans="1:28" x14ac:dyDescent="0.3">
      <c r="A274">
        <v>82</v>
      </c>
      <c r="B274" t="s">
        <v>139</v>
      </c>
      <c r="C274" t="s">
        <v>280</v>
      </c>
      <c r="D274" t="s">
        <v>151</v>
      </c>
      <c r="E274" t="s">
        <v>280</v>
      </c>
      <c r="F274" t="s">
        <v>154</v>
      </c>
      <c r="G274" t="s">
        <v>219</v>
      </c>
      <c r="H274">
        <v>387.1691294965155</v>
      </c>
      <c r="I274">
        <v>56</v>
      </c>
      <c r="J274">
        <v>1298364.409820847</v>
      </c>
      <c r="K274">
        <v>57882.692999999999</v>
      </c>
      <c r="L274">
        <v>233705593.76775244</v>
      </c>
      <c r="M274">
        <v>6120824.4477272723</v>
      </c>
      <c r="N274">
        <v>1947546614.7312703</v>
      </c>
      <c r="O274">
        <v>104384000</v>
      </c>
      <c r="P274">
        <v>26.71981925</v>
      </c>
      <c r="Q274">
        <v>19410.547926821659</v>
      </c>
      <c r="R274">
        <v>233763476.46075243</v>
      </c>
      <c r="S274">
        <v>2058.0514391789975</v>
      </c>
      <c r="T274">
        <v>19437.267746071659</v>
      </c>
      <c r="U274">
        <f>Net_Zero_Table[[#This Row],[Total Energy(MJ)]]*AHP!$Q$23/TOPSIS!$B$20</f>
        <v>2.3807260272426512E-2</v>
      </c>
      <c r="V274">
        <f>Net_Zero_Table[[#This Row],[Capital Cost (LKR)]]*AHP!$Q$24/TOPSIS!$C$20</f>
        <v>4.6262893408959907E-3</v>
      </c>
      <c r="W274">
        <f>Net_Zero_Table[[#This Row],[System Cost (LKR)]]*AHP!$Q$25/TOPSIS!$D$20</f>
        <v>2.6461563921324344E-3</v>
      </c>
      <c r="X274">
        <f>Net_Zero_Table[[#This Row],[Embodied Carbon (Metric T)]]*AHP!$Q$26/TOPSIS!$E$20</f>
        <v>1.2044678759505489E-2</v>
      </c>
      <c r="Y2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4.277512404144394E-3</v>
      </c>
      <c r="Z2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3.7988466288896836E-3</v>
      </c>
      <c r="AA274">
        <f>Net_Zero_Table[[#This Row],[S- Worst-Euclidean Distance]]/(Net_Zero_Table[[#This Row],[S+ Best-Euclidean Distance]]+Net_Zero_Table[[#This Row],[S- Worst-Euclidean Distance]])</f>
        <v>0.47036623970672536</v>
      </c>
      <c r="AB274">
        <v>273</v>
      </c>
    </row>
    <row r="275" spans="1:28" x14ac:dyDescent="0.3">
      <c r="A275">
        <v>84</v>
      </c>
      <c r="B275" t="s">
        <v>139</v>
      </c>
      <c r="C275" t="s">
        <v>280</v>
      </c>
      <c r="D275" t="s">
        <v>151</v>
      </c>
      <c r="E275" t="s">
        <v>280</v>
      </c>
      <c r="F275" t="s">
        <v>154</v>
      </c>
      <c r="G275" t="s">
        <v>218</v>
      </c>
      <c r="H275">
        <v>387.1691294965155</v>
      </c>
      <c r="I275">
        <v>28</v>
      </c>
      <c r="J275">
        <v>1298364.409820847</v>
      </c>
      <c r="K275">
        <v>57882.692999999999</v>
      </c>
      <c r="L275">
        <v>233705593.76775244</v>
      </c>
      <c r="M275">
        <v>6120824.4477272723</v>
      </c>
      <c r="N275">
        <v>1947546614.7312703</v>
      </c>
      <c r="O275">
        <v>104893600</v>
      </c>
      <c r="P275">
        <v>26.71981925</v>
      </c>
      <c r="Q275">
        <v>19410.547926821659</v>
      </c>
      <c r="R275">
        <v>233763476.46075243</v>
      </c>
      <c r="S275">
        <v>2058.5610391789974</v>
      </c>
      <c r="T275">
        <v>19437.267746071659</v>
      </c>
      <c r="U275">
        <f>Net_Zero_Table[[#This Row],[Total Energy(MJ)]]*AHP!$Q$23/TOPSIS!$B$20</f>
        <v>2.3807260272426512E-2</v>
      </c>
      <c r="V275">
        <f>Net_Zero_Table[[#This Row],[Capital Cost (LKR)]]*AHP!$Q$24/TOPSIS!$C$20</f>
        <v>4.6262893408959907E-3</v>
      </c>
      <c r="W275">
        <f>Net_Zero_Table[[#This Row],[System Cost (LKR)]]*AHP!$Q$25/TOPSIS!$D$20</f>
        <v>2.6590748594974584E-3</v>
      </c>
      <c r="X275">
        <f>Net_Zero_Table[[#This Row],[Embodied Carbon (Metric T)]]*AHP!$Q$26/TOPSIS!$E$20</f>
        <v>1.2044678759505489E-2</v>
      </c>
      <c r="Y2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4.2789587433884595E-3</v>
      </c>
      <c r="Z2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3.7974445464531255E-3</v>
      </c>
      <c r="AA275">
        <f>Net_Zero_Table[[#This Row],[S- Worst-Euclidean Distance]]/(Net_Zero_Table[[#This Row],[S+ Best-Euclidean Distance]]+Net_Zero_Table[[#This Row],[S- Worst-Euclidean Distance]])</f>
        <v>0.47019005987845003</v>
      </c>
      <c r="AB275">
        <v>274</v>
      </c>
    </row>
    <row r="276" spans="1:28" x14ac:dyDescent="0.3">
      <c r="A276">
        <v>477</v>
      </c>
      <c r="B276" t="s">
        <v>280</v>
      </c>
      <c r="C276" t="s">
        <v>148</v>
      </c>
      <c r="D276" t="s">
        <v>151</v>
      </c>
      <c r="E276" t="s">
        <v>152</v>
      </c>
      <c r="F276" t="s">
        <v>280</v>
      </c>
      <c r="G276" t="s">
        <v>218</v>
      </c>
      <c r="H276">
        <v>394.84119766289695</v>
      </c>
      <c r="I276">
        <v>29</v>
      </c>
      <c r="J276">
        <v>1429883.013514343</v>
      </c>
      <c r="K276">
        <v>37053.812490909084</v>
      </c>
      <c r="L276">
        <v>257378942.43258172</v>
      </c>
      <c r="M276">
        <v>5537268.0786363631</v>
      </c>
      <c r="N276">
        <v>2144824520.2715144</v>
      </c>
      <c r="O276">
        <v>108639800</v>
      </c>
      <c r="P276">
        <v>21.888458668181816</v>
      </c>
      <c r="Q276">
        <v>21376.751052039424</v>
      </c>
      <c r="R276">
        <v>257415996.24507263</v>
      </c>
      <c r="S276">
        <v>2259.0015883501505</v>
      </c>
      <c r="T276">
        <v>21398.639510707606</v>
      </c>
      <c r="U276">
        <f>Net_Zero_Table[[#This Row],[Total Energy(MJ)]]*AHP!$Q$23/TOPSIS!$B$20</f>
        <v>2.6216112600983364E-2</v>
      </c>
      <c r="V276">
        <f>Net_Zero_Table[[#This Row],[Capital Cost (LKR)]]*AHP!$Q$24/TOPSIS!$C$20</f>
        <v>4.1852212081316745E-3</v>
      </c>
      <c r="W276">
        <f>Net_Zero_Table[[#This Row],[System Cost (LKR)]]*AHP!$Q$25/TOPSIS!$D$20</f>
        <v>2.7540418187652249E-3</v>
      </c>
      <c r="X276">
        <f>Net_Zero_Table[[#This Row],[Embodied Carbon (Metric T)]]*AHP!$Q$26/TOPSIS!$E$20</f>
        <v>9.8668127479553704E-3</v>
      </c>
      <c r="Y2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4.8049618786315208E-3</v>
      </c>
      <c r="Z2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4.261237880037543E-3</v>
      </c>
      <c r="AA276">
        <f>Net_Zero_Table[[#This Row],[S- Worst-Euclidean Distance]]/(Net_Zero_Table[[#This Row],[S+ Best-Euclidean Distance]]+Net_Zero_Table[[#This Row],[S- Worst-Euclidean Distance]])</f>
        <v>0.47001367645390391</v>
      </c>
      <c r="AB276">
        <v>275</v>
      </c>
    </row>
    <row r="277" spans="1:28" x14ac:dyDescent="0.3">
      <c r="A277">
        <v>100</v>
      </c>
      <c r="B277" t="s">
        <v>139</v>
      </c>
      <c r="C277" t="s">
        <v>280</v>
      </c>
      <c r="D277" t="s">
        <v>280</v>
      </c>
      <c r="E277" t="s">
        <v>280</v>
      </c>
      <c r="F277" t="s">
        <v>154</v>
      </c>
      <c r="G277" t="s">
        <v>219</v>
      </c>
      <c r="H277">
        <v>387.63359183492548</v>
      </c>
      <c r="I277">
        <v>56</v>
      </c>
      <c r="J277">
        <v>1298814.0093644275</v>
      </c>
      <c r="K277">
        <v>57882.692999999999</v>
      </c>
      <c r="L277">
        <v>233786521.68559694</v>
      </c>
      <c r="M277">
        <v>6125429.5227272725</v>
      </c>
      <c r="N277">
        <v>1948221014.0466411</v>
      </c>
      <c r="O277">
        <v>104384000</v>
      </c>
      <c r="P277">
        <v>26.710609100000003</v>
      </c>
      <c r="Q277">
        <v>19417.269439998192</v>
      </c>
      <c r="R277">
        <v>233844404.37859693</v>
      </c>
      <c r="S277">
        <v>2058.7304435693682</v>
      </c>
      <c r="T277">
        <v>19443.980049098191</v>
      </c>
      <c r="U277">
        <f>Net_Zero_Table[[#This Row],[Total Energy(MJ)]]*AHP!$Q$23/TOPSIS!$B$20</f>
        <v>2.3815502244323061E-2</v>
      </c>
      <c r="V277">
        <f>Net_Zero_Table[[#This Row],[Capital Cost (LKR)]]*AHP!$Q$24/TOPSIS!$C$20</f>
        <v>4.6297699846505154E-3</v>
      </c>
      <c r="W277">
        <f>Net_Zero_Table[[#This Row],[System Cost (LKR)]]*AHP!$Q$25/TOPSIS!$D$20</f>
        <v>2.6461563921324344E-3</v>
      </c>
      <c r="X277">
        <f>Net_Zero_Table[[#This Row],[Embodied Carbon (Metric T)]]*AHP!$Q$26/TOPSIS!$E$20</f>
        <v>1.2040527036133453E-2</v>
      </c>
      <c r="Y2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4.2788832496131234E-3</v>
      </c>
      <c r="Z2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3.7931551075801925E-3</v>
      </c>
      <c r="AA277">
        <f>Net_Zero_Table[[#This Row],[S- Worst-Euclidean Distance]]/(Net_Zero_Table[[#This Row],[S+ Best-Euclidean Distance]]+Net_Zero_Table[[#This Row],[S- Worst-Euclidean Distance]])</f>
        <v>0.46991291910796734</v>
      </c>
      <c r="AB277">
        <v>276</v>
      </c>
    </row>
    <row r="278" spans="1:28" x14ac:dyDescent="0.3">
      <c r="A278">
        <v>102</v>
      </c>
      <c r="B278" t="s">
        <v>139</v>
      </c>
      <c r="C278" t="s">
        <v>280</v>
      </c>
      <c r="D278" t="s">
        <v>280</v>
      </c>
      <c r="E278" t="s">
        <v>280</v>
      </c>
      <c r="F278" t="s">
        <v>154</v>
      </c>
      <c r="G278" t="s">
        <v>218</v>
      </c>
      <c r="H278">
        <v>387.63359183492548</v>
      </c>
      <c r="I278">
        <v>28</v>
      </c>
      <c r="J278">
        <v>1298814.0093644275</v>
      </c>
      <c r="K278">
        <v>57882.692999999999</v>
      </c>
      <c r="L278">
        <v>233786521.68559694</v>
      </c>
      <c r="M278">
        <v>6125429.5227272725</v>
      </c>
      <c r="N278">
        <v>1948221014.0466411</v>
      </c>
      <c r="O278">
        <v>104893600</v>
      </c>
      <c r="P278">
        <v>26.710609100000003</v>
      </c>
      <c r="Q278">
        <v>19417.269439998192</v>
      </c>
      <c r="R278">
        <v>233844404.37859693</v>
      </c>
      <c r="S278">
        <v>2059.2400435693685</v>
      </c>
      <c r="T278">
        <v>19443.980049098191</v>
      </c>
      <c r="U278">
        <f>Net_Zero_Table[[#This Row],[Total Energy(MJ)]]*AHP!$Q$23/TOPSIS!$B$20</f>
        <v>2.3815502244323061E-2</v>
      </c>
      <c r="V278">
        <f>Net_Zero_Table[[#This Row],[Capital Cost (LKR)]]*AHP!$Q$24/TOPSIS!$C$20</f>
        <v>4.6297699846505154E-3</v>
      </c>
      <c r="W278">
        <f>Net_Zero_Table[[#This Row],[System Cost (LKR)]]*AHP!$Q$25/TOPSIS!$D$20</f>
        <v>2.6590748594974584E-3</v>
      </c>
      <c r="X278">
        <f>Net_Zero_Table[[#This Row],[Embodied Carbon (Metric T)]]*AHP!$Q$26/TOPSIS!$E$20</f>
        <v>1.2040527036133453E-2</v>
      </c>
      <c r="Y2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4.2803291256433944E-3</v>
      </c>
      <c r="Z2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3.791750920580329E-3</v>
      </c>
      <c r="AA278">
        <f>Net_Zero_Table[[#This Row],[S- Worst-Euclidean Distance]]/(Net_Zero_Table[[#This Row],[S+ Best-Euclidean Distance]]+Net_Zero_Table[[#This Row],[S- Worst-Euclidean Distance]])</f>
        <v>0.46973653616755001</v>
      </c>
      <c r="AB278">
        <v>277</v>
      </c>
    </row>
    <row r="279" spans="1:28" x14ac:dyDescent="0.3">
      <c r="A279">
        <v>495</v>
      </c>
      <c r="B279" t="s">
        <v>280</v>
      </c>
      <c r="C279" t="s">
        <v>148</v>
      </c>
      <c r="D279" t="s">
        <v>280</v>
      </c>
      <c r="E279" t="s">
        <v>152</v>
      </c>
      <c r="F279" t="s">
        <v>280</v>
      </c>
      <c r="G279" t="s">
        <v>218</v>
      </c>
      <c r="H279">
        <v>395.30566000130705</v>
      </c>
      <c r="I279">
        <v>29</v>
      </c>
      <c r="J279">
        <v>1430332.613057924</v>
      </c>
      <c r="K279">
        <v>37053.812490909084</v>
      </c>
      <c r="L279">
        <v>257459870.35042632</v>
      </c>
      <c r="M279">
        <v>5541873.1536363624</v>
      </c>
      <c r="N279">
        <v>2145498919.5868859</v>
      </c>
      <c r="O279">
        <v>108639800</v>
      </c>
      <c r="P279">
        <v>21.879248518181811</v>
      </c>
      <c r="Q279">
        <v>21383.472565215961</v>
      </c>
      <c r="R279">
        <v>257496924.16291723</v>
      </c>
      <c r="S279">
        <v>2259.6805927405226</v>
      </c>
      <c r="T279">
        <v>21405.351813734142</v>
      </c>
      <c r="U279">
        <f>Net_Zero_Table[[#This Row],[Total Energy(MJ)]]*AHP!$Q$23/TOPSIS!$B$20</f>
        <v>2.6224354572879922E-2</v>
      </c>
      <c r="V279">
        <f>Net_Zero_Table[[#This Row],[Capital Cost (LKR)]]*AHP!$Q$24/TOPSIS!$C$20</f>
        <v>4.1887018518862E-3</v>
      </c>
      <c r="W279">
        <f>Net_Zero_Table[[#This Row],[System Cost (LKR)]]*AHP!$Q$25/TOPSIS!$D$20</f>
        <v>2.7540418187652249E-3</v>
      </c>
      <c r="X279">
        <f>Net_Zero_Table[[#This Row],[Embodied Carbon (Metric T)]]*AHP!$Q$26/TOPSIS!$E$20</f>
        <v>9.8626610245833319E-3</v>
      </c>
      <c r="Y2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4.8118716660008748E-3</v>
      </c>
      <c r="Z2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4.2625882993025761E-3</v>
      </c>
      <c r="AA279">
        <f>Net_Zero_Table[[#This Row],[S- Worst-Euclidean Distance]]/(Net_Zero_Table[[#This Row],[S+ Best-Euclidean Distance]]+Net_Zero_Table[[#This Row],[S- Worst-Euclidean Distance]])</f>
        <v>0.46973465259649028</v>
      </c>
      <c r="AB279">
        <v>278</v>
      </c>
    </row>
    <row r="280" spans="1:28" x14ac:dyDescent="0.3">
      <c r="A280">
        <v>476</v>
      </c>
      <c r="B280" t="s">
        <v>280</v>
      </c>
      <c r="C280" t="s">
        <v>148</v>
      </c>
      <c r="D280" t="s">
        <v>151</v>
      </c>
      <c r="E280" t="s">
        <v>152</v>
      </c>
      <c r="F280" t="s">
        <v>280</v>
      </c>
      <c r="G280" t="s">
        <v>220</v>
      </c>
      <c r="H280">
        <v>394.84119766289695</v>
      </c>
      <c r="I280">
        <v>29</v>
      </c>
      <c r="J280">
        <v>1429883.013514343</v>
      </c>
      <c r="K280">
        <v>37053.812490909084</v>
      </c>
      <c r="L280">
        <v>257378942.43258172</v>
      </c>
      <c r="M280">
        <v>5537268.0786363631</v>
      </c>
      <c r="N280">
        <v>2144824520.2715144</v>
      </c>
      <c r="O280">
        <v>113100000</v>
      </c>
      <c r="P280">
        <v>21.888458668181816</v>
      </c>
      <c r="Q280">
        <v>21376.751052039424</v>
      </c>
      <c r="R280">
        <v>257415996.24507263</v>
      </c>
      <c r="S280">
        <v>2263.4617883501505</v>
      </c>
      <c r="T280">
        <v>21398.639510707606</v>
      </c>
      <c r="U280">
        <f>Net_Zero_Table[[#This Row],[Total Energy(MJ)]]*AHP!$Q$23/TOPSIS!$B$20</f>
        <v>2.6216112600983364E-2</v>
      </c>
      <c r="V280">
        <f>Net_Zero_Table[[#This Row],[Capital Cost (LKR)]]*AHP!$Q$24/TOPSIS!$C$20</f>
        <v>4.1852212081316745E-3</v>
      </c>
      <c r="W280">
        <f>Net_Zero_Table[[#This Row],[System Cost (LKR)]]*AHP!$Q$25/TOPSIS!$D$20</f>
        <v>2.8671088284620088E-3</v>
      </c>
      <c r="X280">
        <f>Net_Zero_Table[[#This Row],[Embodied Carbon (Metric T)]]*AHP!$Q$26/TOPSIS!$E$20</f>
        <v>9.8668127479553704E-3</v>
      </c>
      <c r="Y2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4.8199267637992456E-3</v>
      </c>
      <c r="Z2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4.2544858996493113E-3</v>
      </c>
      <c r="AA280">
        <f>Net_Zero_Table[[#This Row],[S- Worst-Euclidean Distance]]/(Net_Zero_Table[[#This Row],[S+ Best-Euclidean Distance]]+Net_Zero_Table[[#This Row],[S- Worst-Euclidean Distance]])</f>
        <v>0.4688442169691317</v>
      </c>
      <c r="AB280">
        <v>279</v>
      </c>
    </row>
    <row r="281" spans="1:28" x14ac:dyDescent="0.3">
      <c r="A281">
        <v>83</v>
      </c>
      <c r="B281" t="s">
        <v>139</v>
      </c>
      <c r="C281" t="s">
        <v>280</v>
      </c>
      <c r="D281" t="s">
        <v>151</v>
      </c>
      <c r="E281" t="s">
        <v>280</v>
      </c>
      <c r="F281" t="s">
        <v>154</v>
      </c>
      <c r="G281" t="s">
        <v>220</v>
      </c>
      <c r="H281">
        <v>387.1691294965155</v>
      </c>
      <c r="I281">
        <v>28</v>
      </c>
      <c r="J281">
        <v>1298364.409820847</v>
      </c>
      <c r="K281">
        <v>57882.692999999999</v>
      </c>
      <c r="L281">
        <v>233705593.76775244</v>
      </c>
      <c r="M281">
        <v>6120824.4477272723</v>
      </c>
      <c r="N281">
        <v>1947546614.7312703</v>
      </c>
      <c r="O281">
        <v>109200000</v>
      </c>
      <c r="P281">
        <v>26.71981925</v>
      </c>
      <c r="Q281">
        <v>19410.547926821659</v>
      </c>
      <c r="R281">
        <v>233763476.46075243</v>
      </c>
      <c r="S281">
        <v>2062.8674391789973</v>
      </c>
      <c r="T281">
        <v>19437.267746071659</v>
      </c>
      <c r="U281">
        <f>Net_Zero_Table[[#This Row],[Total Energy(MJ)]]*AHP!$Q$23/TOPSIS!$B$20</f>
        <v>2.3807260272426512E-2</v>
      </c>
      <c r="V281">
        <f>Net_Zero_Table[[#This Row],[Capital Cost (LKR)]]*AHP!$Q$24/TOPSIS!$C$20</f>
        <v>4.6262893408959907E-3</v>
      </c>
      <c r="W281">
        <f>Net_Zero_Table[[#This Row],[System Cost (LKR)]]*AHP!$Q$25/TOPSIS!$D$20</f>
        <v>2.7682430067909047E-3</v>
      </c>
      <c r="X281">
        <f>Net_Zero_Table[[#This Row],[Embodied Carbon (Metric T)]]*AHP!$Q$26/TOPSIS!$E$20</f>
        <v>1.2044678759505489E-2</v>
      </c>
      <c r="Y2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4.2927143136955439E-3</v>
      </c>
      <c r="Z2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3.7873353967543236E-3</v>
      </c>
      <c r="AA281">
        <f>Net_Zero_Table[[#This Row],[S- Worst-Euclidean Distance]]/(Net_Zero_Table[[#This Row],[S+ Best-Euclidean Distance]]+Net_Zero_Table[[#This Row],[S- Worst-Euclidean Distance]])</f>
        <v>0.46872674457140912</v>
      </c>
      <c r="AB281">
        <v>280</v>
      </c>
    </row>
    <row r="282" spans="1:28" x14ac:dyDescent="0.3">
      <c r="A282">
        <v>469</v>
      </c>
      <c r="B282" t="s">
        <v>280</v>
      </c>
      <c r="C282" t="s">
        <v>148</v>
      </c>
      <c r="D282" t="s">
        <v>151</v>
      </c>
      <c r="E282" t="s">
        <v>152</v>
      </c>
      <c r="F282" t="s">
        <v>154</v>
      </c>
      <c r="G282" t="s">
        <v>219</v>
      </c>
      <c r="H282">
        <v>394.77782963373431</v>
      </c>
      <c r="I282">
        <v>57</v>
      </c>
      <c r="J282">
        <v>1431593.5225675378</v>
      </c>
      <c r="K282">
        <v>34870.399763636364</v>
      </c>
      <c r="L282">
        <v>257686834.0621568</v>
      </c>
      <c r="M282">
        <v>5548185.1422727266</v>
      </c>
      <c r="N282">
        <v>2147390283.8513067</v>
      </c>
      <c r="O282">
        <v>106248000</v>
      </c>
      <c r="P282">
        <v>21.888458668181816</v>
      </c>
      <c r="Q282">
        <v>21402.323162384688</v>
      </c>
      <c r="R282">
        <v>257721704.46192044</v>
      </c>
      <c r="S282">
        <v>2259.1864689935792</v>
      </c>
      <c r="T282">
        <v>21424.211621052869</v>
      </c>
      <c r="U282">
        <f>Net_Zero_Table[[#This Row],[Total Energy(MJ)]]*AHP!$Q$23/TOPSIS!$B$20</f>
        <v>2.624724695608497E-2</v>
      </c>
      <c r="V282">
        <f>Net_Zero_Table[[#This Row],[Capital Cost (LKR)]]*AHP!$Q$24/TOPSIS!$C$20</f>
        <v>4.1934726284372434E-3</v>
      </c>
      <c r="W282">
        <f>Net_Zero_Table[[#This Row],[System Cost (LKR)]]*AHP!$Q$25/TOPSIS!$D$20</f>
        <v>2.6934091848490852E-3</v>
      </c>
      <c r="X282">
        <f>Net_Zero_Table[[#This Row],[Embodied Carbon (Metric T)]]*AHP!$Q$26/TOPSIS!$E$20</f>
        <v>9.8668127479553704E-3</v>
      </c>
      <c r="Y2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4.828250683057464E-3</v>
      </c>
      <c r="Z2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4.2579493971939544E-3</v>
      </c>
      <c r="AA282">
        <f>Net_Zero_Table[[#This Row],[S- Worst-Euclidean Distance]]/(Net_Zero_Table[[#This Row],[S+ Best-Euclidean Distance]]+Net_Zero_Table[[#This Row],[S- Worst-Euclidean Distance]])</f>
        <v>0.4686171732502874</v>
      </c>
      <c r="AB282">
        <v>281</v>
      </c>
    </row>
    <row r="283" spans="1:28" x14ac:dyDescent="0.3">
      <c r="A283">
        <v>494</v>
      </c>
      <c r="B283" t="s">
        <v>280</v>
      </c>
      <c r="C283" t="s">
        <v>148</v>
      </c>
      <c r="D283" t="s">
        <v>280</v>
      </c>
      <c r="E283" t="s">
        <v>152</v>
      </c>
      <c r="F283" t="s">
        <v>280</v>
      </c>
      <c r="G283" t="s">
        <v>220</v>
      </c>
      <c r="H283">
        <v>395.30566000130705</v>
      </c>
      <c r="I283">
        <v>29</v>
      </c>
      <c r="J283">
        <v>1430332.613057924</v>
      </c>
      <c r="K283">
        <v>37053.812490909084</v>
      </c>
      <c r="L283">
        <v>257459870.35042632</v>
      </c>
      <c r="M283">
        <v>5541873.1536363624</v>
      </c>
      <c r="N283">
        <v>2145498919.5868859</v>
      </c>
      <c r="O283">
        <v>113100000</v>
      </c>
      <c r="P283">
        <v>21.879248518181811</v>
      </c>
      <c r="Q283">
        <v>21383.472565215961</v>
      </c>
      <c r="R283">
        <v>257496924.16291723</v>
      </c>
      <c r="S283">
        <v>2264.1407927405226</v>
      </c>
      <c r="T283">
        <v>21405.351813734142</v>
      </c>
      <c r="U283">
        <f>Net_Zero_Table[[#This Row],[Total Energy(MJ)]]*AHP!$Q$23/TOPSIS!$B$20</f>
        <v>2.6224354572879922E-2</v>
      </c>
      <c r="V283">
        <f>Net_Zero_Table[[#This Row],[Capital Cost (LKR)]]*AHP!$Q$24/TOPSIS!$C$20</f>
        <v>4.1887018518862E-3</v>
      </c>
      <c r="W283">
        <f>Net_Zero_Table[[#This Row],[System Cost (LKR)]]*AHP!$Q$25/TOPSIS!$D$20</f>
        <v>2.8671088284620088E-3</v>
      </c>
      <c r="X283">
        <f>Net_Zero_Table[[#This Row],[Embodied Carbon (Metric T)]]*AHP!$Q$26/TOPSIS!$E$20</f>
        <v>9.8626610245833319E-3</v>
      </c>
      <c r="Y2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4.826815128358258E-3</v>
      </c>
      <c r="Z2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4.255838461384452E-3</v>
      </c>
      <c r="AA283">
        <f>Net_Zero_Table[[#This Row],[S- Worst-Euclidean Distance]]/(Net_Zero_Table[[#This Row],[S+ Best-Euclidean Distance]]+Net_Zero_Table[[#This Row],[S- Worst-Euclidean Distance]])</f>
        <v>0.46856773951950426</v>
      </c>
      <c r="AB283">
        <v>282</v>
      </c>
    </row>
    <row r="284" spans="1:28" x14ac:dyDescent="0.3">
      <c r="A284">
        <v>487</v>
      </c>
      <c r="B284" t="s">
        <v>280</v>
      </c>
      <c r="C284" t="s">
        <v>148</v>
      </c>
      <c r="D284" t="s">
        <v>280</v>
      </c>
      <c r="E284" t="s">
        <v>152</v>
      </c>
      <c r="F284" t="s">
        <v>154</v>
      </c>
      <c r="G284" t="s">
        <v>219</v>
      </c>
      <c r="H284">
        <v>395.24229197214441</v>
      </c>
      <c r="I284">
        <v>57</v>
      </c>
      <c r="J284">
        <v>1432043.1221111186</v>
      </c>
      <c r="K284">
        <v>34870.399763636364</v>
      </c>
      <c r="L284">
        <v>257767761.98000139</v>
      </c>
      <c r="M284">
        <v>5552790.2172727259</v>
      </c>
      <c r="N284">
        <v>2148064683.166678</v>
      </c>
      <c r="O284">
        <v>106248000</v>
      </c>
      <c r="P284">
        <v>21.879248518181811</v>
      </c>
      <c r="Q284">
        <v>21409.044675561225</v>
      </c>
      <c r="R284">
        <v>257802632.37976503</v>
      </c>
      <c r="S284">
        <v>2259.8654733839508</v>
      </c>
      <c r="T284">
        <v>21430.923924079405</v>
      </c>
      <c r="U284">
        <f>Net_Zero_Table[[#This Row],[Total Energy(MJ)]]*AHP!$Q$23/TOPSIS!$B$20</f>
        <v>2.6255488927981529E-2</v>
      </c>
      <c r="V284">
        <f>Net_Zero_Table[[#This Row],[Capital Cost (LKR)]]*AHP!$Q$24/TOPSIS!$C$20</f>
        <v>4.1969532721917672E-3</v>
      </c>
      <c r="W284">
        <f>Net_Zero_Table[[#This Row],[System Cost (LKR)]]*AHP!$Q$25/TOPSIS!$D$20</f>
        <v>2.6934091848490852E-3</v>
      </c>
      <c r="X284">
        <f>Net_Zero_Table[[#This Row],[Embodied Carbon (Metric T)]]*AHP!$Q$26/TOPSIS!$E$20</f>
        <v>9.8626610245833319E-3</v>
      </c>
      <c r="Y2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4.8351862002278031E-3</v>
      </c>
      <c r="Z2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4.259367848122227E-3</v>
      </c>
      <c r="AA284">
        <f>Net_Zero_Table[[#This Row],[S- Worst-Euclidean Distance]]/(Net_Zero_Table[[#This Row],[S+ Best-Euclidean Distance]]+Net_Zero_Table[[#This Row],[S- Worst-Euclidean Distance]])</f>
        <v>0.46834268348704555</v>
      </c>
      <c r="AB284">
        <v>283</v>
      </c>
    </row>
    <row r="285" spans="1:28" x14ac:dyDescent="0.3">
      <c r="A285">
        <v>101</v>
      </c>
      <c r="B285" t="s">
        <v>139</v>
      </c>
      <c r="C285" t="s">
        <v>280</v>
      </c>
      <c r="D285" t="s">
        <v>280</v>
      </c>
      <c r="E285" t="s">
        <v>280</v>
      </c>
      <c r="F285" t="s">
        <v>154</v>
      </c>
      <c r="G285" t="s">
        <v>220</v>
      </c>
      <c r="H285">
        <v>387.63359183492548</v>
      </c>
      <c r="I285">
        <v>28</v>
      </c>
      <c r="J285">
        <v>1298814.0093644275</v>
      </c>
      <c r="K285">
        <v>57882.692999999999</v>
      </c>
      <c r="L285">
        <v>233786521.68559694</v>
      </c>
      <c r="M285">
        <v>6125429.5227272725</v>
      </c>
      <c r="N285">
        <v>1948221014.0466411</v>
      </c>
      <c r="O285">
        <v>109200000</v>
      </c>
      <c r="P285">
        <v>26.710609100000003</v>
      </c>
      <c r="Q285">
        <v>19417.269439998192</v>
      </c>
      <c r="R285">
        <v>233844404.37859693</v>
      </c>
      <c r="S285">
        <v>2063.5464435693684</v>
      </c>
      <c r="T285">
        <v>19443.980049098191</v>
      </c>
      <c r="U285">
        <f>Net_Zero_Table[[#This Row],[Total Energy(MJ)]]*AHP!$Q$23/TOPSIS!$B$20</f>
        <v>2.3815502244323061E-2</v>
      </c>
      <c r="V285">
        <f>Net_Zero_Table[[#This Row],[Capital Cost (LKR)]]*AHP!$Q$24/TOPSIS!$C$20</f>
        <v>4.6297699846505154E-3</v>
      </c>
      <c r="W285">
        <f>Net_Zero_Table[[#This Row],[System Cost (LKR)]]*AHP!$Q$25/TOPSIS!$D$20</f>
        <v>2.7682430067909047E-3</v>
      </c>
      <c r="X285">
        <f>Net_Zero_Table[[#This Row],[Embodied Carbon (Metric T)]]*AHP!$Q$26/TOPSIS!$E$20</f>
        <v>1.2040527036133453E-2</v>
      </c>
      <c r="Y2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4.2940803060978272E-3</v>
      </c>
      <c r="Z2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3.7816265505524757E-3</v>
      </c>
      <c r="AA285">
        <f>Net_Zero_Table[[#This Row],[S- Worst-Euclidean Distance]]/(Net_Zero_Table[[#This Row],[S+ Best-Euclidean Distance]]+Net_Zero_Table[[#This Row],[S- Worst-Euclidean Distance]])</f>
        <v>0.46827189466867852</v>
      </c>
      <c r="AB285">
        <v>284</v>
      </c>
    </row>
    <row r="286" spans="1:28" x14ac:dyDescent="0.3">
      <c r="A286">
        <v>471</v>
      </c>
      <c r="B286" t="s">
        <v>280</v>
      </c>
      <c r="C286" t="s">
        <v>148</v>
      </c>
      <c r="D286" t="s">
        <v>151</v>
      </c>
      <c r="E286" t="s">
        <v>152</v>
      </c>
      <c r="F286" t="s">
        <v>154</v>
      </c>
      <c r="G286" t="s">
        <v>218</v>
      </c>
      <c r="H286">
        <v>394.77782963373431</v>
      </c>
      <c r="I286">
        <v>29</v>
      </c>
      <c r="J286">
        <v>1431593.5225675378</v>
      </c>
      <c r="K286">
        <v>34870.399763636364</v>
      </c>
      <c r="L286">
        <v>257686834.0621568</v>
      </c>
      <c r="M286">
        <v>5548185.1422727266</v>
      </c>
      <c r="N286">
        <v>2147390283.8513067</v>
      </c>
      <c r="O286">
        <v>108639800</v>
      </c>
      <c r="P286">
        <v>21.888458668181816</v>
      </c>
      <c r="Q286">
        <v>21402.323162384688</v>
      </c>
      <c r="R286">
        <v>257721704.46192044</v>
      </c>
      <c r="S286">
        <v>2261.5782689935795</v>
      </c>
      <c r="T286">
        <v>21424.211621052869</v>
      </c>
      <c r="U286">
        <f>Net_Zero_Table[[#This Row],[Total Energy(MJ)]]*AHP!$Q$23/TOPSIS!$B$20</f>
        <v>2.624724695608497E-2</v>
      </c>
      <c r="V286">
        <f>Net_Zero_Table[[#This Row],[Capital Cost (LKR)]]*AHP!$Q$24/TOPSIS!$C$20</f>
        <v>4.1934726284372434E-3</v>
      </c>
      <c r="W286">
        <f>Net_Zero_Table[[#This Row],[System Cost (LKR)]]*AHP!$Q$25/TOPSIS!$D$20</f>
        <v>2.7540418187652249E-3</v>
      </c>
      <c r="X286">
        <f>Net_Zero_Table[[#This Row],[Embodied Carbon (Metric T)]]*AHP!$Q$26/TOPSIS!$E$20</f>
        <v>9.8668127479553704E-3</v>
      </c>
      <c r="Y2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4.8351538055113781E-3</v>
      </c>
      <c r="Z2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4.253089191501404E-3</v>
      </c>
      <c r="AA286">
        <f>Net_Zero_Table[[#This Row],[S- Worst-Euclidean Distance]]/(Net_Zero_Table[[#This Row],[S+ Best-Euclidean Distance]]+Net_Zero_Table[[#This Row],[S- Worst-Euclidean Distance]])</f>
        <v>0.46797705484980473</v>
      </c>
      <c r="AB286">
        <v>285</v>
      </c>
    </row>
    <row r="287" spans="1:28" x14ac:dyDescent="0.3">
      <c r="A287">
        <v>489</v>
      </c>
      <c r="B287" t="s">
        <v>280</v>
      </c>
      <c r="C287" t="s">
        <v>148</v>
      </c>
      <c r="D287" t="s">
        <v>280</v>
      </c>
      <c r="E287" t="s">
        <v>152</v>
      </c>
      <c r="F287" t="s">
        <v>154</v>
      </c>
      <c r="G287" t="s">
        <v>218</v>
      </c>
      <c r="H287">
        <v>395.24229197214441</v>
      </c>
      <c r="I287">
        <v>29</v>
      </c>
      <c r="J287">
        <v>1432043.1221111186</v>
      </c>
      <c r="K287">
        <v>34870.399763636364</v>
      </c>
      <c r="L287">
        <v>257767761.98000139</v>
      </c>
      <c r="M287">
        <v>5552790.2172727259</v>
      </c>
      <c r="N287">
        <v>2148064683.166678</v>
      </c>
      <c r="O287">
        <v>108639800</v>
      </c>
      <c r="P287">
        <v>21.879248518181811</v>
      </c>
      <c r="Q287">
        <v>21409.044675561225</v>
      </c>
      <c r="R287">
        <v>257802632.37976503</v>
      </c>
      <c r="S287">
        <v>2262.2572733839506</v>
      </c>
      <c r="T287">
        <v>21430.923924079405</v>
      </c>
      <c r="U287">
        <f>Net_Zero_Table[[#This Row],[Total Energy(MJ)]]*AHP!$Q$23/TOPSIS!$B$20</f>
        <v>2.6255488927981529E-2</v>
      </c>
      <c r="V287">
        <f>Net_Zero_Table[[#This Row],[Capital Cost (LKR)]]*AHP!$Q$24/TOPSIS!$C$20</f>
        <v>4.1969532721917672E-3</v>
      </c>
      <c r="W287">
        <f>Net_Zero_Table[[#This Row],[System Cost (LKR)]]*AHP!$Q$25/TOPSIS!$D$20</f>
        <v>2.7540418187652249E-3</v>
      </c>
      <c r="X287">
        <f>Net_Zero_Table[[#This Row],[Embodied Carbon (Metric T)]]*AHP!$Q$26/TOPSIS!$E$20</f>
        <v>9.8626610245833319E-3</v>
      </c>
      <c r="Y2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4.8420794350547032E-3</v>
      </c>
      <c r="Z2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4.2545092628197521E-3</v>
      </c>
      <c r="AA287">
        <f>Net_Zero_Table[[#This Row],[S- Worst-Euclidean Distance]]/(Net_Zero_Table[[#This Row],[S+ Best-Euclidean Distance]]+Net_Zero_Table[[#This Row],[S- Worst-Euclidean Distance]])</f>
        <v>0.46770381778543835</v>
      </c>
      <c r="AB287">
        <v>286</v>
      </c>
    </row>
    <row r="288" spans="1:28" x14ac:dyDescent="0.3">
      <c r="A288">
        <v>470</v>
      </c>
      <c r="B288" t="s">
        <v>280</v>
      </c>
      <c r="C288" t="s">
        <v>148</v>
      </c>
      <c r="D288" t="s">
        <v>151</v>
      </c>
      <c r="E288" t="s">
        <v>152</v>
      </c>
      <c r="F288" t="s">
        <v>154</v>
      </c>
      <c r="G288" t="s">
        <v>220</v>
      </c>
      <c r="H288">
        <v>394.77782963373431</v>
      </c>
      <c r="I288">
        <v>29</v>
      </c>
      <c r="J288">
        <v>1431593.5225675378</v>
      </c>
      <c r="K288">
        <v>34870.399763636364</v>
      </c>
      <c r="L288">
        <v>257686834.0621568</v>
      </c>
      <c r="M288">
        <v>5548185.1422727266</v>
      </c>
      <c r="N288">
        <v>2147390283.8513067</v>
      </c>
      <c r="O288">
        <v>113100000</v>
      </c>
      <c r="P288">
        <v>21.888458668181816</v>
      </c>
      <c r="Q288">
        <v>21402.323162384688</v>
      </c>
      <c r="R288">
        <v>257721704.46192044</v>
      </c>
      <c r="S288">
        <v>2266.0384689935795</v>
      </c>
      <c r="T288">
        <v>21424.211621052869</v>
      </c>
      <c r="U288">
        <f>Net_Zero_Table[[#This Row],[Total Energy(MJ)]]*AHP!$Q$23/TOPSIS!$B$20</f>
        <v>2.624724695608497E-2</v>
      </c>
      <c r="V288">
        <f>Net_Zero_Table[[#This Row],[Capital Cost (LKR)]]*AHP!$Q$24/TOPSIS!$C$20</f>
        <v>4.1934726284372434E-3</v>
      </c>
      <c r="W288">
        <f>Net_Zero_Table[[#This Row],[System Cost (LKR)]]*AHP!$Q$25/TOPSIS!$D$20</f>
        <v>2.8671088284620088E-3</v>
      </c>
      <c r="X288">
        <f>Net_Zero_Table[[#This Row],[Embodied Carbon (Metric T)]]*AHP!$Q$26/TOPSIS!$E$20</f>
        <v>9.8668127479553704E-3</v>
      </c>
      <c r="Y2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4.8500255335654956E-3</v>
      </c>
      <c r="Z2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4.2463242540948312E-3</v>
      </c>
      <c r="AA288">
        <f>Net_Zero_Table[[#This Row],[S- Worst-Euclidean Distance]]/(Net_Zero_Table[[#This Row],[S+ Best-Euclidean Distance]]+Net_Zero_Table[[#This Row],[S- Worst-Euclidean Distance]])</f>
        <v>0.46681628930488051</v>
      </c>
      <c r="AB288">
        <v>287</v>
      </c>
    </row>
    <row r="289" spans="1:28" x14ac:dyDescent="0.3">
      <c r="A289">
        <v>488</v>
      </c>
      <c r="B289" t="s">
        <v>280</v>
      </c>
      <c r="C289" t="s">
        <v>148</v>
      </c>
      <c r="D289" t="s">
        <v>280</v>
      </c>
      <c r="E289" t="s">
        <v>152</v>
      </c>
      <c r="F289" t="s">
        <v>154</v>
      </c>
      <c r="G289" t="s">
        <v>220</v>
      </c>
      <c r="H289">
        <v>395.24229197214441</v>
      </c>
      <c r="I289">
        <v>29</v>
      </c>
      <c r="J289">
        <v>1432043.1221111186</v>
      </c>
      <c r="K289">
        <v>34870.399763636364</v>
      </c>
      <c r="L289">
        <v>257767761.98000139</v>
      </c>
      <c r="M289">
        <v>5552790.2172727259</v>
      </c>
      <c r="N289">
        <v>2148064683.166678</v>
      </c>
      <c r="O289">
        <v>113100000</v>
      </c>
      <c r="P289">
        <v>21.879248518181811</v>
      </c>
      <c r="Q289">
        <v>21409.044675561225</v>
      </c>
      <c r="R289">
        <v>257802632.37976503</v>
      </c>
      <c r="S289">
        <v>2266.7174733839506</v>
      </c>
      <c r="T289">
        <v>21430.923924079405</v>
      </c>
      <c r="U289">
        <f>Net_Zero_Table[[#This Row],[Total Energy(MJ)]]*AHP!$Q$23/TOPSIS!$B$20</f>
        <v>2.6255488927981529E-2</v>
      </c>
      <c r="V289">
        <f>Net_Zero_Table[[#This Row],[Capital Cost (LKR)]]*AHP!$Q$24/TOPSIS!$C$20</f>
        <v>4.1969532721917672E-3</v>
      </c>
      <c r="W289">
        <f>Net_Zero_Table[[#This Row],[System Cost (LKR)]]*AHP!$Q$25/TOPSIS!$D$20</f>
        <v>2.8671088284620088E-3</v>
      </c>
      <c r="X289">
        <f>Net_Zero_Table[[#This Row],[Embodied Carbon (Metric T)]]*AHP!$Q$26/TOPSIS!$E$20</f>
        <v>9.8626610245833319E-3</v>
      </c>
      <c r="Y2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4.8569299571504824E-3</v>
      </c>
      <c r="Z2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4.2477465870114041E-3</v>
      </c>
      <c r="AA289">
        <f>Net_Zero_Table[[#This Row],[S- Worst-Euclidean Distance]]/(Net_Zero_Table[[#This Row],[S+ Best-Euclidean Distance]]+Net_Zero_Table[[#This Row],[S- Worst-Euclidean Distance]])</f>
        <v>0.46654557868232566</v>
      </c>
      <c r="AB289">
        <v>288</v>
      </c>
    </row>
    <row r="290" spans="1:28" x14ac:dyDescent="0.3">
      <c r="A290">
        <v>229</v>
      </c>
      <c r="B290" t="s">
        <v>141</v>
      </c>
      <c r="C290" t="s">
        <v>147</v>
      </c>
      <c r="D290" t="s">
        <v>151</v>
      </c>
      <c r="E290" t="s">
        <v>280</v>
      </c>
      <c r="F290" t="s">
        <v>155</v>
      </c>
      <c r="G290" t="s">
        <v>219</v>
      </c>
      <c r="H290">
        <v>358.85182526961319</v>
      </c>
      <c r="I290">
        <v>52</v>
      </c>
      <c r="J290">
        <v>1247404.7770995509</v>
      </c>
      <c r="K290">
        <v>53274.353972727273</v>
      </c>
      <c r="L290">
        <v>224532859.87791917</v>
      </c>
      <c r="M290">
        <v>6850118.0068181809</v>
      </c>
      <c r="N290">
        <v>1871107165.6493263</v>
      </c>
      <c r="O290">
        <v>96928000</v>
      </c>
      <c r="P290">
        <v>29.025209059090905</v>
      </c>
      <c r="Q290">
        <v>18648.701417638287</v>
      </c>
      <c r="R290">
        <v>224586134.2318919</v>
      </c>
      <c r="S290">
        <v>1974.8852836561446</v>
      </c>
      <c r="T290">
        <v>18677.726626697378</v>
      </c>
      <c r="U290">
        <f>Net_Zero_Table[[#This Row],[Total Energy(MJ)]]*AHP!$Q$23/TOPSIS!$B$20</f>
        <v>2.2872608810360767E-2</v>
      </c>
      <c r="V290">
        <f>Net_Zero_Table[[#This Row],[Capital Cost (LKR)]]*AHP!$Q$24/TOPSIS!$C$20</f>
        <v>5.177509694889176E-3</v>
      </c>
      <c r="W290">
        <f>Net_Zero_Table[[#This Row],[System Cost (LKR)]]*AHP!$Q$25/TOPSIS!$D$20</f>
        <v>2.457145221265832E-3</v>
      </c>
      <c r="X290">
        <f>Net_Zero_Table[[#This Row],[Embodied Carbon (Metric T)]]*AHP!$Q$26/TOPSIS!$E$20</f>
        <v>1.3083895357721724E-2</v>
      </c>
      <c r="Y2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4.9821856970651106E-3</v>
      </c>
      <c r="Z2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4.276629785130776E-3</v>
      </c>
      <c r="AA290">
        <f>Net_Zero_Table[[#This Row],[S- Worst-Euclidean Distance]]/(Net_Zero_Table[[#This Row],[S+ Best-Euclidean Distance]]+Net_Zero_Table[[#This Row],[S- Worst-Euclidean Distance]])</f>
        <v>0.46189815461323996</v>
      </c>
      <c r="AB290">
        <v>289</v>
      </c>
    </row>
    <row r="291" spans="1:28" x14ac:dyDescent="0.3">
      <c r="A291">
        <v>231</v>
      </c>
      <c r="B291" t="s">
        <v>141</v>
      </c>
      <c r="C291" t="s">
        <v>147</v>
      </c>
      <c r="D291" t="s">
        <v>151</v>
      </c>
      <c r="E291" t="s">
        <v>280</v>
      </c>
      <c r="F291" t="s">
        <v>155</v>
      </c>
      <c r="G291" t="s">
        <v>218</v>
      </c>
      <c r="H291">
        <v>358.85182526961319</v>
      </c>
      <c r="I291">
        <v>26</v>
      </c>
      <c r="J291">
        <v>1247404.7770995509</v>
      </c>
      <c r="K291">
        <v>53274.353972727273</v>
      </c>
      <c r="L291">
        <v>224532859.87791917</v>
      </c>
      <c r="M291">
        <v>6850118.0068181809</v>
      </c>
      <c r="N291">
        <v>1871107165.6493263</v>
      </c>
      <c r="O291">
        <v>97401200</v>
      </c>
      <c r="P291">
        <v>29.025209059090905</v>
      </c>
      <c r="Q291">
        <v>18648.701417638287</v>
      </c>
      <c r="R291">
        <v>224586134.2318919</v>
      </c>
      <c r="S291">
        <v>1975.3584836561447</v>
      </c>
      <c r="T291">
        <v>18677.726626697378</v>
      </c>
      <c r="U291">
        <f>Net_Zero_Table[[#This Row],[Total Energy(MJ)]]*AHP!$Q$23/TOPSIS!$B$20</f>
        <v>2.2872608810360767E-2</v>
      </c>
      <c r="V291">
        <f>Net_Zero_Table[[#This Row],[Capital Cost (LKR)]]*AHP!$Q$24/TOPSIS!$C$20</f>
        <v>5.177509694889176E-3</v>
      </c>
      <c r="W291">
        <f>Net_Zero_Table[[#This Row],[System Cost (LKR)]]*AHP!$Q$25/TOPSIS!$D$20</f>
        <v>2.4691409409619254E-3</v>
      </c>
      <c r="X291">
        <f>Net_Zero_Table[[#This Row],[Embodied Carbon (Metric T)]]*AHP!$Q$26/TOPSIS!$E$20</f>
        <v>1.3083895357721724E-2</v>
      </c>
      <c r="Y2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4.9828827191101569E-3</v>
      </c>
      <c r="Z2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4.2749417227123136E-3</v>
      </c>
      <c r="AA291">
        <f>Net_Zero_Table[[#This Row],[S- Worst-Euclidean Distance]]/(Net_Zero_Table[[#This Row],[S+ Best-Euclidean Distance]]+Net_Zero_Table[[#This Row],[S- Worst-Euclidean Distance]])</f>
        <v>0.46176526132858486</v>
      </c>
      <c r="AB291">
        <v>290</v>
      </c>
    </row>
    <row r="292" spans="1:28" x14ac:dyDescent="0.3">
      <c r="A292">
        <v>247</v>
      </c>
      <c r="B292" t="s">
        <v>141</v>
      </c>
      <c r="C292" t="s">
        <v>147</v>
      </c>
      <c r="D292" t="s">
        <v>280</v>
      </c>
      <c r="E292" t="s">
        <v>280</v>
      </c>
      <c r="F292" t="s">
        <v>155</v>
      </c>
      <c r="G292" t="s">
        <v>219</v>
      </c>
      <c r="H292">
        <v>359.31628760802317</v>
      </c>
      <c r="I292">
        <v>52</v>
      </c>
      <c r="J292">
        <v>1247854.3766431322</v>
      </c>
      <c r="K292">
        <v>53274.353972727273</v>
      </c>
      <c r="L292">
        <v>224613787.79576379</v>
      </c>
      <c r="M292">
        <v>6854723.0818181802</v>
      </c>
      <c r="N292">
        <v>1871781564.9646981</v>
      </c>
      <c r="O292">
        <v>96928000</v>
      </c>
      <c r="P292">
        <v>29.015998909090907</v>
      </c>
      <c r="Q292">
        <v>18655.422930814824</v>
      </c>
      <c r="R292">
        <v>224667062.14973652</v>
      </c>
      <c r="S292">
        <v>1975.5642880465161</v>
      </c>
      <c r="T292">
        <v>18684.438929723914</v>
      </c>
      <c r="U292">
        <f>Net_Zero_Table[[#This Row],[Total Energy(MJ)]]*AHP!$Q$23/TOPSIS!$B$20</f>
        <v>2.288085078225733E-2</v>
      </c>
      <c r="V292">
        <f>Net_Zero_Table[[#This Row],[Capital Cost (LKR)]]*AHP!$Q$24/TOPSIS!$C$20</f>
        <v>5.1809903386436998E-3</v>
      </c>
      <c r="W292">
        <f>Net_Zero_Table[[#This Row],[System Cost (LKR)]]*AHP!$Q$25/TOPSIS!$D$20</f>
        <v>2.457145221265832E-3</v>
      </c>
      <c r="X292">
        <f>Net_Zero_Table[[#This Row],[Embodied Carbon (Metric T)]]*AHP!$Q$26/TOPSIS!$E$20</f>
        <v>1.3079743634349687E-2</v>
      </c>
      <c r="Y2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4.9813356841082405E-3</v>
      </c>
      <c r="Z2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4.2692099574654441E-3</v>
      </c>
      <c r="AA292">
        <f>Net_Zero_Table[[#This Row],[S- Worst-Euclidean Distance]]/(Net_Zero_Table[[#This Row],[S+ Best-Euclidean Distance]]+Net_Zero_Table[[#This Row],[S- Worst-Euclidean Distance]])</f>
        <v>0.46150898799729334</v>
      </c>
      <c r="AB292">
        <v>291</v>
      </c>
    </row>
    <row r="293" spans="1:28" x14ac:dyDescent="0.3">
      <c r="A293">
        <v>249</v>
      </c>
      <c r="B293" t="s">
        <v>141</v>
      </c>
      <c r="C293" t="s">
        <v>147</v>
      </c>
      <c r="D293" t="s">
        <v>280</v>
      </c>
      <c r="E293" t="s">
        <v>280</v>
      </c>
      <c r="F293" t="s">
        <v>155</v>
      </c>
      <c r="G293" t="s">
        <v>218</v>
      </c>
      <c r="H293">
        <v>359.31628760802317</v>
      </c>
      <c r="I293">
        <v>26</v>
      </c>
      <c r="J293">
        <v>1247854.3766431322</v>
      </c>
      <c r="K293">
        <v>53274.353972727273</v>
      </c>
      <c r="L293">
        <v>224613787.79576379</v>
      </c>
      <c r="M293">
        <v>6854723.0818181802</v>
      </c>
      <c r="N293">
        <v>1871781564.9646981</v>
      </c>
      <c r="O293">
        <v>97401200</v>
      </c>
      <c r="P293">
        <v>29.015998909090907</v>
      </c>
      <c r="Q293">
        <v>18655.422930814824</v>
      </c>
      <c r="R293">
        <v>224667062.14973652</v>
      </c>
      <c r="S293">
        <v>1976.0374880465163</v>
      </c>
      <c r="T293">
        <v>18684.438929723914</v>
      </c>
      <c r="U293">
        <f>Net_Zero_Table[[#This Row],[Total Energy(MJ)]]*AHP!$Q$23/TOPSIS!$B$20</f>
        <v>2.288085078225733E-2</v>
      </c>
      <c r="V293">
        <f>Net_Zero_Table[[#This Row],[Capital Cost (LKR)]]*AHP!$Q$24/TOPSIS!$C$20</f>
        <v>5.1809903386436998E-3</v>
      </c>
      <c r="W293">
        <f>Net_Zero_Table[[#This Row],[System Cost (LKR)]]*AHP!$Q$25/TOPSIS!$D$20</f>
        <v>2.4691409409619254E-3</v>
      </c>
      <c r="X293">
        <f>Net_Zero_Table[[#This Row],[Embodied Carbon (Metric T)]]*AHP!$Q$26/TOPSIS!$E$20</f>
        <v>1.3079743634349687E-2</v>
      </c>
      <c r="Y2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4.9820328250761835E-3</v>
      </c>
      <c r="Z2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4.2675189600564064E-3</v>
      </c>
      <c r="AA293">
        <f>Net_Zero_Table[[#This Row],[S- Worst-Euclidean Distance]]/(Net_Zero_Table[[#This Row],[S+ Best-Euclidean Distance]]+Net_Zero_Table[[#This Row],[S- Worst-Euclidean Distance]])</f>
        <v>0.46137575735462871</v>
      </c>
      <c r="AB293">
        <v>292</v>
      </c>
    </row>
    <row r="294" spans="1:28" x14ac:dyDescent="0.3">
      <c r="A294">
        <v>230</v>
      </c>
      <c r="B294" t="s">
        <v>141</v>
      </c>
      <c r="C294" t="s">
        <v>147</v>
      </c>
      <c r="D294" t="s">
        <v>151</v>
      </c>
      <c r="E294" t="s">
        <v>280</v>
      </c>
      <c r="F294" t="s">
        <v>155</v>
      </c>
      <c r="G294" t="s">
        <v>220</v>
      </c>
      <c r="H294">
        <v>358.85182526961319</v>
      </c>
      <c r="I294">
        <v>26</v>
      </c>
      <c r="J294">
        <v>1247404.7770995509</v>
      </c>
      <c r="K294">
        <v>53274.353972727273</v>
      </c>
      <c r="L294">
        <v>224532859.87791917</v>
      </c>
      <c r="M294">
        <v>6850118.0068181809</v>
      </c>
      <c r="N294">
        <v>1871107165.6493263</v>
      </c>
      <c r="O294">
        <v>101400000</v>
      </c>
      <c r="P294">
        <v>29.025209059090905</v>
      </c>
      <c r="Q294">
        <v>18648.701417638287</v>
      </c>
      <c r="R294">
        <v>224586134.2318919</v>
      </c>
      <c r="S294">
        <v>1979.3572836561445</v>
      </c>
      <c r="T294">
        <v>18677.726626697378</v>
      </c>
      <c r="U294">
        <f>Net_Zero_Table[[#This Row],[Total Energy(MJ)]]*AHP!$Q$23/TOPSIS!$B$20</f>
        <v>2.2872608810360767E-2</v>
      </c>
      <c r="V294">
        <f>Net_Zero_Table[[#This Row],[Capital Cost (LKR)]]*AHP!$Q$24/TOPSIS!$C$20</f>
        <v>5.177509694889176E-3</v>
      </c>
      <c r="W294">
        <f>Net_Zero_Table[[#This Row],[System Cost (LKR)]]*AHP!$Q$25/TOPSIS!$D$20</f>
        <v>2.5705113634486975E-3</v>
      </c>
      <c r="X294">
        <f>Net_Zero_Table[[#This Row],[Embodied Carbon (Metric T)]]*AHP!$Q$26/TOPSIS!$E$20</f>
        <v>1.3083895357721724E-2</v>
      </c>
      <c r="Y2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4.9899207011780689E-3</v>
      </c>
      <c r="Z2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4.2619983656623289E-3</v>
      </c>
      <c r="AA294">
        <f>Net_Zero_Table[[#This Row],[S- Worst-Euclidean Distance]]/(Net_Zero_Table[[#This Row],[S+ Best-Euclidean Distance]]+Net_Zero_Table[[#This Row],[S- Worst-Euclidean Distance]])</f>
        <v>0.46066100825910422</v>
      </c>
      <c r="AB294">
        <v>293</v>
      </c>
    </row>
    <row r="295" spans="1:28" x14ac:dyDescent="0.3">
      <c r="A295">
        <v>248</v>
      </c>
      <c r="B295" t="s">
        <v>141</v>
      </c>
      <c r="C295" t="s">
        <v>147</v>
      </c>
      <c r="D295" t="s">
        <v>280</v>
      </c>
      <c r="E295" t="s">
        <v>280</v>
      </c>
      <c r="F295" t="s">
        <v>155</v>
      </c>
      <c r="G295" t="s">
        <v>220</v>
      </c>
      <c r="H295">
        <v>359.31628760802317</v>
      </c>
      <c r="I295">
        <v>26</v>
      </c>
      <c r="J295">
        <v>1247854.3766431322</v>
      </c>
      <c r="K295">
        <v>53274.353972727273</v>
      </c>
      <c r="L295">
        <v>224613787.79576379</v>
      </c>
      <c r="M295">
        <v>6854723.0818181802</v>
      </c>
      <c r="N295">
        <v>1871781564.9646981</v>
      </c>
      <c r="O295">
        <v>101400000</v>
      </c>
      <c r="P295">
        <v>29.015998909090907</v>
      </c>
      <c r="Q295">
        <v>18655.422930814824</v>
      </c>
      <c r="R295">
        <v>224667062.14973652</v>
      </c>
      <c r="S295">
        <v>1980.0362880465161</v>
      </c>
      <c r="T295">
        <v>18684.438929723914</v>
      </c>
      <c r="U295">
        <f>Net_Zero_Table[[#This Row],[Total Energy(MJ)]]*AHP!$Q$23/TOPSIS!$B$20</f>
        <v>2.288085078225733E-2</v>
      </c>
      <c r="V295">
        <f>Net_Zero_Table[[#This Row],[Capital Cost (LKR)]]*AHP!$Q$24/TOPSIS!$C$20</f>
        <v>5.1809903386436998E-3</v>
      </c>
      <c r="W295">
        <f>Net_Zero_Table[[#This Row],[System Cost (LKR)]]*AHP!$Q$25/TOPSIS!$D$20</f>
        <v>2.5705113634486975E-3</v>
      </c>
      <c r="X295">
        <f>Net_Zero_Table[[#This Row],[Embodied Carbon (Metric T)]]*AHP!$Q$26/TOPSIS!$E$20</f>
        <v>1.3079743634349687E-2</v>
      </c>
      <c r="Y2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4.9890720060724097E-3</v>
      </c>
      <c r="Z2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4.2545530212658939E-3</v>
      </c>
      <c r="AA295">
        <f>Net_Zero_Table[[#This Row],[S- Worst-Euclidean Distance]]/(Net_Zero_Table[[#This Row],[S+ Best-Euclidean Distance]]+Net_Zero_Table[[#This Row],[S- Worst-Euclidean Distance]])</f>
        <v>0.46026888895675921</v>
      </c>
      <c r="AB295">
        <v>294</v>
      </c>
    </row>
    <row r="296" spans="1:28" x14ac:dyDescent="0.3">
      <c r="A296">
        <v>232</v>
      </c>
      <c r="B296" t="s">
        <v>141</v>
      </c>
      <c r="C296" t="s">
        <v>147</v>
      </c>
      <c r="D296" t="s">
        <v>151</v>
      </c>
      <c r="E296" t="s">
        <v>280</v>
      </c>
      <c r="F296" t="s">
        <v>280</v>
      </c>
      <c r="G296" t="s">
        <v>219</v>
      </c>
      <c r="H296">
        <v>358.95376514261397</v>
      </c>
      <c r="I296">
        <v>52</v>
      </c>
      <c r="J296">
        <v>1244653.0886226725</v>
      </c>
      <c r="K296">
        <v>54638.986927272723</v>
      </c>
      <c r="L296">
        <v>224037555.95208105</v>
      </c>
      <c r="M296">
        <v>6811908.2840909082</v>
      </c>
      <c r="N296">
        <v>1866979632.9340088</v>
      </c>
      <c r="O296">
        <v>96928000</v>
      </c>
      <c r="P296">
        <v>29.298135649999995</v>
      </c>
      <c r="Q296">
        <v>18607.563674908954</v>
      </c>
      <c r="R296">
        <v>224092194.93900833</v>
      </c>
      <c r="S296">
        <v>1970.7195412180997</v>
      </c>
      <c r="T296">
        <v>18636.861810558952</v>
      </c>
      <c r="U296">
        <f>Net_Zero_Table[[#This Row],[Total Energy(MJ)]]*AHP!$Q$23/TOPSIS!$B$20</f>
        <v>2.282230436809931E-2</v>
      </c>
      <c r="V296">
        <f>Net_Zero_Table[[#This Row],[Capital Cost (LKR)]]*AHP!$Q$24/TOPSIS!$C$20</f>
        <v>5.1486297238196883E-3</v>
      </c>
      <c r="W296">
        <f>Net_Zero_Table[[#This Row],[System Cost (LKR)]]*AHP!$Q$25/TOPSIS!$D$20</f>
        <v>2.457145221265832E-3</v>
      </c>
      <c r="X296">
        <f>Net_Zero_Table[[#This Row],[Embodied Carbon (Metric T)]]*AHP!$Q$26/TOPSIS!$E$20</f>
        <v>1.3206924375308619E-2</v>
      </c>
      <c r="Y2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5.0765895116723376E-3</v>
      </c>
      <c r="Z2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4.3066148746294984E-3</v>
      </c>
      <c r="AA296">
        <f>Net_Zero_Table[[#This Row],[S- Worst-Euclidean Distance]]/(Net_Zero_Table[[#This Row],[S+ Best-Euclidean Distance]]+Net_Zero_Table[[#This Row],[S- Worst-Euclidean Distance]])</f>
        <v>0.45897059227619003</v>
      </c>
      <c r="AB296">
        <v>295</v>
      </c>
    </row>
    <row r="297" spans="1:28" x14ac:dyDescent="0.3">
      <c r="A297">
        <v>234</v>
      </c>
      <c r="B297" t="s">
        <v>141</v>
      </c>
      <c r="C297" t="s">
        <v>147</v>
      </c>
      <c r="D297" t="s">
        <v>151</v>
      </c>
      <c r="E297" t="s">
        <v>280</v>
      </c>
      <c r="F297" t="s">
        <v>280</v>
      </c>
      <c r="G297" t="s">
        <v>218</v>
      </c>
      <c r="H297">
        <v>358.95376514261397</v>
      </c>
      <c r="I297">
        <v>26</v>
      </c>
      <c r="J297">
        <v>1244653.0886226725</v>
      </c>
      <c r="K297">
        <v>54638.986927272723</v>
      </c>
      <c r="L297">
        <v>224037555.95208105</v>
      </c>
      <c r="M297">
        <v>6811908.2840909082</v>
      </c>
      <c r="N297">
        <v>1866979632.9340088</v>
      </c>
      <c r="O297">
        <v>97401200</v>
      </c>
      <c r="P297">
        <v>29.298135649999995</v>
      </c>
      <c r="Q297">
        <v>18607.563674908954</v>
      </c>
      <c r="R297">
        <v>224092194.93900833</v>
      </c>
      <c r="S297">
        <v>1971.1927412180999</v>
      </c>
      <c r="T297">
        <v>18636.861810558952</v>
      </c>
      <c r="U297">
        <f>Net_Zero_Table[[#This Row],[Total Energy(MJ)]]*AHP!$Q$23/TOPSIS!$B$20</f>
        <v>2.282230436809931E-2</v>
      </c>
      <c r="V297">
        <f>Net_Zero_Table[[#This Row],[Capital Cost (LKR)]]*AHP!$Q$24/TOPSIS!$C$20</f>
        <v>5.1486297238196883E-3</v>
      </c>
      <c r="W297">
        <f>Net_Zero_Table[[#This Row],[System Cost (LKR)]]*AHP!$Q$25/TOPSIS!$D$20</f>
        <v>2.4691409409619254E-3</v>
      </c>
      <c r="X297">
        <f>Net_Zero_Table[[#This Row],[Embodied Carbon (Metric T)]]*AHP!$Q$26/TOPSIS!$E$20</f>
        <v>1.3206924375308619E-2</v>
      </c>
      <c r="Y2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5.0772735737192711E-3</v>
      </c>
      <c r="Z2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4.3049385700493882E-3</v>
      </c>
      <c r="AA297">
        <f>Net_Zero_Table[[#This Row],[S- Worst-Euclidean Distance]]/(Net_Zero_Table[[#This Row],[S+ Best-Euclidean Distance]]+Net_Zero_Table[[#This Row],[S- Worst-Euclidean Distance]])</f>
        <v>0.45884046364359599</v>
      </c>
      <c r="AB297">
        <v>296</v>
      </c>
    </row>
    <row r="298" spans="1:28" x14ac:dyDescent="0.3">
      <c r="A298">
        <v>250</v>
      </c>
      <c r="B298" t="s">
        <v>141</v>
      </c>
      <c r="C298" t="s">
        <v>147</v>
      </c>
      <c r="D298" t="s">
        <v>280</v>
      </c>
      <c r="E298" t="s">
        <v>280</v>
      </c>
      <c r="F298" t="s">
        <v>280</v>
      </c>
      <c r="G298" t="s">
        <v>219</v>
      </c>
      <c r="H298">
        <v>359.41822748102402</v>
      </c>
      <c r="I298">
        <v>52</v>
      </c>
      <c r="J298">
        <v>1245102.6881662533</v>
      </c>
      <c r="K298">
        <v>54638.986927272723</v>
      </c>
      <c r="L298">
        <v>224118483.86992559</v>
      </c>
      <c r="M298">
        <v>6816513.3590909075</v>
      </c>
      <c r="N298">
        <v>1867654032.2493799</v>
      </c>
      <c r="O298">
        <v>96928000</v>
      </c>
      <c r="P298">
        <v>29.288925499999998</v>
      </c>
      <c r="Q298">
        <v>18614.285188085487</v>
      </c>
      <c r="R298">
        <v>224173122.85685286</v>
      </c>
      <c r="S298">
        <v>1971.3985456084706</v>
      </c>
      <c r="T298">
        <v>18643.574113585488</v>
      </c>
      <c r="U298">
        <f>Net_Zero_Table[[#This Row],[Total Energy(MJ)]]*AHP!$Q$23/TOPSIS!$B$20</f>
        <v>2.2830546339995865E-2</v>
      </c>
      <c r="V298">
        <f>Net_Zero_Table[[#This Row],[Capital Cost (LKR)]]*AHP!$Q$24/TOPSIS!$C$20</f>
        <v>5.1521103675742129E-3</v>
      </c>
      <c r="W298">
        <f>Net_Zero_Table[[#This Row],[System Cost (LKR)]]*AHP!$Q$25/TOPSIS!$D$20</f>
        <v>2.457145221265832E-3</v>
      </c>
      <c r="X298">
        <f>Net_Zero_Table[[#This Row],[Embodied Carbon (Metric T)]]*AHP!$Q$26/TOPSIS!$E$20</f>
        <v>1.3202772651936583E-2</v>
      </c>
      <c r="Y2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5.0755531841835096E-3</v>
      </c>
      <c r="Z2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4.2990081644442525E-3</v>
      </c>
      <c r="AA298">
        <f>Net_Zero_Table[[#This Row],[S- Worst-Euclidean Distance]]/(Net_Zero_Table[[#This Row],[S+ Best-Euclidean Distance]]+Net_Zero_Table[[#This Row],[S- Worst-Euclidean Distance]])</f>
        <v>0.4585823277025689</v>
      </c>
      <c r="AB298">
        <v>297</v>
      </c>
    </row>
    <row r="299" spans="1:28" x14ac:dyDescent="0.3">
      <c r="A299">
        <v>252</v>
      </c>
      <c r="B299" t="s">
        <v>141</v>
      </c>
      <c r="C299" t="s">
        <v>147</v>
      </c>
      <c r="D299" t="s">
        <v>280</v>
      </c>
      <c r="E299" t="s">
        <v>280</v>
      </c>
      <c r="F299" t="s">
        <v>280</v>
      </c>
      <c r="G299" t="s">
        <v>218</v>
      </c>
      <c r="H299">
        <v>359.41822748102402</v>
      </c>
      <c r="I299">
        <v>26</v>
      </c>
      <c r="J299">
        <v>1245102.6881662533</v>
      </c>
      <c r="K299">
        <v>54638.986927272723</v>
      </c>
      <c r="L299">
        <v>224118483.86992559</v>
      </c>
      <c r="M299">
        <v>6816513.3590909075</v>
      </c>
      <c r="N299">
        <v>1867654032.2493799</v>
      </c>
      <c r="O299">
        <v>97401200</v>
      </c>
      <c r="P299">
        <v>29.288925499999998</v>
      </c>
      <c r="Q299">
        <v>18614.285188085487</v>
      </c>
      <c r="R299">
        <v>224173122.85685286</v>
      </c>
      <c r="S299">
        <v>1971.8717456084707</v>
      </c>
      <c r="T299">
        <v>18643.574113585488</v>
      </c>
      <c r="U299">
        <f>Net_Zero_Table[[#This Row],[Total Energy(MJ)]]*AHP!$Q$23/TOPSIS!$B$20</f>
        <v>2.2830546339995865E-2</v>
      </c>
      <c r="V299">
        <f>Net_Zero_Table[[#This Row],[Capital Cost (LKR)]]*AHP!$Q$24/TOPSIS!$C$20</f>
        <v>5.1521103675742129E-3</v>
      </c>
      <c r="W299">
        <f>Net_Zero_Table[[#This Row],[System Cost (LKR)]]*AHP!$Q$25/TOPSIS!$D$20</f>
        <v>2.4691409409619254E-3</v>
      </c>
      <c r="X299">
        <f>Net_Zero_Table[[#This Row],[Embodied Carbon (Metric T)]]*AHP!$Q$26/TOPSIS!$E$20</f>
        <v>1.3202772651936583E-2</v>
      </c>
      <c r="Y2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5.0762373858835473E-3</v>
      </c>
      <c r="Z2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4.2973288926351867E-3</v>
      </c>
      <c r="AA299">
        <f>Net_Zero_Table[[#This Row],[S- Worst-Euclidean Distance]]/(Net_Zero_Table[[#This Row],[S+ Best-Euclidean Distance]]+Net_Zero_Table[[#This Row],[S- Worst-Euclidean Distance]])</f>
        <v>0.45845185972422398</v>
      </c>
      <c r="AB299">
        <v>298</v>
      </c>
    </row>
    <row r="300" spans="1:28" x14ac:dyDescent="0.3">
      <c r="A300">
        <v>233</v>
      </c>
      <c r="B300" t="s">
        <v>141</v>
      </c>
      <c r="C300" t="s">
        <v>147</v>
      </c>
      <c r="D300" t="s">
        <v>151</v>
      </c>
      <c r="E300" t="s">
        <v>280</v>
      </c>
      <c r="F300" t="s">
        <v>280</v>
      </c>
      <c r="G300" t="s">
        <v>220</v>
      </c>
      <c r="H300">
        <v>358.95376514261397</v>
      </c>
      <c r="I300">
        <v>26</v>
      </c>
      <c r="J300">
        <v>1244653.0886226725</v>
      </c>
      <c r="K300">
        <v>54638.986927272723</v>
      </c>
      <c r="L300">
        <v>224037555.95208105</v>
      </c>
      <c r="M300">
        <v>6811908.2840909082</v>
      </c>
      <c r="N300">
        <v>1866979632.9340088</v>
      </c>
      <c r="O300">
        <v>101400000</v>
      </c>
      <c r="P300">
        <v>29.298135649999995</v>
      </c>
      <c r="Q300">
        <v>18607.563674908954</v>
      </c>
      <c r="R300">
        <v>224092194.93900833</v>
      </c>
      <c r="S300">
        <v>1975.1915412180999</v>
      </c>
      <c r="T300">
        <v>18636.861810558952</v>
      </c>
      <c r="U300">
        <f>Net_Zero_Table[[#This Row],[Total Energy(MJ)]]*AHP!$Q$23/TOPSIS!$B$20</f>
        <v>2.282230436809931E-2</v>
      </c>
      <c r="V300">
        <f>Net_Zero_Table[[#This Row],[Capital Cost (LKR)]]*AHP!$Q$24/TOPSIS!$C$20</f>
        <v>5.1486297238196883E-3</v>
      </c>
      <c r="W300">
        <f>Net_Zero_Table[[#This Row],[System Cost (LKR)]]*AHP!$Q$25/TOPSIS!$D$20</f>
        <v>2.5705113634486975E-3</v>
      </c>
      <c r="X300">
        <f>Net_Zero_Table[[#This Row],[Embodied Carbon (Metric T)]]*AHP!$Q$26/TOPSIS!$E$20</f>
        <v>1.3206924375308619E-2</v>
      </c>
      <c r="Y3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5.0841808931259367E-3</v>
      </c>
      <c r="Z3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4.292085673448365E-3</v>
      </c>
      <c r="AA300">
        <f>Net_Zero_Table[[#This Row],[S- Worst-Euclidean Distance]]/(Net_Zero_Table[[#This Row],[S+ Best-Euclidean Distance]]+Net_Zero_Table[[#This Row],[S- Worst-Euclidean Distance]])</f>
        <v>0.45776062817468666</v>
      </c>
      <c r="AB300">
        <v>299</v>
      </c>
    </row>
    <row r="301" spans="1:28" x14ac:dyDescent="0.3">
      <c r="A301">
        <v>251</v>
      </c>
      <c r="B301" t="s">
        <v>141</v>
      </c>
      <c r="C301" t="s">
        <v>147</v>
      </c>
      <c r="D301" t="s">
        <v>280</v>
      </c>
      <c r="E301" t="s">
        <v>280</v>
      </c>
      <c r="F301" t="s">
        <v>280</v>
      </c>
      <c r="G301" t="s">
        <v>220</v>
      </c>
      <c r="H301">
        <v>359.41822748102402</v>
      </c>
      <c r="I301">
        <v>26</v>
      </c>
      <c r="J301">
        <v>1245102.6881662533</v>
      </c>
      <c r="K301">
        <v>54638.986927272723</v>
      </c>
      <c r="L301">
        <v>224118483.86992559</v>
      </c>
      <c r="M301">
        <v>6816513.3590909075</v>
      </c>
      <c r="N301">
        <v>1867654032.2493799</v>
      </c>
      <c r="O301">
        <v>101400000</v>
      </c>
      <c r="P301">
        <v>29.288925499999998</v>
      </c>
      <c r="Q301">
        <v>18614.285188085487</v>
      </c>
      <c r="R301">
        <v>224173122.85685286</v>
      </c>
      <c r="S301">
        <v>1975.8705456084706</v>
      </c>
      <c r="T301">
        <v>18643.574113585488</v>
      </c>
      <c r="U301">
        <f>Net_Zero_Table[[#This Row],[Total Energy(MJ)]]*AHP!$Q$23/TOPSIS!$B$20</f>
        <v>2.2830546339995865E-2</v>
      </c>
      <c r="V301">
        <f>Net_Zero_Table[[#This Row],[Capital Cost (LKR)]]*AHP!$Q$24/TOPSIS!$C$20</f>
        <v>5.1521103675742129E-3</v>
      </c>
      <c r="W301">
        <f>Net_Zero_Table[[#This Row],[System Cost (LKR)]]*AHP!$Q$25/TOPSIS!$D$20</f>
        <v>2.5705113634486975E-3</v>
      </c>
      <c r="X301">
        <f>Net_Zero_Table[[#This Row],[Embodied Carbon (Metric T)]]*AHP!$Q$26/TOPSIS!$E$20</f>
        <v>1.3202772651936583E-2</v>
      </c>
      <c r="Y3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5.0831461133318432E-3</v>
      </c>
      <c r="Z3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4.2844531678849045E-3</v>
      </c>
      <c r="AA301">
        <f>Net_Zero_Table[[#This Row],[S- Worst-Euclidean Distance]]/(Net_Zero_Table[[#This Row],[S+ Best-Euclidean Distance]]+Net_Zero_Table[[#This Row],[S- Worst-Euclidean Distance]])</f>
        <v>0.45736938987941006</v>
      </c>
      <c r="AB301">
        <v>300</v>
      </c>
    </row>
    <row r="302" spans="1:28" x14ac:dyDescent="0.3">
      <c r="A302">
        <v>226</v>
      </c>
      <c r="B302" t="s">
        <v>141</v>
      </c>
      <c r="C302" t="s">
        <v>147</v>
      </c>
      <c r="D302" t="s">
        <v>151</v>
      </c>
      <c r="E302" t="s">
        <v>280</v>
      </c>
      <c r="F302" t="s">
        <v>154</v>
      </c>
      <c r="G302" t="s">
        <v>219</v>
      </c>
      <c r="H302">
        <v>358.89039711345129</v>
      </c>
      <c r="I302">
        <v>52</v>
      </c>
      <c r="J302">
        <v>1246363.5976758674</v>
      </c>
      <c r="K302">
        <v>52455.574200000003</v>
      </c>
      <c r="L302">
        <v>224345447.58165613</v>
      </c>
      <c r="M302">
        <v>6822825.3477272717</v>
      </c>
      <c r="N302">
        <v>1869545396.5138011</v>
      </c>
      <c r="O302">
        <v>96928000</v>
      </c>
      <c r="P302">
        <v>29.298135649999995</v>
      </c>
      <c r="Q302">
        <v>18633.135785254217</v>
      </c>
      <c r="R302">
        <v>224397903.15585613</v>
      </c>
      <c r="S302">
        <v>1973.2962218615285</v>
      </c>
      <c r="T302">
        <v>18662.433920904215</v>
      </c>
      <c r="U302">
        <f>Net_Zero_Table[[#This Row],[Total Energy(MJ)]]*AHP!$Q$23/TOPSIS!$B$20</f>
        <v>2.2853438723200916E-2</v>
      </c>
      <c r="V302">
        <f>Net_Zero_Table[[#This Row],[Capital Cost (LKR)]]*AHP!$Q$24/TOPSIS!$C$20</f>
        <v>5.1568811441252563E-3</v>
      </c>
      <c r="W302">
        <f>Net_Zero_Table[[#This Row],[System Cost (LKR)]]*AHP!$Q$25/TOPSIS!$D$20</f>
        <v>2.457145221265832E-3</v>
      </c>
      <c r="X302">
        <f>Net_Zero_Table[[#This Row],[Embodied Carbon (Metric T)]]*AHP!$Q$26/TOPSIS!$E$20</f>
        <v>1.3206924375308619E-2</v>
      </c>
      <c r="Y3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5.0859989828655758E-3</v>
      </c>
      <c r="Z3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4.2757598149122389E-3</v>
      </c>
      <c r="AA302">
        <f>Net_Zero_Table[[#This Row],[S- Worst-Euclidean Distance]]/(Net_Zero_Table[[#This Row],[S+ Best-Euclidean Distance]]+Net_Zero_Table[[#This Row],[S- Worst-Euclidean Distance]])</f>
        <v>0.45672612457470807</v>
      </c>
      <c r="AB302">
        <v>301</v>
      </c>
    </row>
    <row r="303" spans="1:28" x14ac:dyDescent="0.3">
      <c r="A303">
        <v>228</v>
      </c>
      <c r="B303" t="s">
        <v>141</v>
      </c>
      <c r="C303" t="s">
        <v>147</v>
      </c>
      <c r="D303" t="s">
        <v>151</v>
      </c>
      <c r="E303" t="s">
        <v>280</v>
      </c>
      <c r="F303" t="s">
        <v>154</v>
      </c>
      <c r="G303" t="s">
        <v>218</v>
      </c>
      <c r="H303">
        <v>358.89039711345129</v>
      </c>
      <c r="I303">
        <v>26</v>
      </c>
      <c r="J303">
        <v>1246363.5976758674</v>
      </c>
      <c r="K303">
        <v>52455.574200000003</v>
      </c>
      <c r="L303">
        <v>224345447.58165613</v>
      </c>
      <c r="M303">
        <v>6822825.3477272717</v>
      </c>
      <c r="N303">
        <v>1869545396.5138011</v>
      </c>
      <c r="O303">
        <v>97401200</v>
      </c>
      <c r="P303">
        <v>29.298135649999995</v>
      </c>
      <c r="Q303">
        <v>18633.135785254217</v>
      </c>
      <c r="R303">
        <v>224397903.15585613</v>
      </c>
      <c r="S303">
        <v>1973.7694218615284</v>
      </c>
      <c r="T303">
        <v>18662.433920904215</v>
      </c>
      <c r="U303">
        <f>Net_Zero_Table[[#This Row],[Total Energy(MJ)]]*AHP!$Q$23/TOPSIS!$B$20</f>
        <v>2.2853438723200916E-2</v>
      </c>
      <c r="V303">
        <f>Net_Zero_Table[[#This Row],[Capital Cost (LKR)]]*AHP!$Q$24/TOPSIS!$C$20</f>
        <v>5.1568811441252563E-3</v>
      </c>
      <c r="W303">
        <f>Net_Zero_Table[[#This Row],[System Cost (LKR)]]*AHP!$Q$25/TOPSIS!$D$20</f>
        <v>2.4691409409619254E-3</v>
      </c>
      <c r="X303">
        <f>Net_Zero_Table[[#This Row],[Embodied Carbon (Metric T)]]*AHP!$Q$26/TOPSIS!$E$20</f>
        <v>1.3206924375308619E-2</v>
      </c>
      <c r="Y3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5.0866817795175798E-3</v>
      </c>
      <c r="Z3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4.2740714088954062E-3</v>
      </c>
      <c r="AA303">
        <f>Net_Zero_Table[[#This Row],[S- Worst-Euclidean Distance]]/(Net_Zero_Table[[#This Row],[S+ Best-Euclidean Distance]]+Net_Zero_Table[[#This Row],[S- Worst-Euclidean Distance]])</f>
        <v>0.45659481912053579</v>
      </c>
      <c r="AB303">
        <v>302</v>
      </c>
    </row>
    <row r="304" spans="1:28" x14ac:dyDescent="0.3">
      <c r="A304">
        <v>244</v>
      </c>
      <c r="B304" t="s">
        <v>141</v>
      </c>
      <c r="C304" t="s">
        <v>147</v>
      </c>
      <c r="D304" t="s">
        <v>280</v>
      </c>
      <c r="E304" t="s">
        <v>280</v>
      </c>
      <c r="F304" t="s">
        <v>154</v>
      </c>
      <c r="G304" t="s">
        <v>219</v>
      </c>
      <c r="H304">
        <v>359.35485945186133</v>
      </c>
      <c r="I304">
        <v>52</v>
      </c>
      <c r="J304">
        <v>1246813.1972194482</v>
      </c>
      <c r="K304">
        <v>52455.574200000003</v>
      </c>
      <c r="L304">
        <v>224426375.49950066</v>
      </c>
      <c r="M304">
        <v>6827430.422727271</v>
      </c>
      <c r="N304">
        <v>1870219795.8291721</v>
      </c>
      <c r="O304">
        <v>96928000</v>
      </c>
      <c r="P304">
        <v>29.288925499999998</v>
      </c>
      <c r="Q304">
        <v>18639.857298430747</v>
      </c>
      <c r="R304">
        <v>224478831.07370067</v>
      </c>
      <c r="S304">
        <v>1973.9752262518996</v>
      </c>
      <c r="T304">
        <v>18669.146223930748</v>
      </c>
      <c r="U304">
        <f>Net_Zero_Table[[#This Row],[Total Energy(MJ)]]*AHP!$Q$23/TOPSIS!$B$20</f>
        <v>2.2861680695097471E-2</v>
      </c>
      <c r="V304">
        <f>Net_Zero_Table[[#This Row],[Capital Cost (LKR)]]*AHP!$Q$24/TOPSIS!$C$20</f>
        <v>5.160361787879781E-3</v>
      </c>
      <c r="W304">
        <f>Net_Zero_Table[[#This Row],[System Cost (LKR)]]*AHP!$Q$25/TOPSIS!$D$20</f>
        <v>2.457145221265832E-3</v>
      </c>
      <c r="X304">
        <f>Net_Zero_Table[[#This Row],[Embodied Carbon (Metric T)]]*AHP!$Q$26/TOPSIS!$E$20</f>
        <v>1.3202772651936583E-2</v>
      </c>
      <c r="Y3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5.0850206849758321E-3</v>
      </c>
      <c r="Z3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4.2681649653996817E-3</v>
      </c>
      <c r="AA304">
        <f>Net_Zero_Table[[#This Row],[S- Worst-Euclidean Distance]]/(Net_Zero_Table[[#This Row],[S+ Best-Euclidean Distance]]+Net_Zero_Table[[#This Row],[S- Worst-Euclidean Distance]])</f>
        <v>0.45633275388138184</v>
      </c>
      <c r="AB304">
        <v>303</v>
      </c>
    </row>
    <row r="305" spans="1:28" x14ac:dyDescent="0.3">
      <c r="A305">
        <v>246</v>
      </c>
      <c r="B305" t="s">
        <v>141</v>
      </c>
      <c r="C305" t="s">
        <v>147</v>
      </c>
      <c r="D305" t="s">
        <v>280</v>
      </c>
      <c r="E305" t="s">
        <v>280</v>
      </c>
      <c r="F305" t="s">
        <v>154</v>
      </c>
      <c r="G305" t="s">
        <v>218</v>
      </c>
      <c r="H305">
        <v>359.35485945186133</v>
      </c>
      <c r="I305">
        <v>26</v>
      </c>
      <c r="J305">
        <v>1246813.1972194482</v>
      </c>
      <c r="K305">
        <v>52455.574200000003</v>
      </c>
      <c r="L305">
        <v>224426375.49950066</v>
      </c>
      <c r="M305">
        <v>6827430.422727271</v>
      </c>
      <c r="N305">
        <v>1870219795.8291721</v>
      </c>
      <c r="O305">
        <v>97401200</v>
      </c>
      <c r="P305">
        <v>29.288925499999998</v>
      </c>
      <c r="Q305">
        <v>18639.857298430747</v>
      </c>
      <c r="R305">
        <v>224478831.07370067</v>
      </c>
      <c r="S305">
        <v>1974.4484262518995</v>
      </c>
      <c r="T305">
        <v>18669.146223930748</v>
      </c>
      <c r="U305">
        <f>Net_Zero_Table[[#This Row],[Total Energy(MJ)]]*AHP!$Q$23/TOPSIS!$B$20</f>
        <v>2.2861680695097471E-2</v>
      </c>
      <c r="V305">
        <f>Net_Zero_Table[[#This Row],[Capital Cost (LKR)]]*AHP!$Q$24/TOPSIS!$C$20</f>
        <v>5.160361787879781E-3</v>
      </c>
      <c r="W305">
        <f>Net_Zero_Table[[#This Row],[System Cost (LKR)]]*AHP!$Q$25/TOPSIS!$D$20</f>
        <v>2.4691409409619254E-3</v>
      </c>
      <c r="X305">
        <f>Net_Zero_Table[[#This Row],[Embodied Carbon (Metric T)]]*AHP!$Q$26/TOPSIS!$E$20</f>
        <v>1.3202772651936583E-2</v>
      </c>
      <c r="Y3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5.0857036129722056E-3</v>
      </c>
      <c r="Z3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4.266473553812807E-3</v>
      </c>
      <c r="AA305">
        <f>Net_Zero_Table[[#This Row],[S- Worst-Euclidean Distance]]/(Net_Zero_Table[[#This Row],[S+ Best-Euclidean Distance]]+Net_Zero_Table[[#This Row],[S- Worst-Euclidean Distance]])</f>
        <v>0.45620110459043922</v>
      </c>
      <c r="AB305">
        <v>304</v>
      </c>
    </row>
    <row r="306" spans="1:28" x14ac:dyDescent="0.3">
      <c r="A306">
        <v>227</v>
      </c>
      <c r="B306" t="s">
        <v>141</v>
      </c>
      <c r="C306" t="s">
        <v>147</v>
      </c>
      <c r="D306" t="s">
        <v>151</v>
      </c>
      <c r="E306" t="s">
        <v>280</v>
      </c>
      <c r="F306" t="s">
        <v>154</v>
      </c>
      <c r="G306" t="s">
        <v>220</v>
      </c>
      <c r="H306">
        <v>358.89039711345129</v>
      </c>
      <c r="I306">
        <v>26</v>
      </c>
      <c r="J306">
        <v>1246363.5976758674</v>
      </c>
      <c r="K306">
        <v>52455.574200000003</v>
      </c>
      <c r="L306">
        <v>224345447.58165613</v>
      </c>
      <c r="M306">
        <v>6822825.3477272717</v>
      </c>
      <c r="N306">
        <v>1869545396.5138011</v>
      </c>
      <c r="O306">
        <v>101400000</v>
      </c>
      <c r="P306">
        <v>29.298135649999995</v>
      </c>
      <c r="Q306">
        <v>18633.135785254217</v>
      </c>
      <c r="R306">
        <v>224397903.15585613</v>
      </c>
      <c r="S306">
        <v>1977.7682218615284</v>
      </c>
      <c r="T306">
        <v>18662.433920904215</v>
      </c>
      <c r="U306">
        <f>Net_Zero_Table[[#This Row],[Total Energy(MJ)]]*AHP!$Q$23/TOPSIS!$B$20</f>
        <v>2.2853438723200916E-2</v>
      </c>
      <c r="V306">
        <f>Net_Zero_Table[[#This Row],[Capital Cost (LKR)]]*AHP!$Q$24/TOPSIS!$C$20</f>
        <v>5.1568811441252563E-3</v>
      </c>
      <c r="W306">
        <f>Net_Zero_Table[[#This Row],[System Cost (LKR)]]*AHP!$Q$25/TOPSIS!$D$20</f>
        <v>2.5705113634486975E-3</v>
      </c>
      <c r="X306">
        <f>Net_Zero_Table[[#This Row],[Embodied Carbon (Metric T)]]*AHP!$Q$26/TOPSIS!$E$20</f>
        <v>1.3206924375308619E-2</v>
      </c>
      <c r="Y3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5.0935763406191274E-3</v>
      </c>
      <c r="Z3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4.2611254082294972E-3</v>
      </c>
      <c r="AA306">
        <f>Net_Zero_Table[[#This Row],[S- Worst-Euclidean Distance]]/(Net_Zero_Table[[#This Row],[S+ Best-Euclidean Distance]]+Net_Zero_Table[[#This Row],[S- Worst-Euclidean Distance]])</f>
        <v>0.45550628150747358</v>
      </c>
      <c r="AB306">
        <v>305</v>
      </c>
    </row>
    <row r="307" spans="1:28" x14ac:dyDescent="0.3">
      <c r="A307">
        <v>245</v>
      </c>
      <c r="B307" t="s">
        <v>141</v>
      </c>
      <c r="C307" t="s">
        <v>147</v>
      </c>
      <c r="D307" t="s">
        <v>280</v>
      </c>
      <c r="E307" t="s">
        <v>280</v>
      </c>
      <c r="F307" t="s">
        <v>154</v>
      </c>
      <c r="G307" t="s">
        <v>220</v>
      </c>
      <c r="H307">
        <v>359.35485945186133</v>
      </c>
      <c r="I307">
        <v>26</v>
      </c>
      <c r="J307">
        <v>1246813.1972194482</v>
      </c>
      <c r="K307">
        <v>52455.574200000003</v>
      </c>
      <c r="L307">
        <v>224426375.49950066</v>
      </c>
      <c r="M307">
        <v>6827430.422727271</v>
      </c>
      <c r="N307">
        <v>1870219795.8291721</v>
      </c>
      <c r="O307">
        <v>101400000</v>
      </c>
      <c r="P307">
        <v>29.288925499999998</v>
      </c>
      <c r="Q307">
        <v>18639.857298430747</v>
      </c>
      <c r="R307">
        <v>224478831.07370067</v>
      </c>
      <c r="S307">
        <v>1978.4472262518996</v>
      </c>
      <c r="T307">
        <v>18669.146223930748</v>
      </c>
      <c r="U307">
        <f>Net_Zero_Table[[#This Row],[Total Energy(MJ)]]*AHP!$Q$23/TOPSIS!$B$20</f>
        <v>2.2861680695097471E-2</v>
      </c>
      <c r="V307">
        <f>Net_Zero_Table[[#This Row],[Capital Cost (LKR)]]*AHP!$Q$24/TOPSIS!$C$20</f>
        <v>5.160361787879781E-3</v>
      </c>
      <c r="W307">
        <f>Net_Zero_Table[[#This Row],[System Cost (LKR)]]*AHP!$Q$25/TOPSIS!$D$20</f>
        <v>2.5705113634486975E-3</v>
      </c>
      <c r="X307">
        <f>Net_Zero_Table[[#This Row],[Embodied Carbon (Metric T)]]*AHP!$Q$26/TOPSIS!$E$20</f>
        <v>1.3202772651936583E-2</v>
      </c>
      <c r="Y3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5.0925994983541901E-3</v>
      </c>
      <c r="Z3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4.253504428316247E-3</v>
      </c>
      <c r="AA307">
        <f>Net_Zero_Table[[#This Row],[S- Worst-Euclidean Distance]]/(Net_Zero_Table[[#This Row],[S+ Best-Euclidean Distance]]+Net_Zero_Table[[#This Row],[S- Worst-Euclidean Distance]])</f>
        <v>0.45510990051996614</v>
      </c>
      <c r="AB307">
        <v>306</v>
      </c>
    </row>
    <row r="308" spans="1:28" x14ac:dyDescent="0.3">
      <c r="A308">
        <v>121</v>
      </c>
      <c r="B308" t="s">
        <v>140</v>
      </c>
      <c r="C308" t="s">
        <v>147</v>
      </c>
      <c r="D308" t="s">
        <v>151</v>
      </c>
      <c r="E308" t="s">
        <v>280</v>
      </c>
      <c r="F308" t="s">
        <v>155</v>
      </c>
      <c r="G308" t="s">
        <v>219</v>
      </c>
      <c r="H308">
        <v>351.19299735238542</v>
      </c>
      <c r="I308">
        <v>50</v>
      </c>
      <c r="J308">
        <v>1223803.4547433213</v>
      </c>
      <c r="K308">
        <v>56904.773972727271</v>
      </c>
      <c r="L308">
        <v>220284621.85379782</v>
      </c>
      <c r="M308">
        <v>7122399.5068181809</v>
      </c>
      <c r="N308">
        <v>1835705182.1149819</v>
      </c>
      <c r="O308">
        <v>93200000</v>
      </c>
      <c r="P308">
        <v>30.477377059090909</v>
      </c>
      <c r="Q308">
        <v>18295.861648412651</v>
      </c>
      <c r="R308">
        <v>220341526.62777054</v>
      </c>
      <c r="S308">
        <v>1936.0275816218002</v>
      </c>
      <c r="T308">
        <v>18326.339025471741</v>
      </c>
      <c r="U308">
        <f>Net_Zero_Table[[#This Row],[Total Energy(MJ)]]*AHP!$Q$23/TOPSIS!$B$20</f>
        <v>2.2440323666780587E-2</v>
      </c>
      <c r="V308">
        <f>Net_Zero_Table[[#This Row],[Capital Cost (LKR)]]*AHP!$Q$24/TOPSIS!$C$20</f>
        <v>5.3833076248789658E-3</v>
      </c>
      <c r="W308">
        <f>Net_Zero_Table[[#This Row],[System Cost (LKR)]]*AHP!$Q$25/TOPSIS!$D$20</f>
        <v>2.3626396358325304E-3</v>
      </c>
      <c r="X308">
        <f>Net_Zero_Table[[#This Row],[Embodied Carbon (Metric T)]]*AHP!$Q$26/TOPSIS!$E$20</f>
        <v>1.3738499226901475E-2</v>
      </c>
      <c r="Y3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5.5701199047662256E-3</v>
      </c>
      <c r="Z3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4.6432700888776011E-3</v>
      </c>
      <c r="AA308">
        <f>Net_Zero_Table[[#This Row],[S- Worst-Euclidean Distance]]/(Net_Zero_Table[[#This Row],[S+ Best-Euclidean Distance]]+Net_Zero_Table[[#This Row],[S- Worst-Euclidean Distance]])</f>
        <v>0.45462575029126284</v>
      </c>
      <c r="AB308">
        <v>307</v>
      </c>
    </row>
    <row r="309" spans="1:28" x14ac:dyDescent="0.3">
      <c r="A309">
        <v>123</v>
      </c>
      <c r="B309" t="s">
        <v>140</v>
      </c>
      <c r="C309" t="s">
        <v>147</v>
      </c>
      <c r="D309" t="s">
        <v>151</v>
      </c>
      <c r="E309" t="s">
        <v>280</v>
      </c>
      <c r="F309" t="s">
        <v>155</v>
      </c>
      <c r="G309" t="s">
        <v>218</v>
      </c>
      <c r="H309">
        <v>351.19299735238542</v>
      </c>
      <c r="I309">
        <v>25</v>
      </c>
      <c r="J309">
        <v>1223803.4547433213</v>
      </c>
      <c r="K309">
        <v>56904.773972727271</v>
      </c>
      <c r="L309">
        <v>220284621.85379782</v>
      </c>
      <c r="M309">
        <v>7122399.5068181809</v>
      </c>
      <c r="N309">
        <v>1835705182.1149819</v>
      </c>
      <c r="O309">
        <v>93655000</v>
      </c>
      <c r="P309">
        <v>30.477377059090909</v>
      </c>
      <c r="Q309">
        <v>18295.861648412651</v>
      </c>
      <c r="R309">
        <v>220341526.62777054</v>
      </c>
      <c r="S309">
        <v>1936.4825816218001</v>
      </c>
      <c r="T309">
        <v>18326.339025471741</v>
      </c>
      <c r="U309">
        <f>Net_Zero_Table[[#This Row],[Total Energy(MJ)]]*AHP!$Q$23/TOPSIS!$B$20</f>
        <v>2.2440323666780587E-2</v>
      </c>
      <c r="V309">
        <f>Net_Zero_Table[[#This Row],[Capital Cost (LKR)]]*AHP!$Q$24/TOPSIS!$C$20</f>
        <v>5.3833076248789658E-3</v>
      </c>
      <c r="W309">
        <f>Net_Zero_Table[[#This Row],[System Cost (LKR)]]*AHP!$Q$25/TOPSIS!$D$20</f>
        <v>2.3741739816941594E-3</v>
      </c>
      <c r="X309">
        <f>Net_Zero_Table[[#This Row],[Embodied Carbon (Metric T)]]*AHP!$Q$26/TOPSIS!$E$20</f>
        <v>1.3738499226901475E-2</v>
      </c>
      <c r="Y3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5.5705232281214245E-3</v>
      </c>
      <c r="Z3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4.641539755812398E-3</v>
      </c>
      <c r="AA309">
        <f>Net_Zero_Table[[#This Row],[S- Worst-Euclidean Distance]]/(Net_Zero_Table[[#This Row],[S+ Best-Euclidean Distance]]+Net_Zero_Table[[#This Row],[S- Worst-Euclidean Distance]])</f>
        <v>0.45451538666719182</v>
      </c>
      <c r="AB309">
        <v>308</v>
      </c>
    </row>
    <row r="310" spans="1:28" x14ac:dyDescent="0.3">
      <c r="A310">
        <v>139</v>
      </c>
      <c r="B310" t="s">
        <v>140</v>
      </c>
      <c r="C310" t="s">
        <v>147</v>
      </c>
      <c r="D310" t="s">
        <v>280</v>
      </c>
      <c r="E310" t="s">
        <v>280</v>
      </c>
      <c r="F310" t="s">
        <v>155</v>
      </c>
      <c r="G310" t="s">
        <v>219</v>
      </c>
      <c r="H310">
        <v>351.65745969079541</v>
      </c>
      <c r="I310">
        <v>50</v>
      </c>
      <c r="J310">
        <v>1224253.0542869021</v>
      </c>
      <c r="K310">
        <v>56904.773972727271</v>
      </c>
      <c r="L310">
        <v>220365549.77164239</v>
      </c>
      <c r="M310">
        <v>7127004.5818181802</v>
      </c>
      <c r="N310">
        <v>1836379581.4303532</v>
      </c>
      <c r="O310">
        <v>93200000</v>
      </c>
      <c r="P310">
        <v>30.468166909090904</v>
      </c>
      <c r="Q310">
        <v>18302.583161589188</v>
      </c>
      <c r="R310">
        <v>220422454.54561511</v>
      </c>
      <c r="S310">
        <v>1936.7065860121713</v>
      </c>
      <c r="T310">
        <v>18333.051328498277</v>
      </c>
      <c r="U310">
        <f>Net_Zero_Table[[#This Row],[Total Energy(MJ)]]*AHP!$Q$23/TOPSIS!$B$20</f>
        <v>2.244856563867715E-2</v>
      </c>
      <c r="V310">
        <f>Net_Zero_Table[[#This Row],[Capital Cost (LKR)]]*AHP!$Q$24/TOPSIS!$C$20</f>
        <v>5.3867882686334904E-3</v>
      </c>
      <c r="W310">
        <f>Net_Zero_Table[[#This Row],[System Cost (LKR)]]*AHP!$Q$25/TOPSIS!$D$20</f>
        <v>2.3626396358325304E-3</v>
      </c>
      <c r="X310">
        <f>Net_Zero_Table[[#This Row],[Embodied Carbon (Metric T)]]*AHP!$Q$26/TOPSIS!$E$20</f>
        <v>1.3734347503529434E-2</v>
      </c>
      <c r="Y3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5.5683604424809525E-3</v>
      </c>
      <c r="Z3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4.6352367627019485E-3</v>
      </c>
      <c r="AA310">
        <f>Net_Zero_Table[[#This Row],[S- Worst-Euclidean Distance]]/(Net_Zero_Table[[#This Row],[S+ Best-Euclidean Distance]]+Net_Zero_Table[[#This Row],[S- Worst-Euclidean Distance]])</f>
        <v>0.45427476893614416</v>
      </c>
      <c r="AB310">
        <v>309</v>
      </c>
    </row>
    <row r="311" spans="1:28" x14ac:dyDescent="0.3">
      <c r="A311">
        <v>141</v>
      </c>
      <c r="B311" t="s">
        <v>140</v>
      </c>
      <c r="C311" t="s">
        <v>147</v>
      </c>
      <c r="D311" t="s">
        <v>280</v>
      </c>
      <c r="E311" t="s">
        <v>280</v>
      </c>
      <c r="F311" t="s">
        <v>155</v>
      </c>
      <c r="G311" t="s">
        <v>218</v>
      </c>
      <c r="H311">
        <v>351.65745969079541</v>
      </c>
      <c r="I311">
        <v>25</v>
      </c>
      <c r="J311">
        <v>1224253.0542869021</v>
      </c>
      <c r="K311">
        <v>56904.773972727271</v>
      </c>
      <c r="L311">
        <v>220365549.77164239</v>
      </c>
      <c r="M311">
        <v>7127004.5818181802</v>
      </c>
      <c r="N311">
        <v>1836379581.4303532</v>
      </c>
      <c r="O311">
        <v>93655000</v>
      </c>
      <c r="P311">
        <v>30.468166909090904</v>
      </c>
      <c r="Q311">
        <v>18302.583161589188</v>
      </c>
      <c r="R311">
        <v>220422454.54561511</v>
      </c>
      <c r="S311">
        <v>1937.1615860121713</v>
      </c>
      <c r="T311">
        <v>18333.051328498277</v>
      </c>
      <c r="U311">
        <f>Net_Zero_Table[[#This Row],[Total Energy(MJ)]]*AHP!$Q$23/TOPSIS!$B$20</f>
        <v>2.244856563867715E-2</v>
      </c>
      <c r="V311">
        <f>Net_Zero_Table[[#This Row],[Capital Cost (LKR)]]*AHP!$Q$24/TOPSIS!$C$20</f>
        <v>5.3867882686334904E-3</v>
      </c>
      <c r="W311">
        <f>Net_Zero_Table[[#This Row],[System Cost (LKR)]]*AHP!$Q$25/TOPSIS!$D$20</f>
        <v>2.3741739816941594E-3</v>
      </c>
      <c r="X311">
        <f>Net_Zero_Table[[#This Row],[Embodied Carbon (Metric T)]]*AHP!$Q$26/TOPSIS!$E$20</f>
        <v>1.3734347503529434E-2</v>
      </c>
      <c r="Y3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5.5687638932669882E-3</v>
      </c>
      <c r="Z3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4.6335034296766473E-3</v>
      </c>
      <c r="AA311">
        <f>Net_Zero_Table[[#This Row],[S- Worst-Euclidean Distance]]/(Net_Zero_Table[[#This Row],[S+ Best-Euclidean Distance]]+Net_Zero_Table[[#This Row],[S- Worst-Euclidean Distance]])</f>
        <v>0.4541640875510557</v>
      </c>
      <c r="AB311">
        <v>310</v>
      </c>
    </row>
    <row r="312" spans="1:28" x14ac:dyDescent="0.3">
      <c r="A312">
        <v>122</v>
      </c>
      <c r="B312" t="s">
        <v>140</v>
      </c>
      <c r="C312" t="s">
        <v>147</v>
      </c>
      <c r="D312" t="s">
        <v>151</v>
      </c>
      <c r="E312" t="s">
        <v>280</v>
      </c>
      <c r="F312" t="s">
        <v>155</v>
      </c>
      <c r="G312" t="s">
        <v>220</v>
      </c>
      <c r="H312">
        <v>351.19299735238542</v>
      </c>
      <c r="I312">
        <v>25</v>
      </c>
      <c r="J312">
        <v>1223803.4547433213</v>
      </c>
      <c r="K312">
        <v>56904.773972727271</v>
      </c>
      <c r="L312">
        <v>220284621.85379782</v>
      </c>
      <c r="M312">
        <v>7122399.5068181809</v>
      </c>
      <c r="N312">
        <v>1835705182.1149819</v>
      </c>
      <c r="O312">
        <v>97500000</v>
      </c>
      <c r="P312">
        <v>30.477377059090909</v>
      </c>
      <c r="Q312">
        <v>18295.861648412651</v>
      </c>
      <c r="R312">
        <v>220341526.62777054</v>
      </c>
      <c r="S312">
        <v>1940.3275816218002</v>
      </c>
      <c r="T312">
        <v>18326.339025471741</v>
      </c>
      <c r="U312">
        <f>Net_Zero_Table[[#This Row],[Total Energy(MJ)]]*AHP!$Q$23/TOPSIS!$B$20</f>
        <v>2.2440323666780587E-2</v>
      </c>
      <c r="V312">
        <f>Net_Zero_Table[[#This Row],[Capital Cost (LKR)]]*AHP!$Q$24/TOPSIS!$C$20</f>
        <v>5.3833076248789658E-3</v>
      </c>
      <c r="W312">
        <f>Net_Zero_Table[[#This Row],[System Cost (LKR)]]*AHP!$Q$25/TOPSIS!$D$20</f>
        <v>2.4716455417775939E-3</v>
      </c>
      <c r="X312">
        <f>Net_Zero_Table[[#This Row],[Embodied Carbon (Metric T)]]*AHP!$Q$26/TOPSIS!$E$20</f>
        <v>1.3738499226901475E-2</v>
      </c>
      <c r="Y3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5.5748833807382839E-3</v>
      </c>
      <c r="Z3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4.6280396853565723E-3</v>
      </c>
      <c r="AA312">
        <f>Net_Zero_Table[[#This Row],[S- Worst-Euclidean Distance]]/(Net_Zero_Table[[#This Row],[S+ Best-Euclidean Distance]]+Net_Zero_Table[[#This Row],[S- Worst-Euclidean Distance]])</f>
        <v>0.45359939062325433</v>
      </c>
      <c r="AB312">
        <v>311</v>
      </c>
    </row>
    <row r="313" spans="1:28" x14ac:dyDescent="0.3">
      <c r="A313">
        <v>140</v>
      </c>
      <c r="B313" t="s">
        <v>140</v>
      </c>
      <c r="C313" t="s">
        <v>147</v>
      </c>
      <c r="D313" t="s">
        <v>280</v>
      </c>
      <c r="E313" t="s">
        <v>280</v>
      </c>
      <c r="F313" t="s">
        <v>155</v>
      </c>
      <c r="G313" t="s">
        <v>220</v>
      </c>
      <c r="H313">
        <v>351.65745969079541</v>
      </c>
      <c r="I313">
        <v>25</v>
      </c>
      <c r="J313">
        <v>1224253.0542869021</v>
      </c>
      <c r="K313">
        <v>56904.773972727271</v>
      </c>
      <c r="L313">
        <v>220365549.77164239</v>
      </c>
      <c r="M313">
        <v>7127004.5818181802</v>
      </c>
      <c r="N313">
        <v>1836379581.4303532</v>
      </c>
      <c r="O313">
        <v>97500000</v>
      </c>
      <c r="P313">
        <v>30.468166909090904</v>
      </c>
      <c r="Q313">
        <v>18302.583161589188</v>
      </c>
      <c r="R313">
        <v>220422454.54561511</v>
      </c>
      <c r="S313">
        <v>1941.0065860121713</v>
      </c>
      <c r="T313">
        <v>18333.051328498277</v>
      </c>
      <c r="U313">
        <f>Net_Zero_Table[[#This Row],[Total Energy(MJ)]]*AHP!$Q$23/TOPSIS!$B$20</f>
        <v>2.244856563867715E-2</v>
      </c>
      <c r="V313">
        <f>Net_Zero_Table[[#This Row],[Capital Cost (LKR)]]*AHP!$Q$24/TOPSIS!$C$20</f>
        <v>5.3867882686334904E-3</v>
      </c>
      <c r="W313">
        <f>Net_Zero_Table[[#This Row],[System Cost (LKR)]]*AHP!$Q$25/TOPSIS!$D$20</f>
        <v>2.4716455417775939E-3</v>
      </c>
      <c r="X313">
        <f>Net_Zero_Table[[#This Row],[Embodied Carbon (Metric T)]]*AHP!$Q$26/TOPSIS!$E$20</f>
        <v>1.3734347503529434E-2</v>
      </c>
      <c r="Y3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5.5731254223053044E-3</v>
      </c>
      <c r="Z3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4.619979876284484E-3</v>
      </c>
      <c r="AA313">
        <f>Net_Zero_Table[[#This Row],[S- Worst-Euclidean Distance]]/(Net_Zero_Table[[#This Row],[S+ Best-Euclidean Distance]]+Net_Zero_Table[[#This Row],[S- Worst-Euclidean Distance]])</f>
        <v>0.45324557541102373</v>
      </c>
      <c r="AB313">
        <v>312</v>
      </c>
    </row>
    <row r="314" spans="1:28" x14ac:dyDescent="0.3">
      <c r="A314">
        <v>124</v>
      </c>
      <c r="B314" t="s">
        <v>140</v>
      </c>
      <c r="C314" t="s">
        <v>147</v>
      </c>
      <c r="D314" t="s">
        <v>151</v>
      </c>
      <c r="E314" t="s">
        <v>280</v>
      </c>
      <c r="F314" t="s">
        <v>280</v>
      </c>
      <c r="G314" t="s">
        <v>219</v>
      </c>
      <c r="H314">
        <v>351.29493722538621</v>
      </c>
      <c r="I314">
        <v>50</v>
      </c>
      <c r="J314">
        <v>1221051.7662664426</v>
      </c>
      <c r="K314">
        <v>58269.406927272721</v>
      </c>
      <c r="L314">
        <v>219789317.92795965</v>
      </c>
      <c r="M314">
        <v>7084189.7840909082</v>
      </c>
      <c r="N314">
        <v>1831577649.3996639</v>
      </c>
      <c r="O314">
        <v>93200000</v>
      </c>
      <c r="P314">
        <v>30.750303649999999</v>
      </c>
      <c r="Q314">
        <v>18254.723905683317</v>
      </c>
      <c r="R314">
        <v>219847587.33488694</v>
      </c>
      <c r="S314">
        <v>1931.8618391837549</v>
      </c>
      <c r="T314">
        <v>18285.474209333315</v>
      </c>
      <c r="U314">
        <f>Net_Zero_Table[[#This Row],[Total Energy(MJ)]]*AHP!$Q$23/TOPSIS!$B$20</f>
        <v>2.239001922451913E-2</v>
      </c>
      <c r="V314">
        <f>Net_Zero_Table[[#This Row],[Capital Cost (LKR)]]*AHP!$Q$24/TOPSIS!$C$20</f>
        <v>5.3544276538094781E-3</v>
      </c>
      <c r="W314">
        <f>Net_Zero_Table[[#This Row],[System Cost (LKR)]]*AHP!$Q$25/TOPSIS!$D$20</f>
        <v>2.3626396358325304E-3</v>
      </c>
      <c r="X314">
        <f>Net_Zero_Table[[#This Row],[Embodied Carbon (Metric T)]]*AHP!$Q$26/TOPSIS!$E$20</f>
        <v>1.3861528244488372E-2</v>
      </c>
      <c r="Y3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5.6717279461275978E-3</v>
      </c>
      <c r="Z3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4.6914818414876313E-3</v>
      </c>
      <c r="AA314">
        <f>Net_Zero_Table[[#This Row],[S- Worst-Euclidean Distance]]/(Net_Zero_Table[[#This Row],[S+ Best-Euclidean Distance]]+Net_Zero_Table[[#This Row],[S- Worst-Euclidean Distance]])</f>
        <v>0.45270547809369693</v>
      </c>
      <c r="AB314">
        <v>313</v>
      </c>
    </row>
    <row r="315" spans="1:28" x14ac:dyDescent="0.3">
      <c r="A315">
        <v>126</v>
      </c>
      <c r="B315" t="s">
        <v>140</v>
      </c>
      <c r="C315" t="s">
        <v>147</v>
      </c>
      <c r="D315" t="s">
        <v>151</v>
      </c>
      <c r="E315" t="s">
        <v>280</v>
      </c>
      <c r="F315" t="s">
        <v>280</v>
      </c>
      <c r="G315" t="s">
        <v>218</v>
      </c>
      <c r="H315">
        <v>351.29493722538621</v>
      </c>
      <c r="I315">
        <v>25</v>
      </c>
      <c r="J315">
        <v>1221051.7662664426</v>
      </c>
      <c r="K315">
        <v>58269.406927272721</v>
      </c>
      <c r="L315">
        <v>219789317.92795965</v>
      </c>
      <c r="M315">
        <v>7084189.7840909082</v>
      </c>
      <c r="N315">
        <v>1831577649.3996639</v>
      </c>
      <c r="O315">
        <v>93655000</v>
      </c>
      <c r="P315">
        <v>30.750303649999999</v>
      </c>
      <c r="Q315">
        <v>18254.723905683317</v>
      </c>
      <c r="R315">
        <v>219847587.33488694</v>
      </c>
      <c r="S315">
        <v>1932.3168391837548</v>
      </c>
      <c r="T315">
        <v>18285.474209333315</v>
      </c>
      <c r="U315">
        <f>Net_Zero_Table[[#This Row],[Total Energy(MJ)]]*AHP!$Q$23/TOPSIS!$B$20</f>
        <v>2.239001922451913E-2</v>
      </c>
      <c r="V315">
        <f>Net_Zero_Table[[#This Row],[Capital Cost (LKR)]]*AHP!$Q$24/TOPSIS!$C$20</f>
        <v>5.3544276538094781E-3</v>
      </c>
      <c r="W315">
        <f>Net_Zero_Table[[#This Row],[System Cost (LKR)]]*AHP!$Q$25/TOPSIS!$D$20</f>
        <v>2.3741739816941594E-3</v>
      </c>
      <c r="X315">
        <f>Net_Zero_Table[[#This Row],[Embodied Carbon (Metric T)]]*AHP!$Q$26/TOPSIS!$E$20</f>
        <v>1.3861528244488372E-2</v>
      </c>
      <c r="Y3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5.67212404452267E-3</v>
      </c>
      <c r="Z3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4.6897692966210809E-3</v>
      </c>
      <c r="AA315">
        <f>Net_Zero_Table[[#This Row],[S- Worst-Euclidean Distance]]/(Net_Zero_Table[[#This Row],[S+ Best-Euclidean Distance]]+Net_Zero_Table[[#This Row],[S- Worst-Euclidean Distance]])</f>
        <v>0.45259771956921357</v>
      </c>
      <c r="AB315">
        <v>314</v>
      </c>
    </row>
    <row r="316" spans="1:28" x14ac:dyDescent="0.3">
      <c r="A316">
        <v>142</v>
      </c>
      <c r="B316" t="s">
        <v>140</v>
      </c>
      <c r="C316" t="s">
        <v>147</v>
      </c>
      <c r="D316" t="s">
        <v>280</v>
      </c>
      <c r="E316" t="s">
        <v>280</v>
      </c>
      <c r="F316" t="s">
        <v>280</v>
      </c>
      <c r="G316" t="s">
        <v>219</v>
      </c>
      <c r="H316">
        <v>351.75939956379625</v>
      </c>
      <c r="I316">
        <v>51</v>
      </c>
      <c r="J316">
        <v>1221501.3658100232</v>
      </c>
      <c r="K316">
        <v>58269.406927272721</v>
      </c>
      <c r="L316">
        <v>219870245.84580415</v>
      </c>
      <c r="M316">
        <v>7088794.8590909075</v>
      </c>
      <c r="N316">
        <v>1832252048.7150347</v>
      </c>
      <c r="O316">
        <v>95064000</v>
      </c>
      <c r="P316">
        <v>30.741093499999995</v>
      </c>
      <c r="Q316">
        <v>18261.445418859843</v>
      </c>
      <c r="R316">
        <v>219928515.25273144</v>
      </c>
      <c r="S316">
        <v>1934.4048435741256</v>
      </c>
      <c r="T316">
        <v>18292.186512359844</v>
      </c>
      <c r="U316">
        <f>Net_Zero_Table[[#This Row],[Total Energy(MJ)]]*AHP!$Q$23/TOPSIS!$B$20</f>
        <v>2.2398261196415682E-2</v>
      </c>
      <c r="V316">
        <f>Net_Zero_Table[[#This Row],[Capital Cost (LKR)]]*AHP!$Q$24/TOPSIS!$C$20</f>
        <v>5.3579082975640027E-3</v>
      </c>
      <c r="W316">
        <f>Net_Zero_Table[[#This Row],[System Cost (LKR)]]*AHP!$Q$25/TOPSIS!$D$20</f>
        <v>2.4098924285491812E-3</v>
      </c>
      <c r="X316">
        <f>Net_Zero_Table[[#This Row],[Embodied Carbon (Metric T)]]*AHP!$Q$26/TOPSIS!$E$20</f>
        <v>1.385737652111633E-2</v>
      </c>
      <c r="Y3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5.6715909385549003E-3</v>
      </c>
      <c r="Z3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4.6764605953749493E-3</v>
      </c>
      <c r="AA316">
        <f>Net_Zero_Table[[#This Row],[S- Worst-Euclidean Distance]]/(Net_Zero_Table[[#This Row],[S+ Best-Euclidean Distance]]+Net_Zero_Table[[#This Row],[S- Worst-Euclidean Distance]])</f>
        <v>0.45191701839147913</v>
      </c>
      <c r="AB316">
        <v>315</v>
      </c>
    </row>
    <row r="317" spans="1:28" x14ac:dyDescent="0.3">
      <c r="A317">
        <v>125</v>
      </c>
      <c r="B317" t="s">
        <v>140</v>
      </c>
      <c r="C317" t="s">
        <v>147</v>
      </c>
      <c r="D317" t="s">
        <v>151</v>
      </c>
      <c r="E317" t="s">
        <v>280</v>
      </c>
      <c r="F317" t="s">
        <v>280</v>
      </c>
      <c r="G317" t="s">
        <v>220</v>
      </c>
      <c r="H317">
        <v>351.29493722538621</v>
      </c>
      <c r="I317">
        <v>25</v>
      </c>
      <c r="J317">
        <v>1221051.7662664426</v>
      </c>
      <c r="K317">
        <v>58269.406927272721</v>
      </c>
      <c r="L317">
        <v>219789317.92795965</v>
      </c>
      <c r="M317">
        <v>7084189.7840909082</v>
      </c>
      <c r="N317">
        <v>1831577649.3996639</v>
      </c>
      <c r="O317">
        <v>97500000</v>
      </c>
      <c r="P317">
        <v>30.750303649999999</v>
      </c>
      <c r="Q317">
        <v>18254.723905683317</v>
      </c>
      <c r="R317">
        <v>219847587.33488694</v>
      </c>
      <c r="S317">
        <v>1936.1618391837549</v>
      </c>
      <c r="T317">
        <v>18285.474209333315</v>
      </c>
      <c r="U317">
        <f>Net_Zero_Table[[#This Row],[Total Energy(MJ)]]*AHP!$Q$23/TOPSIS!$B$20</f>
        <v>2.239001922451913E-2</v>
      </c>
      <c r="V317">
        <f>Net_Zero_Table[[#This Row],[Capital Cost (LKR)]]*AHP!$Q$24/TOPSIS!$C$20</f>
        <v>5.3544276538094781E-3</v>
      </c>
      <c r="W317">
        <f>Net_Zero_Table[[#This Row],[System Cost (LKR)]]*AHP!$Q$25/TOPSIS!$D$20</f>
        <v>2.4716455417775939E-3</v>
      </c>
      <c r="X317">
        <f>Net_Zero_Table[[#This Row],[Embodied Carbon (Metric T)]]*AHP!$Q$26/TOPSIS!$E$20</f>
        <v>1.3861528244488372E-2</v>
      </c>
      <c r="Y3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5.676406156208679E-3</v>
      </c>
      <c r="Z3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4.6764084594887699E-3</v>
      </c>
      <c r="AA317">
        <f>Net_Zero_Table[[#This Row],[S- Worst-Euclidean Distance]]/(Net_Zero_Table[[#This Row],[S+ Best-Euclidean Distance]]+Net_Zero_Table[[#This Row],[S- Worst-Euclidean Distance]])</f>
        <v>0.45170406629306081</v>
      </c>
      <c r="AB317">
        <v>316</v>
      </c>
    </row>
    <row r="318" spans="1:28" x14ac:dyDescent="0.3">
      <c r="A318">
        <v>301</v>
      </c>
      <c r="B318" t="s">
        <v>141</v>
      </c>
      <c r="C318" t="s">
        <v>280</v>
      </c>
      <c r="D318" t="s">
        <v>151</v>
      </c>
      <c r="E318" t="s">
        <v>280</v>
      </c>
      <c r="F318" t="s">
        <v>155</v>
      </c>
      <c r="G318" t="s">
        <v>219</v>
      </c>
      <c r="H318">
        <v>400.81193776408418</v>
      </c>
      <c r="I318">
        <v>57</v>
      </c>
      <c r="J318">
        <v>1340788.4841128301</v>
      </c>
      <c r="K318">
        <v>51440.632772727273</v>
      </c>
      <c r="L318">
        <v>241341927.14030942</v>
      </c>
      <c r="M318">
        <v>6238877.6068181815</v>
      </c>
      <c r="N318">
        <v>2011182726.1692452</v>
      </c>
      <c r="O318">
        <v>106248000</v>
      </c>
      <c r="P318">
        <v>25.35776665909091</v>
      </c>
      <c r="Q318">
        <v>20044.787837486812</v>
      </c>
      <c r="R318">
        <v>241393367.77308214</v>
      </c>
      <c r="S318">
        <v>2123.6696037760635</v>
      </c>
      <c r="T318">
        <v>20070.145604145902</v>
      </c>
      <c r="U318">
        <f>Net_Zero_Table[[#This Row],[Total Energy(MJ)]]*AHP!$Q$23/TOPSIS!$B$20</f>
        <v>2.4584314117933707E-2</v>
      </c>
      <c r="V318">
        <f>Net_Zero_Table[[#This Row],[Capital Cost (LKR)]]*AHP!$Q$24/TOPSIS!$C$20</f>
        <v>4.7155172016565064E-3</v>
      </c>
      <c r="W318">
        <f>Net_Zero_Table[[#This Row],[System Cost (LKR)]]*AHP!$Q$25/TOPSIS!$D$20</f>
        <v>2.6934091848490852E-3</v>
      </c>
      <c r="X318">
        <f>Net_Zero_Table[[#This Row],[Embodied Carbon (Metric T)]]*AHP!$Q$26/TOPSIS!$E$20</f>
        <v>1.1430696840033779E-2</v>
      </c>
      <c r="Y3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4.2916325418323048E-3</v>
      </c>
      <c r="Z3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3.5315356695724306E-3</v>
      </c>
      <c r="AA318">
        <f>Net_Zero_Table[[#This Row],[S- Worst-Euclidean Distance]]/(Net_Zero_Table[[#This Row],[S+ Best-Euclidean Distance]]+Net_Zero_Table[[#This Row],[S- Worst-Euclidean Distance]])</f>
        <v>0.45142013748651133</v>
      </c>
      <c r="AB318">
        <v>317</v>
      </c>
    </row>
    <row r="319" spans="1:28" x14ac:dyDescent="0.3">
      <c r="A319">
        <v>144</v>
      </c>
      <c r="B319" t="s">
        <v>140</v>
      </c>
      <c r="C319" t="s">
        <v>147</v>
      </c>
      <c r="D319" t="s">
        <v>280</v>
      </c>
      <c r="E319" t="s">
        <v>280</v>
      </c>
      <c r="F319" t="s">
        <v>280</v>
      </c>
      <c r="G319" t="s">
        <v>218</v>
      </c>
      <c r="H319">
        <v>351.75939956379625</v>
      </c>
      <c r="I319">
        <v>26</v>
      </c>
      <c r="J319">
        <v>1221501.3658100232</v>
      </c>
      <c r="K319">
        <v>58269.406927272721</v>
      </c>
      <c r="L319">
        <v>219870245.84580415</v>
      </c>
      <c r="M319">
        <v>7088794.8590909075</v>
      </c>
      <c r="N319">
        <v>1832252048.7150347</v>
      </c>
      <c r="O319">
        <v>97401200</v>
      </c>
      <c r="P319">
        <v>30.741093499999995</v>
      </c>
      <c r="Q319">
        <v>18261.445418859843</v>
      </c>
      <c r="R319">
        <v>219928515.25273144</v>
      </c>
      <c r="S319">
        <v>1936.7420435741255</v>
      </c>
      <c r="T319">
        <v>18292.186512359844</v>
      </c>
      <c r="U319">
        <f>Net_Zero_Table[[#This Row],[Total Energy(MJ)]]*AHP!$Q$23/TOPSIS!$B$20</f>
        <v>2.2398261196415682E-2</v>
      </c>
      <c r="V319">
        <f>Net_Zero_Table[[#This Row],[Capital Cost (LKR)]]*AHP!$Q$24/TOPSIS!$C$20</f>
        <v>5.3579082975640027E-3</v>
      </c>
      <c r="W319">
        <f>Net_Zero_Table[[#This Row],[System Cost (LKR)]]*AHP!$Q$25/TOPSIS!$D$20</f>
        <v>2.4691409409619254E-3</v>
      </c>
      <c r="X319">
        <f>Net_Zero_Table[[#This Row],[Embodied Carbon (Metric T)]]*AHP!$Q$26/TOPSIS!$E$20</f>
        <v>1.385737652111633E-2</v>
      </c>
      <c r="Y3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5.6743678711623268E-3</v>
      </c>
      <c r="Z3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4.668531320637867E-3</v>
      </c>
      <c r="AA319">
        <f>Net_Zero_Table[[#This Row],[S- Worst-Euclidean Distance]]/(Net_Zero_Table[[#This Row],[S+ Best-Euclidean Distance]]+Net_Zero_Table[[#This Row],[S- Worst-Euclidean Distance]])</f>
        <v>0.45137550256112513</v>
      </c>
      <c r="AB319">
        <v>318</v>
      </c>
    </row>
    <row r="320" spans="1:28" x14ac:dyDescent="0.3">
      <c r="A320">
        <v>118</v>
      </c>
      <c r="B320" t="s">
        <v>140</v>
      </c>
      <c r="C320" t="s">
        <v>147</v>
      </c>
      <c r="D320" t="s">
        <v>151</v>
      </c>
      <c r="E320" t="s">
        <v>280</v>
      </c>
      <c r="F320" t="s">
        <v>154</v>
      </c>
      <c r="G320" t="s">
        <v>219</v>
      </c>
      <c r="H320">
        <v>351.23156919622352</v>
      </c>
      <c r="I320">
        <v>50</v>
      </c>
      <c r="J320">
        <v>1222762.2753196375</v>
      </c>
      <c r="K320">
        <v>56085.994200000001</v>
      </c>
      <c r="L320">
        <v>220097209.55753475</v>
      </c>
      <c r="M320">
        <v>7095106.8477272717</v>
      </c>
      <c r="N320">
        <v>1834143412.9794562</v>
      </c>
      <c r="O320">
        <v>93200000</v>
      </c>
      <c r="P320">
        <v>30.750303649999999</v>
      </c>
      <c r="Q320">
        <v>18280.29601602858</v>
      </c>
      <c r="R320">
        <v>220153295.55173475</v>
      </c>
      <c r="S320">
        <v>1934.4385198271834</v>
      </c>
      <c r="T320">
        <v>18311.046319678579</v>
      </c>
      <c r="U320">
        <f>Net_Zero_Table[[#This Row],[Total Energy(MJ)]]*AHP!$Q$23/TOPSIS!$B$20</f>
        <v>2.2421153579620736E-2</v>
      </c>
      <c r="V320">
        <f>Net_Zero_Table[[#This Row],[Capital Cost (LKR)]]*AHP!$Q$24/TOPSIS!$C$20</f>
        <v>5.3626790741150461E-3</v>
      </c>
      <c r="W320">
        <f>Net_Zero_Table[[#This Row],[System Cost (LKR)]]*AHP!$Q$25/TOPSIS!$D$20</f>
        <v>2.3626396358325304E-3</v>
      </c>
      <c r="X320">
        <f>Net_Zero_Table[[#This Row],[Embodied Carbon (Metric T)]]*AHP!$Q$26/TOPSIS!$E$20</f>
        <v>1.3861528244488372E-2</v>
      </c>
      <c r="Y3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5.6780807400633919E-3</v>
      </c>
      <c r="Z3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4.6606513061537274E-3</v>
      </c>
      <c r="AA320">
        <f>Net_Zero_Table[[#This Row],[S- Worst-Euclidean Distance]]/(Net_Zero_Table[[#This Row],[S+ Best-Euclidean Distance]]+Net_Zero_Table[[#This Row],[S- Worst-Euclidean Distance]])</f>
        <v>0.45079525084113498</v>
      </c>
      <c r="AB320">
        <v>319</v>
      </c>
    </row>
    <row r="321" spans="1:28" x14ac:dyDescent="0.3">
      <c r="A321">
        <v>120</v>
      </c>
      <c r="B321" t="s">
        <v>140</v>
      </c>
      <c r="C321" t="s">
        <v>147</v>
      </c>
      <c r="D321" t="s">
        <v>151</v>
      </c>
      <c r="E321" t="s">
        <v>280</v>
      </c>
      <c r="F321" t="s">
        <v>154</v>
      </c>
      <c r="G321" t="s">
        <v>218</v>
      </c>
      <c r="H321">
        <v>351.23156919622352</v>
      </c>
      <c r="I321">
        <v>25</v>
      </c>
      <c r="J321">
        <v>1222762.2753196375</v>
      </c>
      <c r="K321">
        <v>56085.994200000001</v>
      </c>
      <c r="L321">
        <v>220097209.55753475</v>
      </c>
      <c r="M321">
        <v>7095106.8477272717</v>
      </c>
      <c r="N321">
        <v>1834143412.9794562</v>
      </c>
      <c r="O321">
        <v>93655000</v>
      </c>
      <c r="P321">
        <v>30.750303649999999</v>
      </c>
      <c r="Q321">
        <v>18280.29601602858</v>
      </c>
      <c r="R321">
        <v>220153295.55173475</v>
      </c>
      <c r="S321">
        <v>1934.8935198271836</v>
      </c>
      <c r="T321">
        <v>18311.046319678579</v>
      </c>
      <c r="U321">
        <f>Net_Zero_Table[[#This Row],[Total Energy(MJ)]]*AHP!$Q$23/TOPSIS!$B$20</f>
        <v>2.2421153579620736E-2</v>
      </c>
      <c r="V321">
        <f>Net_Zero_Table[[#This Row],[Capital Cost (LKR)]]*AHP!$Q$24/TOPSIS!$C$20</f>
        <v>5.3626790741150461E-3</v>
      </c>
      <c r="W321">
        <f>Net_Zero_Table[[#This Row],[System Cost (LKR)]]*AHP!$Q$25/TOPSIS!$D$20</f>
        <v>2.3741739816941594E-3</v>
      </c>
      <c r="X321">
        <f>Net_Zero_Table[[#This Row],[Embodied Carbon (Metric T)]]*AHP!$Q$26/TOPSIS!$E$20</f>
        <v>1.3861528244488372E-2</v>
      </c>
      <c r="Y3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5.6784763953235083E-3</v>
      </c>
      <c r="Z3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4.6589274285047692E-3</v>
      </c>
      <c r="AA321">
        <f>Net_Zero_Table[[#This Row],[S- Worst-Euclidean Distance]]/(Net_Zero_Table[[#This Row],[S+ Best-Euclidean Distance]]+Net_Zero_Table[[#This Row],[S- Worst-Euclidean Distance]])</f>
        <v>0.45068641100831214</v>
      </c>
      <c r="AB321">
        <v>320</v>
      </c>
    </row>
    <row r="322" spans="1:28" x14ac:dyDescent="0.3">
      <c r="A322">
        <v>303</v>
      </c>
      <c r="B322" t="s">
        <v>141</v>
      </c>
      <c r="C322" t="s">
        <v>280</v>
      </c>
      <c r="D322" t="s">
        <v>151</v>
      </c>
      <c r="E322" t="s">
        <v>280</v>
      </c>
      <c r="F322" t="s">
        <v>155</v>
      </c>
      <c r="G322" t="s">
        <v>218</v>
      </c>
      <c r="H322">
        <v>400.81193776408418</v>
      </c>
      <c r="I322">
        <v>29</v>
      </c>
      <c r="J322">
        <v>1340788.4841128301</v>
      </c>
      <c r="K322">
        <v>51440.632772727273</v>
      </c>
      <c r="L322">
        <v>241341927.14030942</v>
      </c>
      <c r="M322">
        <v>6238877.6068181815</v>
      </c>
      <c r="N322">
        <v>2011182726.1692452</v>
      </c>
      <c r="O322">
        <v>108639800</v>
      </c>
      <c r="P322">
        <v>25.35776665909091</v>
      </c>
      <c r="Q322">
        <v>20044.787837486812</v>
      </c>
      <c r="R322">
        <v>241393367.77308214</v>
      </c>
      <c r="S322">
        <v>2126.0614037760633</v>
      </c>
      <c r="T322">
        <v>20070.145604145902</v>
      </c>
      <c r="U322">
        <f>Net_Zero_Table[[#This Row],[Total Energy(MJ)]]*AHP!$Q$23/TOPSIS!$B$20</f>
        <v>2.4584314117933707E-2</v>
      </c>
      <c r="V322">
        <f>Net_Zero_Table[[#This Row],[Capital Cost (LKR)]]*AHP!$Q$24/TOPSIS!$C$20</f>
        <v>4.7155172016565064E-3</v>
      </c>
      <c r="W322">
        <f>Net_Zero_Table[[#This Row],[System Cost (LKR)]]*AHP!$Q$25/TOPSIS!$D$20</f>
        <v>2.7540418187652249E-3</v>
      </c>
      <c r="X322">
        <f>Net_Zero_Table[[#This Row],[Embodied Carbon (Metric T)]]*AHP!$Q$26/TOPSIS!$E$20</f>
        <v>1.1430696840033779E-2</v>
      </c>
      <c r="Y3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4.299397345980051E-3</v>
      </c>
      <c r="Z3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3.5256742315852301E-3</v>
      </c>
      <c r="AA322">
        <f>Net_Zero_Table[[#This Row],[S- Worst-Euclidean Distance]]/(Net_Zero_Table[[#This Row],[S+ Best-Euclidean Distance]]+Net_Zero_Table[[#This Row],[S- Worst-Euclidean Distance]])</f>
        <v>0.45056127559183556</v>
      </c>
      <c r="AB322">
        <v>321</v>
      </c>
    </row>
    <row r="323" spans="1:28" x14ac:dyDescent="0.3">
      <c r="A323">
        <v>143</v>
      </c>
      <c r="B323" t="s">
        <v>140</v>
      </c>
      <c r="C323" t="s">
        <v>147</v>
      </c>
      <c r="D323" t="s">
        <v>280</v>
      </c>
      <c r="E323" t="s">
        <v>280</v>
      </c>
      <c r="F323" t="s">
        <v>280</v>
      </c>
      <c r="G323" t="s">
        <v>220</v>
      </c>
      <c r="H323">
        <v>351.75939956379625</v>
      </c>
      <c r="I323">
        <v>26</v>
      </c>
      <c r="J323">
        <v>1221501.3658100232</v>
      </c>
      <c r="K323">
        <v>58269.406927272721</v>
      </c>
      <c r="L323">
        <v>219870245.84580415</v>
      </c>
      <c r="M323">
        <v>7088794.8590909075</v>
      </c>
      <c r="N323">
        <v>1832252048.7150347</v>
      </c>
      <c r="O323">
        <v>101400000</v>
      </c>
      <c r="P323">
        <v>30.741093499999995</v>
      </c>
      <c r="Q323">
        <v>18261.445418859843</v>
      </c>
      <c r="R323">
        <v>219928515.25273144</v>
      </c>
      <c r="S323">
        <v>1940.7408435741256</v>
      </c>
      <c r="T323">
        <v>18292.186512359844</v>
      </c>
      <c r="U323">
        <f>Net_Zero_Table[[#This Row],[Total Energy(MJ)]]*AHP!$Q$23/TOPSIS!$B$20</f>
        <v>2.2398261196415682E-2</v>
      </c>
      <c r="V323">
        <f>Net_Zero_Table[[#This Row],[Capital Cost (LKR)]]*AHP!$Q$24/TOPSIS!$C$20</f>
        <v>5.3579082975640027E-3</v>
      </c>
      <c r="W323">
        <f>Net_Zero_Table[[#This Row],[System Cost (LKR)]]*AHP!$Q$25/TOPSIS!$D$20</f>
        <v>2.5705113634486975E-3</v>
      </c>
      <c r="X323">
        <f>Net_Zero_Table[[#This Row],[Embodied Carbon (Metric T)]]*AHP!$Q$26/TOPSIS!$E$20</f>
        <v>1.385737652111633E-2</v>
      </c>
      <c r="Y3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5.680549194304902E-3</v>
      </c>
      <c r="Z3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4.6566820836405169E-3</v>
      </c>
      <c r="AA323">
        <f>Net_Zero_Table[[#This Row],[S- Worst-Euclidean Distance]]/(Net_Zero_Table[[#This Row],[S+ Best-Euclidean Distance]]+Net_Zero_Table[[#This Row],[S- Worst-Euclidean Distance]])</f>
        <v>0.45047672422456025</v>
      </c>
      <c r="AB323">
        <v>322</v>
      </c>
    </row>
    <row r="324" spans="1:28" x14ac:dyDescent="0.3">
      <c r="A324">
        <v>136</v>
      </c>
      <c r="B324" t="s">
        <v>140</v>
      </c>
      <c r="C324" t="s">
        <v>147</v>
      </c>
      <c r="D324" t="s">
        <v>280</v>
      </c>
      <c r="E324" t="s">
        <v>280</v>
      </c>
      <c r="F324" t="s">
        <v>154</v>
      </c>
      <c r="G324" t="s">
        <v>219</v>
      </c>
      <c r="H324">
        <v>351.69603153463362</v>
      </c>
      <c r="I324">
        <v>50</v>
      </c>
      <c r="J324">
        <v>1223211.8748632185</v>
      </c>
      <c r="K324">
        <v>56085.994200000001</v>
      </c>
      <c r="L324">
        <v>220178137.47537935</v>
      </c>
      <c r="M324">
        <v>7099711.922727271</v>
      </c>
      <c r="N324">
        <v>1834817812.2948277</v>
      </c>
      <c r="O324">
        <v>93200000</v>
      </c>
      <c r="P324">
        <v>30.741093499999995</v>
      </c>
      <c r="Q324">
        <v>18287.017529205117</v>
      </c>
      <c r="R324">
        <v>220234223.46957934</v>
      </c>
      <c r="S324">
        <v>1935.117524217555</v>
      </c>
      <c r="T324">
        <v>18317.758622705118</v>
      </c>
      <c r="U324">
        <f>Net_Zero_Table[[#This Row],[Total Energy(MJ)]]*AHP!$Q$23/TOPSIS!$B$20</f>
        <v>2.2429395551517295E-2</v>
      </c>
      <c r="V324">
        <f>Net_Zero_Table[[#This Row],[Capital Cost (LKR)]]*AHP!$Q$24/TOPSIS!$C$20</f>
        <v>5.3661597178695708E-3</v>
      </c>
      <c r="W324">
        <f>Net_Zero_Table[[#This Row],[System Cost (LKR)]]*AHP!$Q$25/TOPSIS!$D$20</f>
        <v>2.3626396358325304E-3</v>
      </c>
      <c r="X324">
        <f>Net_Zero_Table[[#This Row],[Embodied Carbon (Metric T)]]*AHP!$Q$26/TOPSIS!$E$20</f>
        <v>1.385737652111633E-2</v>
      </c>
      <c r="Y3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5.6762242723297192E-3</v>
      </c>
      <c r="Z3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4.6524888136118278E-3</v>
      </c>
      <c r="AA324">
        <f>Net_Zero_Table[[#This Row],[S- Worst-Euclidean Distance]]/(Net_Zero_Table[[#This Row],[S+ Best-Euclidean Distance]]+Net_Zero_Table[[#This Row],[S- Worst-Euclidean Distance]])</f>
        <v>0.45044225499344631</v>
      </c>
      <c r="AB324">
        <v>323</v>
      </c>
    </row>
    <row r="325" spans="1:28" x14ac:dyDescent="0.3">
      <c r="A325">
        <v>319</v>
      </c>
      <c r="B325" t="s">
        <v>141</v>
      </c>
      <c r="C325" t="s">
        <v>280</v>
      </c>
      <c r="D325" t="s">
        <v>280</v>
      </c>
      <c r="E325" t="s">
        <v>280</v>
      </c>
      <c r="F325" t="s">
        <v>155</v>
      </c>
      <c r="G325" t="s">
        <v>219</v>
      </c>
      <c r="H325">
        <v>401.27640010249428</v>
      </c>
      <c r="I325">
        <v>58</v>
      </c>
      <c r="J325">
        <v>1341238.0836564112</v>
      </c>
      <c r="K325">
        <v>51440.632772727273</v>
      </c>
      <c r="L325">
        <v>241422855.05815402</v>
      </c>
      <c r="M325">
        <v>6243482.6818181816</v>
      </c>
      <c r="N325">
        <v>2011857125.4846168</v>
      </c>
      <c r="O325">
        <v>108112000</v>
      </c>
      <c r="P325">
        <v>25.348556509090912</v>
      </c>
      <c r="Q325">
        <v>20051.509350663346</v>
      </c>
      <c r="R325">
        <v>241474295.69092673</v>
      </c>
      <c r="S325">
        <v>2126.2126081664351</v>
      </c>
      <c r="T325">
        <v>20076.857907172438</v>
      </c>
      <c r="U325">
        <f>Net_Zero_Table[[#This Row],[Total Energy(MJ)]]*AHP!$Q$23/TOPSIS!$B$20</f>
        <v>2.4592556089830273E-2</v>
      </c>
      <c r="V325">
        <f>Net_Zero_Table[[#This Row],[Capital Cost (LKR)]]*AHP!$Q$24/TOPSIS!$C$20</f>
        <v>4.7189978454110319E-3</v>
      </c>
      <c r="W325">
        <f>Net_Zero_Table[[#This Row],[System Cost (LKR)]]*AHP!$Q$25/TOPSIS!$D$20</f>
        <v>2.7406619775657355E-3</v>
      </c>
      <c r="X325">
        <f>Net_Zero_Table[[#This Row],[Embodied Carbon (Metric T)]]*AHP!$Q$26/TOPSIS!$E$20</f>
        <v>1.1426545116661743E-2</v>
      </c>
      <c r="Y3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4.3011303859392608E-3</v>
      </c>
      <c r="Z3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3.5233780466863564E-3</v>
      </c>
      <c r="AA325">
        <f>Net_Zero_Table[[#This Row],[S- Worst-Euclidean Distance]]/(Net_Zero_Table[[#This Row],[S+ Best-Euclidean Distance]]+Net_Zero_Table[[#This Row],[S- Worst-Euclidean Distance]])</f>
        <v>0.4503002427596644</v>
      </c>
      <c r="AB325">
        <v>324</v>
      </c>
    </row>
    <row r="326" spans="1:28" x14ac:dyDescent="0.3">
      <c r="A326">
        <v>321</v>
      </c>
      <c r="B326" t="s">
        <v>141</v>
      </c>
      <c r="C326" t="s">
        <v>280</v>
      </c>
      <c r="D326" t="s">
        <v>280</v>
      </c>
      <c r="E326" t="s">
        <v>280</v>
      </c>
      <c r="F326" t="s">
        <v>155</v>
      </c>
      <c r="G326" t="s">
        <v>218</v>
      </c>
      <c r="H326">
        <v>401.27640010249428</v>
      </c>
      <c r="I326">
        <v>29</v>
      </c>
      <c r="J326">
        <v>1341238.0836564112</v>
      </c>
      <c r="K326">
        <v>51440.632772727273</v>
      </c>
      <c r="L326">
        <v>241422855.05815402</v>
      </c>
      <c r="M326">
        <v>6243482.6818181816</v>
      </c>
      <c r="N326">
        <v>2011857125.4846168</v>
      </c>
      <c r="O326">
        <v>108639800</v>
      </c>
      <c r="P326">
        <v>25.348556509090912</v>
      </c>
      <c r="Q326">
        <v>20051.509350663346</v>
      </c>
      <c r="R326">
        <v>241474295.69092673</v>
      </c>
      <c r="S326">
        <v>2126.7404081664349</v>
      </c>
      <c r="T326">
        <v>20076.857907172438</v>
      </c>
      <c r="U326">
        <f>Net_Zero_Table[[#This Row],[Total Energy(MJ)]]*AHP!$Q$23/TOPSIS!$B$20</f>
        <v>2.4592556089830273E-2</v>
      </c>
      <c r="V326">
        <f>Net_Zero_Table[[#This Row],[Capital Cost (LKR)]]*AHP!$Q$24/TOPSIS!$C$20</f>
        <v>4.7189978454110319E-3</v>
      </c>
      <c r="W326">
        <f>Net_Zero_Table[[#This Row],[System Cost (LKR)]]*AHP!$Q$25/TOPSIS!$D$20</f>
        <v>2.7540418187652249E-3</v>
      </c>
      <c r="X326">
        <f>Net_Zero_Table[[#This Row],[Embodied Carbon (Metric T)]]*AHP!$Q$26/TOPSIS!$E$20</f>
        <v>1.1426545116661743E-2</v>
      </c>
      <c r="Y3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4.3029147393025685E-3</v>
      </c>
      <c r="Z3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3.5221721943249009E-3</v>
      </c>
      <c r="AA326">
        <f>Net_Zero_Table[[#This Row],[S- Worst-Euclidean Distance]]/(Net_Zero_Table[[#This Row],[S+ Best-Euclidean Distance]]+Net_Zero_Table[[#This Row],[S- Worst-Euclidean Distance]])</f>
        <v>0.45011285167820242</v>
      </c>
      <c r="AB326">
        <v>325</v>
      </c>
    </row>
    <row r="327" spans="1:28" x14ac:dyDescent="0.3">
      <c r="A327">
        <v>119</v>
      </c>
      <c r="B327" t="s">
        <v>140</v>
      </c>
      <c r="C327" t="s">
        <v>147</v>
      </c>
      <c r="D327" t="s">
        <v>151</v>
      </c>
      <c r="E327" t="s">
        <v>280</v>
      </c>
      <c r="F327" t="s">
        <v>154</v>
      </c>
      <c r="G327" t="s">
        <v>220</v>
      </c>
      <c r="H327">
        <v>351.23156919622352</v>
      </c>
      <c r="I327">
        <v>25</v>
      </c>
      <c r="J327">
        <v>1222762.2753196375</v>
      </c>
      <c r="K327">
        <v>56085.994200000001</v>
      </c>
      <c r="L327">
        <v>220097209.55753475</v>
      </c>
      <c r="M327">
        <v>7095106.8477272717</v>
      </c>
      <c r="N327">
        <v>1834143412.9794562</v>
      </c>
      <c r="O327">
        <v>97500000</v>
      </c>
      <c r="P327">
        <v>30.750303649999999</v>
      </c>
      <c r="Q327">
        <v>18280.29601602858</v>
      </c>
      <c r="R327">
        <v>220153295.55173475</v>
      </c>
      <c r="S327">
        <v>1938.7385198271834</v>
      </c>
      <c r="T327">
        <v>18311.046319678579</v>
      </c>
      <c r="U327">
        <f>Net_Zero_Table[[#This Row],[Total Energy(MJ)]]*AHP!$Q$23/TOPSIS!$B$20</f>
        <v>2.2421153579620736E-2</v>
      </c>
      <c r="V327">
        <f>Net_Zero_Table[[#This Row],[Capital Cost (LKR)]]*AHP!$Q$24/TOPSIS!$C$20</f>
        <v>5.3626790741150461E-3</v>
      </c>
      <c r="W327">
        <f>Net_Zero_Table[[#This Row],[System Cost (LKR)]]*AHP!$Q$25/TOPSIS!$D$20</f>
        <v>2.4716455417775939E-3</v>
      </c>
      <c r="X327">
        <f>Net_Zero_Table[[#This Row],[Embodied Carbon (Metric T)]]*AHP!$Q$26/TOPSIS!$E$20</f>
        <v>1.3861528244488372E-2</v>
      </c>
      <c r="Y3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5.6827537203399765E-3</v>
      </c>
      <c r="Z3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4.6454778880673196E-3</v>
      </c>
      <c r="AA327">
        <f>Net_Zero_Table[[#This Row],[S- Worst-Euclidean Distance]]/(Net_Zero_Table[[#This Row],[S+ Best-Euclidean Distance]]+Net_Zero_Table[[#This Row],[S- Worst-Euclidean Distance]])</f>
        <v>0.44978444173210136</v>
      </c>
      <c r="AB327">
        <v>326</v>
      </c>
    </row>
    <row r="328" spans="1:28" x14ac:dyDescent="0.3">
      <c r="A328">
        <v>138</v>
      </c>
      <c r="B328" t="s">
        <v>140</v>
      </c>
      <c r="C328" t="s">
        <v>147</v>
      </c>
      <c r="D328" t="s">
        <v>280</v>
      </c>
      <c r="E328" t="s">
        <v>280</v>
      </c>
      <c r="F328" t="s">
        <v>154</v>
      </c>
      <c r="G328" t="s">
        <v>218</v>
      </c>
      <c r="H328">
        <v>351.69603153463362</v>
      </c>
      <c r="I328">
        <v>26</v>
      </c>
      <c r="J328">
        <v>1223211.8748632185</v>
      </c>
      <c r="K328">
        <v>56085.994200000001</v>
      </c>
      <c r="L328">
        <v>220178137.47537935</v>
      </c>
      <c r="M328">
        <v>7099711.922727271</v>
      </c>
      <c r="N328">
        <v>1834817812.2948277</v>
      </c>
      <c r="O328">
        <v>97401200</v>
      </c>
      <c r="P328">
        <v>30.741093499999995</v>
      </c>
      <c r="Q328">
        <v>18287.017529205117</v>
      </c>
      <c r="R328">
        <v>220234223.46957934</v>
      </c>
      <c r="S328">
        <v>1939.318724217555</v>
      </c>
      <c r="T328">
        <v>18317.758622705118</v>
      </c>
      <c r="U328">
        <f>Net_Zero_Table[[#This Row],[Total Energy(MJ)]]*AHP!$Q$23/TOPSIS!$B$20</f>
        <v>2.2429395551517295E-2</v>
      </c>
      <c r="V328">
        <f>Net_Zero_Table[[#This Row],[Capital Cost (LKR)]]*AHP!$Q$24/TOPSIS!$C$20</f>
        <v>5.3661597178695708E-3</v>
      </c>
      <c r="W328">
        <f>Net_Zero_Table[[#This Row],[System Cost (LKR)]]*AHP!$Q$25/TOPSIS!$D$20</f>
        <v>2.4691409409619254E-3</v>
      </c>
      <c r="X328">
        <f>Net_Zero_Table[[#This Row],[Embodied Carbon (Metric T)]]*AHP!$Q$26/TOPSIS!$E$20</f>
        <v>1.385737652111633E-2</v>
      </c>
      <c r="Y3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5.6807679402121301E-3</v>
      </c>
      <c r="Z3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4.6376097375468734E-3</v>
      </c>
      <c r="AA328">
        <f>Net_Zero_Table[[#This Row],[S- Worst-Euclidean Distance]]/(Net_Zero_Table[[#This Row],[S+ Best-Euclidean Distance]]+Net_Zero_Table[[#This Row],[S- Worst-Euclidean Distance]])</f>
        <v>0.44945144308325924</v>
      </c>
      <c r="AB328">
        <v>327</v>
      </c>
    </row>
    <row r="329" spans="1:28" x14ac:dyDescent="0.3">
      <c r="A329">
        <v>302</v>
      </c>
      <c r="B329" t="s">
        <v>141</v>
      </c>
      <c r="C329" t="s">
        <v>280</v>
      </c>
      <c r="D329" t="s">
        <v>151</v>
      </c>
      <c r="E329" t="s">
        <v>280</v>
      </c>
      <c r="F329" t="s">
        <v>155</v>
      </c>
      <c r="G329" t="s">
        <v>220</v>
      </c>
      <c r="H329">
        <v>400.81193776408418</v>
      </c>
      <c r="I329">
        <v>29</v>
      </c>
      <c r="J329">
        <v>1340788.4841128301</v>
      </c>
      <c r="K329">
        <v>51440.632772727273</v>
      </c>
      <c r="L329">
        <v>241341927.14030942</v>
      </c>
      <c r="M329">
        <v>6238877.6068181815</v>
      </c>
      <c r="N329">
        <v>2011182726.1692452</v>
      </c>
      <c r="O329">
        <v>113100000</v>
      </c>
      <c r="P329">
        <v>25.35776665909091</v>
      </c>
      <c r="Q329">
        <v>20044.787837486812</v>
      </c>
      <c r="R329">
        <v>241393367.77308214</v>
      </c>
      <c r="S329">
        <v>2130.5216037760633</v>
      </c>
      <c r="T329">
        <v>20070.145604145902</v>
      </c>
      <c r="U329">
        <f>Net_Zero_Table[[#This Row],[Total Energy(MJ)]]*AHP!$Q$23/TOPSIS!$B$20</f>
        <v>2.4584314117933707E-2</v>
      </c>
      <c r="V329">
        <f>Net_Zero_Table[[#This Row],[Capital Cost (LKR)]]*AHP!$Q$24/TOPSIS!$C$20</f>
        <v>4.7155172016565064E-3</v>
      </c>
      <c r="W329">
        <f>Net_Zero_Table[[#This Row],[System Cost (LKR)]]*AHP!$Q$25/TOPSIS!$D$20</f>
        <v>2.8671088284620088E-3</v>
      </c>
      <c r="X329">
        <f>Net_Zero_Table[[#This Row],[Embodied Carbon (Metric T)]]*AHP!$Q$26/TOPSIS!$E$20</f>
        <v>1.1430696840033779E-2</v>
      </c>
      <c r="Y3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4.3161154863958886E-3</v>
      </c>
      <c r="Z3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3.5175105951954231E-3</v>
      </c>
      <c r="AA329">
        <f>Net_Zero_Table[[#This Row],[S- Worst-Euclidean Distance]]/(Net_Zero_Table[[#This Row],[S+ Best-Euclidean Distance]]+Net_Zero_Table[[#This Row],[S- Worst-Euclidean Distance]])</f>
        <v>0.44902712467492206</v>
      </c>
      <c r="AB329">
        <v>328</v>
      </c>
    </row>
    <row r="330" spans="1:28" x14ac:dyDescent="0.3">
      <c r="A330">
        <v>320</v>
      </c>
      <c r="B330" t="s">
        <v>141</v>
      </c>
      <c r="C330" t="s">
        <v>280</v>
      </c>
      <c r="D330" t="s">
        <v>280</v>
      </c>
      <c r="E330" t="s">
        <v>280</v>
      </c>
      <c r="F330" t="s">
        <v>155</v>
      </c>
      <c r="G330" t="s">
        <v>220</v>
      </c>
      <c r="H330">
        <v>401.27640010249428</v>
      </c>
      <c r="I330">
        <v>29</v>
      </c>
      <c r="J330">
        <v>1341238.0836564112</v>
      </c>
      <c r="K330">
        <v>51440.632772727273</v>
      </c>
      <c r="L330">
        <v>241422855.05815402</v>
      </c>
      <c r="M330">
        <v>6243482.6818181816</v>
      </c>
      <c r="N330">
        <v>2011857125.4846168</v>
      </c>
      <c r="O330">
        <v>113100000</v>
      </c>
      <c r="P330">
        <v>25.348556509090912</v>
      </c>
      <c r="Q330">
        <v>20051.509350663346</v>
      </c>
      <c r="R330">
        <v>241474295.69092673</v>
      </c>
      <c r="S330">
        <v>2131.2006081664349</v>
      </c>
      <c r="T330">
        <v>20076.857907172438</v>
      </c>
      <c r="U330">
        <f>Net_Zero_Table[[#This Row],[Total Energy(MJ)]]*AHP!$Q$23/TOPSIS!$B$20</f>
        <v>2.4592556089830273E-2</v>
      </c>
      <c r="V330">
        <f>Net_Zero_Table[[#This Row],[Capital Cost (LKR)]]*AHP!$Q$24/TOPSIS!$C$20</f>
        <v>4.7189978454110319E-3</v>
      </c>
      <c r="W330">
        <f>Net_Zero_Table[[#This Row],[System Cost (LKR)]]*AHP!$Q$25/TOPSIS!$D$20</f>
        <v>2.8671088284620088E-3</v>
      </c>
      <c r="X330">
        <f>Net_Zero_Table[[#This Row],[Embodied Carbon (Metric T)]]*AHP!$Q$26/TOPSIS!$E$20</f>
        <v>1.1426545116661743E-2</v>
      </c>
      <c r="Y3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4.3196192664392771E-3</v>
      </c>
      <c r="Z3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3.5140004221006355E-3</v>
      </c>
      <c r="AA330">
        <f>Net_Zero_Table[[#This Row],[S- Worst-Euclidean Distance]]/(Net_Zero_Table[[#This Row],[S+ Best-Euclidean Distance]]+Net_Zero_Table[[#This Row],[S- Worst-Euclidean Distance]])</f>
        <v>0.44857940030473964</v>
      </c>
      <c r="AB330">
        <v>329</v>
      </c>
    </row>
    <row r="331" spans="1:28" x14ac:dyDescent="0.3">
      <c r="A331">
        <v>137</v>
      </c>
      <c r="B331" t="s">
        <v>140</v>
      </c>
      <c r="C331" t="s">
        <v>147</v>
      </c>
      <c r="D331" t="s">
        <v>280</v>
      </c>
      <c r="E331" t="s">
        <v>280</v>
      </c>
      <c r="F331" t="s">
        <v>154</v>
      </c>
      <c r="G331" t="s">
        <v>220</v>
      </c>
      <c r="H331">
        <v>351.69603153463362</v>
      </c>
      <c r="I331">
        <v>26</v>
      </c>
      <c r="J331">
        <v>1223211.8748632185</v>
      </c>
      <c r="K331">
        <v>56085.994200000001</v>
      </c>
      <c r="L331">
        <v>220178137.47537935</v>
      </c>
      <c r="M331">
        <v>7099711.922727271</v>
      </c>
      <c r="N331">
        <v>1834817812.2948277</v>
      </c>
      <c r="O331">
        <v>101400000</v>
      </c>
      <c r="P331">
        <v>30.741093499999995</v>
      </c>
      <c r="Q331">
        <v>18287.017529205117</v>
      </c>
      <c r="R331">
        <v>220234223.46957934</v>
      </c>
      <c r="S331">
        <v>1943.317524217555</v>
      </c>
      <c r="T331">
        <v>18317.758622705118</v>
      </c>
      <c r="U331">
        <f>Net_Zero_Table[[#This Row],[Total Energy(MJ)]]*AHP!$Q$23/TOPSIS!$B$20</f>
        <v>2.2429395551517295E-2</v>
      </c>
      <c r="V331">
        <f>Net_Zero_Table[[#This Row],[Capital Cost (LKR)]]*AHP!$Q$24/TOPSIS!$C$20</f>
        <v>5.3661597178695708E-3</v>
      </c>
      <c r="W331">
        <f>Net_Zero_Table[[#This Row],[System Cost (LKR)]]*AHP!$Q$25/TOPSIS!$D$20</f>
        <v>2.5705113634486975E-3</v>
      </c>
      <c r="X331">
        <f>Net_Zero_Table[[#This Row],[Embodied Carbon (Metric T)]]*AHP!$Q$26/TOPSIS!$E$20</f>
        <v>1.385737652111633E-2</v>
      </c>
      <c r="Y3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5.6869423069150944E-3</v>
      </c>
      <c r="Z3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4.6256812918867877E-3</v>
      </c>
      <c r="AA331">
        <f>Net_Zero_Table[[#This Row],[S- Worst-Euclidean Distance]]/(Net_Zero_Table[[#This Row],[S+ Best-Euclidean Distance]]+Net_Zero_Table[[#This Row],[S- Worst-Euclidean Distance]])</f>
        <v>0.44854553718262324</v>
      </c>
      <c r="AB331">
        <v>330</v>
      </c>
    </row>
    <row r="332" spans="1:28" x14ac:dyDescent="0.3">
      <c r="A332">
        <v>304</v>
      </c>
      <c r="B332" t="s">
        <v>141</v>
      </c>
      <c r="C332" t="s">
        <v>280</v>
      </c>
      <c r="D332" t="s">
        <v>151</v>
      </c>
      <c r="E332" t="s">
        <v>280</v>
      </c>
      <c r="F332" t="s">
        <v>280</v>
      </c>
      <c r="G332" t="s">
        <v>219</v>
      </c>
      <c r="H332">
        <v>400.91387763708502</v>
      </c>
      <c r="I332">
        <v>57</v>
      </c>
      <c r="J332">
        <v>1338036.7956359515</v>
      </c>
      <c r="K332">
        <v>52805.265727272723</v>
      </c>
      <c r="L332">
        <v>240846623.21447128</v>
      </c>
      <c r="M332">
        <v>6200667.8840909088</v>
      </c>
      <c r="N332">
        <v>2007055193.4539273</v>
      </c>
      <c r="O332">
        <v>106248000</v>
      </c>
      <c r="P332">
        <v>25.63069325</v>
      </c>
      <c r="Q332">
        <v>20003.650094757475</v>
      </c>
      <c r="R332">
        <v>240899428.48019856</v>
      </c>
      <c r="S332">
        <v>2119.5038613380184</v>
      </c>
      <c r="T332">
        <v>20029.280788007476</v>
      </c>
      <c r="U332">
        <f>Net_Zero_Table[[#This Row],[Total Energy(MJ)]]*AHP!$Q$23/TOPSIS!$B$20</f>
        <v>2.4534009675672253E-2</v>
      </c>
      <c r="V332">
        <f>Net_Zero_Table[[#This Row],[Capital Cost (LKR)]]*AHP!$Q$24/TOPSIS!$C$20</f>
        <v>4.6866372305870195E-3</v>
      </c>
      <c r="W332">
        <f>Net_Zero_Table[[#This Row],[System Cost (LKR)]]*AHP!$Q$25/TOPSIS!$D$20</f>
        <v>2.6934091848490852E-3</v>
      </c>
      <c r="X332">
        <f>Net_Zero_Table[[#This Row],[Embodied Carbon (Metric T)]]*AHP!$Q$26/TOPSIS!$E$20</f>
        <v>1.1553725857620677E-2</v>
      </c>
      <c r="Y3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4.3376705434059696E-3</v>
      </c>
      <c r="Z3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3.4895275702895787E-3</v>
      </c>
      <c r="AA332">
        <f>Net_Zero_Table[[#This Row],[S- Worst-Euclidean Distance]]/(Net_Zero_Table[[#This Row],[S+ Best-Euclidean Distance]]+Net_Zero_Table[[#This Row],[S- Worst-Euclidean Distance]])</f>
        <v>0.44582078025900718</v>
      </c>
      <c r="AB332">
        <v>331</v>
      </c>
    </row>
    <row r="333" spans="1:28" x14ac:dyDescent="0.3">
      <c r="A333">
        <v>306</v>
      </c>
      <c r="B333" t="s">
        <v>141</v>
      </c>
      <c r="C333" t="s">
        <v>280</v>
      </c>
      <c r="D333" t="s">
        <v>151</v>
      </c>
      <c r="E333" t="s">
        <v>280</v>
      </c>
      <c r="F333" t="s">
        <v>280</v>
      </c>
      <c r="G333" t="s">
        <v>218</v>
      </c>
      <c r="H333">
        <v>400.91387763708502</v>
      </c>
      <c r="I333">
        <v>29</v>
      </c>
      <c r="J333">
        <v>1338036.7956359515</v>
      </c>
      <c r="K333">
        <v>52805.265727272723</v>
      </c>
      <c r="L333">
        <v>240846623.21447128</v>
      </c>
      <c r="M333">
        <v>6200667.8840909088</v>
      </c>
      <c r="N333">
        <v>2007055193.4539273</v>
      </c>
      <c r="O333">
        <v>108639800</v>
      </c>
      <c r="P333">
        <v>25.63069325</v>
      </c>
      <c r="Q333">
        <v>20003.650094757475</v>
      </c>
      <c r="R333">
        <v>240899428.48019856</v>
      </c>
      <c r="S333">
        <v>2121.8956613380183</v>
      </c>
      <c r="T333">
        <v>20029.280788007476</v>
      </c>
      <c r="U333">
        <f>Net_Zero_Table[[#This Row],[Total Energy(MJ)]]*AHP!$Q$23/TOPSIS!$B$20</f>
        <v>2.4534009675672253E-2</v>
      </c>
      <c r="V333">
        <f>Net_Zero_Table[[#This Row],[Capital Cost (LKR)]]*AHP!$Q$24/TOPSIS!$C$20</f>
        <v>4.6866372305870195E-3</v>
      </c>
      <c r="W333">
        <f>Net_Zero_Table[[#This Row],[System Cost (LKR)]]*AHP!$Q$25/TOPSIS!$D$20</f>
        <v>2.7540418187652249E-3</v>
      </c>
      <c r="X333">
        <f>Net_Zero_Table[[#This Row],[Embodied Carbon (Metric T)]]*AHP!$Q$26/TOPSIS!$E$20</f>
        <v>1.1553725857620677E-2</v>
      </c>
      <c r="Y3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4.3453530820450181E-3</v>
      </c>
      <c r="Z3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3.4835954509117154E-3</v>
      </c>
      <c r="AA333">
        <f>Net_Zero_Table[[#This Row],[S- Worst-Euclidean Distance]]/(Net_Zero_Table[[#This Row],[S+ Best-Euclidean Distance]]+Net_Zero_Table[[#This Row],[S- Worst-Euclidean Distance]])</f>
        <v>0.44496338636627586</v>
      </c>
      <c r="AB333">
        <v>332</v>
      </c>
    </row>
    <row r="334" spans="1:28" x14ac:dyDescent="0.3">
      <c r="A334">
        <v>322</v>
      </c>
      <c r="B334" t="s">
        <v>141</v>
      </c>
      <c r="C334" t="s">
        <v>280</v>
      </c>
      <c r="D334" t="s">
        <v>280</v>
      </c>
      <c r="E334" t="s">
        <v>280</v>
      </c>
      <c r="F334" t="s">
        <v>280</v>
      </c>
      <c r="G334" t="s">
        <v>219</v>
      </c>
      <c r="H334">
        <v>401.37833997549501</v>
      </c>
      <c r="I334">
        <v>58</v>
      </c>
      <c r="J334">
        <v>1338486.3951795325</v>
      </c>
      <c r="K334">
        <v>52805.265727272723</v>
      </c>
      <c r="L334">
        <v>240927551.13231584</v>
      </c>
      <c r="M334">
        <v>6205272.959090909</v>
      </c>
      <c r="N334">
        <v>2007729592.7692988</v>
      </c>
      <c r="O334">
        <v>108112000</v>
      </c>
      <c r="P334">
        <v>25.621483100000003</v>
      </c>
      <c r="Q334">
        <v>20010.371607934008</v>
      </c>
      <c r="R334">
        <v>240980356.39804313</v>
      </c>
      <c r="S334">
        <v>2122.0468657283895</v>
      </c>
      <c r="T334">
        <v>20035.993091034008</v>
      </c>
      <c r="U334">
        <f>Net_Zero_Table[[#This Row],[Total Energy(MJ)]]*AHP!$Q$23/TOPSIS!$B$20</f>
        <v>2.4542251647568812E-2</v>
      </c>
      <c r="V334">
        <f>Net_Zero_Table[[#This Row],[Capital Cost (LKR)]]*AHP!$Q$24/TOPSIS!$C$20</f>
        <v>4.6901178743415442E-3</v>
      </c>
      <c r="W334">
        <f>Net_Zero_Table[[#This Row],[System Cost (LKR)]]*AHP!$Q$25/TOPSIS!$D$20</f>
        <v>2.7406619775657355E-3</v>
      </c>
      <c r="X334">
        <f>Net_Zero_Table[[#This Row],[Embodied Carbon (Metric T)]]*AHP!$Q$26/TOPSIS!$E$20</f>
        <v>1.154957413424864E-2</v>
      </c>
      <c r="Y3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4.3468317938001287E-3</v>
      </c>
      <c r="Z3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3.4809768048557773E-3</v>
      </c>
      <c r="AA334">
        <f>Net_Zero_Table[[#This Row],[S- Worst-Euclidean Distance]]/(Net_Zero_Table[[#This Row],[S+ Best-Euclidean Distance]]+Net_Zero_Table[[#This Row],[S- Worst-Euclidean Distance]])</f>
        <v>0.44469365352820295</v>
      </c>
      <c r="AB334">
        <v>333</v>
      </c>
    </row>
    <row r="335" spans="1:28" x14ac:dyDescent="0.3">
      <c r="A335">
        <v>324</v>
      </c>
      <c r="B335" t="s">
        <v>141</v>
      </c>
      <c r="C335" t="s">
        <v>280</v>
      </c>
      <c r="D335" t="s">
        <v>280</v>
      </c>
      <c r="E335" t="s">
        <v>280</v>
      </c>
      <c r="F335" t="s">
        <v>280</v>
      </c>
      <c r="G335" t="s">
        <v>218</v>
      </c>
      <c r="H335">
        <v>401.37833997549501</v>
      </c>
      <c r="I335">
        <v>29</v>
      </c>
      <c r="J335">
        <v>1338486.3951795325</v>
      </c>
      <c r="K335">
        <v>52805.265727272723</v>
      </c>
      <c r="L335">
        <v>240927551.13231584</v>
      </c>
      <c r="M335">
        <v>6205272.959090909</v>
      </c>
      <c r="N335">
        <v>2007729592.7692988</v>
      </c>
      <c r="O335">
        <v>108639800</v>
      </c>
      <c r="P335">
        <v>25.621483100000003</v>
      </c>
      <c r="Q335">
        <v>20010.371607934008</v>
      </c>
      <c r="R335">
        <v>240980356.39804313</v>
      </c>
      <c r="S335">
        <v>2122.5746657283898</v>
      </c>
      <c r="T335">
        <v>20035.993091034008</v>
      </c>
      <c r="U335">
        <f>Net_Zero_Table[[#This Row],[Total Energy(MJ)]]*AHP!$Q$23/TOPSIS!$B$20</f>
        <v>2.4542251647568812E-2</v>
      </c>
      <c r="V335">
        <f>Net_Zero_Table[[#This Row],[Capital Cost (LKR)]]*AHP!$Q$24/TOPSIS!$C$20</f>
        <v>4.6901178743415442E-3</v>
      </c>
      <c r="W335">
        <f>Net_Zero_Table[[#This Row],[System Cost (LKR)]]*AHP!$Q$25/TOPSIS!$D$20</f>
        <v>2.7540418187652249E-3</v>
      </c>
      <c r="X335">
        <f>Net_Zero_Table[[#This Row],[Embodied Carbon (Metric T)]]*AHP!$Q$26/TOPSIS!$E$20</f>
        <v>1.154957413424864E-2</v>
      </c>
      <c r="Y3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4.3485973946146041E-3</v>
      </c>
      <c r="Z3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3.4797562590716119E-3</v>
      </c>
      <c r="AA335">
        <f>Net_Zero_Table[[#This Row],[S- Worst-Euclidean Distance]]/(Net_Zero_Table[[#This Row],[S+ Best-Euclidean Distance]]+Net_Zero_Table[[#This Row],[S- Worst-Euclidean Distance]])</f>
        <v>0.44450677792680765</v>
      </c>
      <c r="AB335">
        <v>334</v>
      </c>
    </row>
    <row r="336" spans="1:28" x14ac:dyDescent="0.3">
      <c r="A336">
        <v>364</v>
      </c>
      <c r="B336" t="s">
        <v>142</v>
      </c>
      <c r="C336" t="s">
        <v>148</v>
      </c>
      <c r="D336" t="s">
        <v>151</v>
      </c>
      <c r="E336" t="s">
        <v>152</v>
      </c>
      <c r="F336" t="s">
        <v>155</v>
      </c>
      <c r="G336" t="s">
        <v>219</v>
      </c>
      <c r="H336">
        <v>406.04590658673129</v>
      </c>
      <c r="I336">
        <v>58</v>
      </c>
      <c r="J336">
        <v>1452544.8801385583</v>
      </c>
      <c r="K336">
        <v>37504.389536363633</v>
      </c>
      <c r="L336">
        <v>261458078.42494053</v>
      </c>
      <c r="M336">
        <v>5539173.6013636356</v>
      </c>
      <c r="N336">
        <v>2178817320.2078376</v>
      </c>
      <c r="O336">
        <v>108112000</v>
      </c>
      <c r="P336">
        <v>21.978574077272722</v>
      </c>
      <c r="Q336">
        <v>21715.545958071449</v>
      </c>
      <c r="R336">
        <v>261495582.81447688</v>
      </c>
      <c r="S336">
        <v>2292.4684938092014</v>
      </c>
      <c r="T336">
        <v>21737.52453214872</v>
      </c>
      <c r="U336">
        <f>Net_Zero_Table[[#This Row],[Total Energy(MJ)]]*AHP!$Q$23/TOPSIS!$B$20</f>
        <v>2.6631591446234063E-2</v>
      </c>
      <c r="V336">
        <f>Net_Zero_Table[[#This Row],[Capital Cost (LKR)]]*AHP!$Q$24/TOPSIS!$C$20</f>
        <v>4.1866614552025236E-3</v>
      </c>
      <c r="W336">
        <f>Net_Zero_Table[[#This Row],[System Cost (LKR)]]*AHP!$Q$25/TOPSIS!$D$20</f>
        <v>2.7406619775657355E-3</v>
      </c>
      <c r="X336">
        <f>Net_Zero_Table[[#This Row],[Embodied Carbon (Metric T)]]*AHP!$Q$26/TOPSIS!$E$20</f>
        <v>9.9074346976634094E-3</v>
      </c>
      <c r="Y3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5.209021209584698E-3</v>
      </c>
      <c r="Z3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4.1638707296641582E-3</v>
      </c>
      <c r="AA336">
        <f>Net_Zero_Table[[#This Row],[S- Worst-Euclidean Distance]]/(Net_Zero_Table[[#This Row],[S+ Best-Euclidean Distance]]+Net_Zero_Table[[#This Row],[S- Worst-Euclidean Distance]])</f>
        <v>0.44424610426030908</v>
      </c>
      <c r="AB336">
        <v>335</v>
      </c>
    </row>
    <row r="337" spans="1:28" x14ac:dyDescent="0.3">
      <c r="A337">
        <v>366</v>
      </c>
      <c r="B337" t="s">
        <v>142</v>
      </c>
      <c r="C337" t="s">
        <v>148</v>
      </c>
      <c r="D337" t="s">
        <v>151</v>
      </c>
      <c r="E337" t="s">
        <v>152</v>
      </c>
      <c r="F337" t="s">
        <v>155</v>
      </c>
      <c r="G337" t="s">
        <v>218</v>
      </c>
      <c r="H337">
        <v>406.04590658673129</v>
      </c>
      <c r="I337">
        <v>29</v>
      </c>
      <c r="J337">
        <v>1452544.8801385583</v>
      </c>
      <c r="K337">
        <v>37504.389536363633</v>
      </c>
      <c r="L337">
        <v>261458078.42494053</v>
      </c>
      <c r="M337">
        <v>5539173.6013636356</v>
      </c>
      <c r="N337">
        <v>2178817320.2078376</v>
      </c>
      <c r="O337">
        <v>108639800</v>
      </c>
      <c r="P337">
        <v>21.978574077272722</v>
      </c>
      <c r="Q337">
        <v>21715.545958071449</v>
      </c>
      <c r="R337">
        <v>261495582.81447688</v>
      </c>
      <c r="S337">
        <v>2292.9962938092012</v>
      </c>
      <c r="T337">
        <v>21737.52453214872</v>
      </c>
      <c r="U337">
        <f>Net_Zero_Table[[#This Row],[Total Energy(MJ)]]*AHP!$Q$23/TOPSIS!$B$20</f>
        <v>2.6631591446234063E-2</v>
      </c>
      <c r="V337">
        <f>Net_Zero_Table[[#This Row],[Capital Cost (LKR)]]*AHP!$Q$24/TOPSIS!$C$20</f>
        <v>4.1866614552025236E-3</v>
      </c>
      <c r="W337">
        <f>Net_Zero_Table[[#This Row],[System Cost (LKR)]]*AHP!$Q$25/TOPSIS!$D$20</f>
        <v>2.7540418187652249E-3</v>
      </c>
      <c r="X337">
        <f>Net_Zero_Table[[#This Row],[Embodied Carbon (Metric T)]]*AHP!$Q$26/TOPSIS!$E$20</f>
        <v>9.9074346976634094E-3</v>
      </c>
      <c r="Y3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5.2104946616190386E-3</v>
      </c>
      <c r="Z3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4.1628504128731376E-3</v>
      </c>
      <c r="AA337">
        <f>Net_Zero_Table[[#This Row],[S- Worst-Euclidean Distance]]/(Net_Zero_Table[[#This Row],[S+ Best-Euclidean Distance]]+Net_Zero_Table[[#This Row],[S- Worst-Euclidean Distance]])</f>
        <v>0.4441157750824265</v>
      </c>
      <c r="AB337">
        <v>336</v>
      </c>
    </row>
    <row r="338" spans="1:28" x14ac:dyDescent="0.3">
      <c r="A338">
        <v>382</v>
      </c>
      <c r="B338" t="s">
        <v>142</v>
      </c>
      <c r="C338" t="s">
        <v>148</v>
      </c>
      <c r="D338" t="s">
        <v>280</v>
      </c>
      <c r="E338" t="s">
        <v>152</v>
      </c>
      <c r="F338" t="s">
        <v>155</v>
      </c>
      <c r="G338" t="s">
        <v>219</v>
      </c>
      <c r="H338">
        <v>406.51036892514139</v>
      </c>
      <c r="I338">
        <v>58</v>
      </c>
      <c r="J338">
        <v>1452994.4796821391</v>
      </c>
      <c r="K338">
        <v>37504.389536363633</v>
      </c>
      <c r="L338">
        <v>261539006.34278506</v>
      </c>
      <c r="M338">
        <v>5543778.6763636358</v>
      </c>
      <c r="N338">
        <v>2179491719.5232086</v>
      </c>
      <c r="O338">
        <v>108112000</v>
      </c>
      <c r="P338">
        <v>21.969363927272724</v>
      </c>
      <c r="Q338">
        <v>21722.267471247978</v>
      </c>
      <c r="R338">
        <v>261576510.73232141</v>
      </c>
      <c r="S338">
        <v>2293.1474981995721</v>
      </c>
      <c r="T338">
        <v>21744.236835175252</v>
      </c>
      <c r="U338">
        <f>Net_Zero_Table[[#This Row],[Total Energy(MJ)]]*AHP!$Q$23/TOPSIS!$B$20</f>
        <v>2.6639833418130619E-2</v>
      </c>
      <c r="V338">
        <f>Net_Zero_Table[[#This Row],[Capital Cost (LKR)]]*AHP!$Q$24/TOPSIS!$C$20</f>
        <v>4.1901420989570483E-3</v>
      </c>
      <c r="W338">
        <f>Net_Zero_Table[[#This Row],[System Cost (LKR)]]*AHP!$Q$25/TOPSIS!$D$20</f>
        <v>2.7406619775657355E-3</v>
      </c>
      <c r="X338">
        <f>Net_Zero_Table[[#This Row],[Embodied Carbon (Metric T)]]*AHP!$Q$26/TOPSIS!$E$20</f>
        <v>9.9032829742913726E-3</v>
      </c>
      <c r="Y3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5.2160208675362217E-3</v>
      </c>
      <c r="Z3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4.1660354830640282E-3</v>
      </c>
      <c r="AA338">
        <f>Net_Zero_Table[[#This Row],[S- Worst-Euclidean Distance]]/(Net_Zero_Table[[#This Row],[S+ Best-Euclidean Distance]]+Net_Zero_Table[[#This Row],[S- Worst-Euclidean Distance]])</f>
        <v>0.4440428971413598</v>
      </c>
      <c r="AB338">
        <v>337</v>
      </c>
    </row>
    <row r="339" spans="1:28" x14ac:dyDescent="0.3">
      <c r="A339">
        <v>384</v>
      </c>
      <c r="B339" t="s">
        <v>142</v>
      </c>
      <c r="C339" t="s">
        <v>148</v>
      </c>
      <c r="D339" t="s">
        <v>280</v>
      </c>
      <c r="E339" t="s">
        <v>152</v>
      </c>
      <c r="F339" t="s">
        <v>155</v>
      </c>
      <c r="G339" t="s">
        <v>218</v>
      </c>
      <c r="H339">
        <v>406.51036892514139</v>
      </c>
      <c r="I339">
        <v>29</v>
      </c>
      <c r="J339">
        <v>1452994.4796821391</v>
      </c>
      <c r="K339">
        <v>37504.389536363633</v>
      </c>
      <c r="L339">
        <v>261539006.34278506</v>
      </c>
      <c r="M339">
        <v>5543778.6763636358</v>
      </c>
      <c r="N339">
        <v>2179491719.5232086</v>
      </c>
      <c r="O339">
        <v>108639800</v>
      </c>
      <c r="P339">
        <v>21.969363927272724</v>
      </c>
      <c r="Q339">
        <v>21722.267471247978</v>
      </c>
      <c r="R339">
        <v>261576510.73232141</v>
      </c>
      <c r="S339">
        <v>2293.6752981995719</v>
      </c>
      <c r="T339">
        <v>21744.236835175252</v>
      </c>
      <c r="U339">
        <f>Net_Zero_Table[[#This Row],[Total Energy(MJ)]]*AHP!$Q$23/TOPSIS!$B$20</f>
        <v>2.6639833418130619E-2</v>
      </c>
      <c r="V339">
        <f>Net_Zero_Table[[#This Row],[Capital Cost (LKR)]]*AHP!$Q$24/TOPSIS!$C$20</f>
        <v>4.1901420989570483E-3</v>
      </c>
      <c r="W339">
        <f>Net_Zero_Table[[#This Row],[System Cost (LKR)]]*AHP!$Q$25/TOPSIS!$D$20</f>
        <v>2.7540418187652249E-3</v>
      </c>
      <c r="X339">
        <f>Net_Zero_Table[[#This Row],[Embodied Carbon (Metric T)]]*AHP!$Q$26/TOPSIS!$E$20</f>
        <v>9.9032829742913726E-3</v>
      </c>
      <c r="Y3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5.2174923428243364E-3</v>
      </c>
      <c r="Z3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4.1650156965793847E-3</v>
      </c>
      <c r="AA339">
        <f>Net_Zero_Table[[#This Row],[S- Worst-Euclidean Distance]]/(Net_Zero_Table[[#This Row],[S+ Best-Euclidean Distance]]+Net_Zero_Table[[#This Row],[S- Worst-Euclidean Distance]])</f>
        <v>0.44391283003303245</v>
      </c>
      <c r="AB339">
        <v>338</v>
      </c>
    </row>
    <row r="340" spans="1:28" x14ac:dyDescent="0.3">
      <c r="A340">
        <v>305</v>
      </c>
      <c r="B340" t="s">
        <v>141</v>
      </c>
      <c r="C340" t="s">
        <v>280</v>
      </c>
      <c r="D340" t="s">
        <v>151</v>
      </c>
      <c r="E340" t="s">
        <v>280</v>
      </c>
      <c r="F340" t="s">
        <v>280</v>
      </c>
      <c r="G340" t="s">
        <v>220</v>
      </c>
      <c r="H340">
        <v>400.91387763708502</v>
      </c>
      <c r="I340">
        <v>29</v>
      </c>
      <c r="J340">
        <v>1338036.7956359515</v>
      </c>
      <c r="K340">
        <v>52805.265727272723</v>
      </c>
      <c r="L340">
        <v>240846623.21447128</v>
      </c>
      <c r="M340">
        <v>6200667.8840909088</v>
      </c>
      <c r="N340">
        <v>2007055193.4539273</v>
      </c>
      <c r="O340">
        <v>113100000</v>
      </c>
      <c r="P340">
        <v>25.63069325</v>
      </c>
      <c r="Q340">
        <v>20003.650094757475</v>
      </c>
      <c r="R340">
        <v>240899428.48019856</v>
      </c>
      <c r="S340">
        <v>2126.3558613380183</v>
      </c>
      <c r="T340">
        <v>20029.280788007476</v>
      </c>
      <c r="U340">
        <f>Net_Zero_Table[[#This Row],[Total Energy(MJ)]]*AHP!$Q$23/TOPSIS!$B$20</f>
        <v>2.4534009675672253E-2</v>
      </c>
      <c r="V340">
        <f>Net_Zero_Table[[#This Row],[Capital Cost (LKR)]]*AHP!$Q$24/TOPSIS!$C$20</f>
        <v>4.6866372305870195E-3</v>
      </c>
      <c r="W340">
        <f>Net_Zero_Table[[#This Row],[System Cost (LKR)]]*AHP!$Q$25/TOPSIS!$D$20</f>
        <v>2.8671088284620088E-3</v>
      </c>
      <c r="X340">
        <f>Net_Zero_Table[[#This Row],[Embodied Carbon (Metric T)]]*AHP!$Q$26/TOPSIS!$E$20</f>
        <v>1.1553725857620677E-2</v>
      </c>
      <c r="Y3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4.3618950882528392E-3</v>
      </c>
      <c r="Z3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3.475332971912297E-3</v>
      </c>
      <c r="AA340">
        <f>Net_Zero_Table[[#This Row],[S- Worst-Euclidean Distance]]/(Net_Zero_Table[[#This Row],[S+ Best-Euclidean Distance]]+Net_Zero_Table[[#This Row],[S- Worst-Euclidean Distance]])</f>
        <v>0.4434390508012177</v>
      </c>
      <c r="AB340">
        <v>339</v>
      </c>
    </row>
    <row r="341" spans="1:28" x14ac:dyDescent="0.3">
      <c r="A341">
        <v>365</v>
      </c>
      <c r="B341" t="s">
        <v>142</v>
      </c>
      <c r="C341" t="s">
        <v>148</v>
      </c>
      <c r="D341" t="s">
        <v>151</v>
      </c>
      <c r="E341" t="s">
        <v>152</v>
      </c>
      <c r="F341" t="s">
        <v>155</v>
      </c>
      <c r="G341" t="s">
        <v>220</v>
      </c>
      <c r="H341">
        <v>406.04590658673129</v>
      </c>
      <c r="I341">
        <v>29</v>
      </c>
      <c r="J341">
        <v>1452544.8801385583</v>
      </c>
      <c r="K341">
        <v>37504.389536363633</v>
      </c>
      <c r="L341">
        <v>261458078.42494053</v>
      </c>
      <c r="M341">
        <v>5539173.6013636356</v>
      </c>
      <c r="N341">
        <v>2178817320.2078376</v>
      </c>
      <c r="O341">
        <v>113100000</v>
      </c>
      <c r="P341">
        <v>21.978574077272722</v>
      </c>
      <c r="Q341">
        <v>21715.545958071449</v>
      </c>
      <c r="R341">
        <v>261495582.81447688</v>
      </c>
      <c r="S341">
        <v>2297.4564938092012</v>
      </c>
      <c r="T341">
        <v>21737.52453214872</v>
      </c>
      <c r="U341">
        <f>Net_Zero_Table[[#This Row],[Total Energy(MJ)]]*AHP!$Q$23/TOPSIS!$B$20</f>
        <v>2.6631591446234063E-2</v>
      </c>
      <c r="V341">
        <f>Net_Zero_Table[[#This Row],[Capital Cost (LKR)]]*AHP!$Q$24/TOPSIS!$C$20</f>
        <v>4.1866614552025236E-3</v>
      </c>
      <c r="W341">
        <f>Net_Zero_Table[[#This Row],[System Cost (LKR)]]*AHP!$Q$25/TOPSIS!$D$20</f>
        <v>2.8671088284620088E-3</v>
      </c>
      <c r="X341">
        <f>Net_Zero_Table[[#This Row],[Embodied Carbon (Metric T)]]*AHP!$Q$26/TOPSIS!$E$20</f>
        <v>9.9074346976634094E-3</v>
      </c>
      <c r="Y3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5.2242980362960352E-3</v>
      </c>
      <c r="Z3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4.1559385895373873E-3</v>
      </c>
      <c r="AA341">
        <f>Net_Zero_Table[[#This Row],[S- Worst-Euclidean Distance]]/(Net_Zero_Table[[#This Row],[S+ Best-Euclidean Distance]]+Net_Zero_Table[[#This Row],[S- Worst-Euclidean Distance]])</f>
        <v>0.44305263878864432</v>
      </c>
      <c r="AB341">
        <v>340</v>
      </c>
    </row>
    <row r="342" spans="1:28" x14ac:dyDescent="0.3">
      <c r="A342">
        <v>323</v>
      </c>
      <c r="B342" t="s">
        <v>141</v>
      </c>
      <c r="C342" t="s">
        <v>280</v>
      </c>
      <c r="D342" t="s">
        <v>280</v>
      </c>
      <c r="E342" t="s">
        <v>280</v>
      </c>
      <c r="F342" t="s">
        <v>280</v>
      </c>
      <c r="G342" t="s">
        <v>220</v>
      </c>
      <c r="H342">
        <v>401.37833997549501</v>
      </c>
      <c r="I342">
        <v>29</v>
      </c>
      <c r="J342">
        <v>1338486.3951795325</v>
      </c>
      <c r="K342">
        <v>52805.265727272723</v>
      </c>
      <c r="L342">
        <v>240927551.13231584</v>
      </c>
      <c r="M342">
        <v>6205272.959090909</v>
      </c>
      <c r="N342">
        <v>2007729592.7692988</v>
      </c>
      <c r="O342">
        <v>113100000</v>
      </c>
      <c r="P342">
        <v>25.621483100000003</v>
      </c>
      <c r="Q342">
        <v>20010.371607934008</v>
      </c>
      <c r="R342">
        <v>240980356.39804313</v>
      </c>
      <c r="S342">
        <v>2127.0348657283898</v>
      </c>
      <c r="T342">
        <v>20035.993091034008</v>
      </c>
      <c r="U342">
        <f>Net_Zero_Table[[#This Row],[Total Energy(MJ)]]*AHP!$Q$23/TOPSIS!$B$20</f>
        <v>2.4542251647568812E-2</v>
      </c>
      <c r="V342">
        <f>Net_Zero_Table[[#This Row],[Capital Cost (LKR)]]*AHP!$Q$24/TOPSIS!$C$20</f>
        <v>4.6901178743415442E-3</v>
      </c>
      <c r="W342">
        <f>Net_Zero_Table[[#This Row],[System Cost (LKR)]]*AHP!$Q$25/TOPSIS!$D$20</f>
        <v>2.8671088284620088E-3</v>
      </c>
      <c r="X342">
        <f>Net_Zero_Table[[#This Row],[Embodied Carbon (Metric T)]]*AHP!$Q$26/TOPSIS!$E$20</f>
        <v>1.154957413424864E-2</v>
      </c>
      <c r="Y3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4.3651271062518935E-3</v>
      </c>
      <c r="Z3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3.4714846424254877E-3</v>
      </c>
      <c r="AA342">
        <f>Net_Zero_Table[[#This Row],[S- Worst-Euclidean Distance]]/(Net_Zero_Table[[#This Row],[S+ Best-Euclidean Distance]]+Net_Zero_Table[[#This Row],[S- Worst-Euclidean Distance]])</f>
        <v>0.44298285454952968</v>
      </c>
      <c r="AB342">
        <v>341</v>
      </c>
    </row>
    <row r="343" spans="1:28" x14ac:dyDescent="0.3">
      <c r="A343">
        <v>298</v>
      </c>
      <c r="B343" t="s">
        <v>141</v>
      </c>
      <c r="C343" t="s">
        <v>280</v>
      </c>
      <c r="D343" t="s">
        <v>151</v>
      </c>
      <c r="E343" t="s">
        <v>280</v>
      </c>
      <c r="F343" t="s">
        <v>154</v>
      </c>
      <c r="G343" t="s">
        <v>219</v>
      </c>
      <c r="H343">
        <v>400.85050960792239</v>
      </c>
      <c r="I343">
        <v>57</v>
      </c>
      <c r="J343">
        <v>1339747.3046891466</v>
      </c>
      <c r="K343">
        <v>50621.853000000003</v>
      </c>
      <c r="L343">
        <v>241154514.84404638</v>
      </c>
      <c r="M343">
        <v>6211584.9477272723</v>
      </c>
      <c r="N343">
        <v>2009620957.0337198</v>
      </c>
      <c r="O343">
        <v>106248000</v>
      </c>
      <c r="P343">
        <v>25.63069325</v>
      </c>
      <c r="Q343">
        <v>20029.222205102742</v>
      </c>
      <c r="R343">
        <v>241205136.69704637</v>
      </c>
      <c r="S343">
        <v>2122.0805419814469</v>
      </c>
      <c r="T343">
        <v>20054.852898352743</v>
      </c>
      <c r="U343">
        <f>Net_Zero_Table[[#This Row],[Total Energy(MJ)]]*AHP!$Q$23/TOPSIS!$B$20</f>
        <v>2.456514403077386E-2</v>
      </c>
      <c r="V343">
        <f>Net_Zero_Table[[#This Row],[Capital Cost (LKR)]]*AHP!$Q$24/TOPSIS!$C$20</f>
        <v>4.6948886508925867E-3</v>
      </c>
      <c r="W343">
        <f>Net_Zero_Table[[#This Row],[System Cost (LKR)]]*AHP!$Q$25/TOPSIS!$D$20</f>
        <v>2.6934091848490852E-3</v>
      </c>
      <c r="X343">
        <f>Net_Zero_Table[[#This Row],[Embodied Carbon (Metric T)]]*AHP!$Q$26/TOPSIS!$E$20</f>
        <v>1.1553725857620677E-2</v>
      </c>
      <c r="Y3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4.3600426397102038E-3</v>
      </c>
      <c r="Z3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3.4656823965159567E-3</v>
      </c>
      <c r="AA343">
        <f>Net_Zero_Table[[#This Row],[S- Worst-Euclidean Distance]]/(Net_Zero_Table[[#This Row],[S+ Best-Euclidean Distance]]+Net_Zero_Table[[#This Row],[S- Worst-Euclidean Distance]])</f>
        <v>0.44285767522790842</v>
      </c>
      <c r="AB343">
        <v>342</v>
      </c>
    </row>
    <row r="344" spans="1:28" x14ac:dyDescent="0.3">
      <c r="A344">
        <v>383</v>
      </c>
      <c r="B344" t="s">
        <v>142</v>
      </c>
      <c r="C344" t="s">
        <v>148</v>
      </c>
      <c r="D344" t="s">
        <v>280</v>
      </c>
      <c r="E344" t="s">
        <v>152</v>
      </c>
      <c r="F344" t="s">
        <v>155</v>
      </c>
      <c r="G344" t="s">
        <v>220</v>
      </c>
      <c r="H344">
        <v>406.51036892514139</v>
      </c>
      <c r="I344">
        <v>29</v>
      </c>
      <c r="J344">
        <v>1452994.4796821391</v>
      </c>
      <c r="K344">
        <v>37504.389536363633</v>
      </c>
      <c r="L344">
        <v>261539006.34278506</v>
      </c>
      <c r="M344">
        <v>5543778.6763636358</v>
      </c>
      <c r="N344">
        <v>2179491719.5232086</v>
      </c>
      <c r="O344">
        <v>113100000</v>
      </c>
      <c r="P344">
        <v>21.969363927272724</v>
      </c>
      <c r="Q344">
        <v>21722.267471247978</v>
      </c>
      <c r="R344">
        <v>261576510.73232141</v>
      </c>
      <c r="S344">
        <v>2298.1354981995719</v>
      </c>
      <c r="T344">
        <v>21744.236835175252</v>
      </c>
      <c r="U344">
        <f>Net_Zero_Table[[#This Row],[Total Energy(MJ)]]*AHP!$Q$23/TOPSIS!$B$20</f>
        <v>2.6639833418130619E-2</v>
      </c>
      <c r="V344">
        <f>Net_Zero_Table[[#This Row],[Capital Cost (LKR)]]*AHP!$Q$24/TOPSIS!$C$20</f>
        <v>4.1901420989570483E-3</v>
      </c>
      <c r="W344">
        <f>Net_Zero_Table[[#This Row],[System Cost (LKR)]]*AHP!$Q$25/TOPSIS!$D$20</f>
        <v>2.8671088284620088E-3</v>
      </c>
      <c r="X344">
        <f>Net_Zero_Table[[#This Row],[Embodied Carbon (Metric T)]]*AHP!$Q$26/TOPSIS!$E$20</f>
        <v>9.9032829742913726E-3</v>
      </c>
      <c r="Y3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5.2312772532830537E-3</v>
      </c>
      <c r="Z3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4.1581074724928186E-3</v>
      </c>
      <c r="AA344">
        <f>Net_Zero_Table[[#This Row],[S- Worst-Euclidean Distance]]/(Net_Zero_Table[[#This Row],[S+ Best-Euclidean Distance]]+Net_Zero_Table[[#This Row],[S- Worst-Euclidean Distance]])</f>
        <v>0.44285196463171039</v>
      </c>
      <c r="AB344">
        <v>343</v>
      </c>
    </row>
    <row r="345" spans="1:28" x14ac:dyDescent="0.3">
      <c r="A345">
        <v>300</v>
      </c>
      <c r="B345" t="s">
        <v>141</v>
      </c>
      <c r="C345" t="s">
        <v>280</v>
      </c>
      <c r="D345" t="s">
        <v>151</v>
      </c>
      <c r="E345" t="s">
        <v>280</v>
      </c>
      <c r="F345" t="s">
        <v>154</v>
      </c>
      <c r="G345" t="s">
        <v>218</v>
      </c>
      <c r="H345">
        <v>400.85050960792239</v>
      </c>
      <c r="I345">
        <v>29</v>
      </c>
      <c r="J345">
        <v>1339747.3046891466</v>
      </c>
      <c r="K345">
        <v>50621.853000000003</v>
      </c>
      <c r="L345">
        <v>241154514.84404638</v>
      </c>
      <c r="M345">
        <v>6211584.9477272723</v>
      </c>
      <c r="N345">
        <v>2009620957.0337198</v>
      </c>
      <c r="O345">
        <v>108639800</v>
      </c>
      <c r="P345">
        <v>25.63069325</v>
      </c>
      <c r="Q345">
        <v>20029.222205102742</v>
      </c>
      <c r="R345">
        <v>241205136.69704637</v>
      </c>
      <c r="S345">
        <v>2124.4723419814468</v>
      </c>
      <c r="T345">
        <v>20054.852898352743</v>
      </c>
      <c r="U345">
        <f>Net_Zero_Table[[#This Row],[Total Energy(MJ)]]*AHP!$Q$23/TOPSIS!$B$20</f>
        <v>2.456514403077386E-2</v>
      </c>
      <c r="V345">
        <f>Net_Zero_Table[[#This Row],[Capital Cost (LKR)]]*AHP!$Q$24/TOPSIS!$C$20</f>
        <v>4.6948886508925867E-3</v>
      </c>
      <c r="W345">
        <f>Net_Zero_Table[[#This Row],[System Cost (LKR)]]*AHP!$Q$25/TOPSIS!$D$20</f>
        <v>2.7540418187652249E-3</v>
      </c>
      <c r="X345">
        <f>Net_Zero_Table[[#This Row],[Embodied Carbon (Metric T)]]*AHP!$Q$26/TOPSIS!$E$20</f>
        <v>1.1553725857620677E-2</v>
      </c>
      <c r="Y3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4.3676858271397469E-3</v>
      </c>
      <c r="Z3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3.4597093917440942E-3</v>
      </c>
      <c r="AA345">
        <f>Net_Zero_Table[[#This Row],[S- Worst-Euclidean Distance]]/(Net_Zero_Table[[#This Row],[S+ Best-Euclidean Distance]]+Net_Zero_Table[[#This Row],[S- Worst-Euclidean Distance]])</f>
        <v>0.44200009006794944</v>
      </c>
      <c r="AB345">
        <v>344</v>
      </c>
    </row>
    <row r="346" spans="1:28" x14ac:dyDescent="0.3">
      <c r="A346">
        <v>316</v>
      </c>
      <c r="B346" t="s">
        <v>141</v>
      </c>
      <c r="C346" t="s">
        <v>280</v>
      </c>
      <c r="D346" t="s">
        <v>280</v>
      </c>
      <c r="E346" t="s">
        <v>280</v>
      </c>
      <c r="F346" t="s">
        <v>154</v>
      </c>
      <c r="G346" t="s">
        <v>219</v>
      </c>
      <c r="H346">
        <v>401.31497194633238</v>
      </c>
      <c r="I346">
        <v>58</v>
      </c>
      <c r="J346">
        <v>1340196.9042327271</v>
      </c>
      <c r="K346">
        <v>50621.853000000003</v>
      </c>
      <c r="L346">
        <v>241235442.76189089</v>
      </c>
      <c r="M346">
        <v>6216190.0227272725</v>
      </c>
      <c r="N346">
        <v>2010295356.3490908</v>
      </c>
      <c r="O346">
        <v>108112000</v>
      </c>
      <c r="P346">
        <v>25.621483100000003</v>
      </c>
      <c r="Q346">
        <v>20035.943718279268</v>
      </c>
      <c r="R346">
        <v>241286064.61489087</v>
      </c>
      <c r="S346">
        <v>2124.6235463718181</v>
      </c>
      <c r="T346">
        <v>20061.565201379268</v>
      </c>
      <c r="U346">
        <f>Net_Zero_Table[[#This Row],[Total Energy(MJ)]]*AHP!$Q$23/TOPSIS!$B$20</f>
        <v>2.4573386002670412E-2</v>
      </c>
      <c r="V346">
        <f>Net_Zero_Table[[#This Row],[Capital Cost (LKR)]]*AHP!$Q$24/TOPSIS!$C$20</f>
        <v>4.6983692946471122E-3</v>
      </c>
      <c r="W346">
        <f>Net_Zero_Table[[#This Row],[System Cost (LKR)]]*AHP!$Q$25/TOPSIS!$D$20</f>
        <v>2.7406619775657355E-3</v>
      </c>
      <c r="X346">
        <f>Net_Zero_Table[[#This Row],[Embodied Carbon (Metric T)]]*AHP!$Q$26/TOPSIS!$E$20</f>
        <v>1.154957413424864E-2</v>
      </c>
      <c r="Y3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4.3692222852607905E-3</v>
      </c>
      <c r="Z3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3.4571551864390026E-3</v>
      </c>
      <c r="AA346">
        <f>Net_Zero_Table[[#This Row],[S- Worst-Euclidean Distance]]/(Net_Zero_Table[[#This Row],[S+ Best-Euclidean Distance]]+Net_Zero_Table[[#This Row],[S- Worst-Euclidean Distance]])</f>
        <v>0.4417312094823036</v>
      </c>
      <c r="AB346">
        <v>345</v>
      </c>
    </row>
    <row r="347" spans="1:28" x14ac:dyDescent="0.3">
      <c r="A347">
        <v>318</v>
      </c>
      <c r="B347" t="s">
        <v>141</v>
      </c>
      <c r="C347" t="s">
        <v>280</v>
      </c>
      <c r="D347" t="s">
        <v>280</v>
      </c>
      <c r="E347" t="s">
        <v>280</v>
      </c>
      <c r="F347" t="s">
        <v>154</v>
      </c>
      <c r="G347" t="s">
        <v>218</v>
      </c>
      <c r="H347">
        <v>401.31497194633238</v>
      </c>
      <c r="I347">
        <v>29</v>
      </c>
      <c r="J347">
        <v>1340196.9042327271</v>
      </c>
      <c r="K347">
        <v>50621.853000000003</v>
      </c>
      <c r="L347">
        <v>241235442.76189089</v>
      </c>
      <c r="M347">
        <v>6216190.0227272725</v>
      </c>
      <c r="N347">
        <v>2010295356.3490908</v>
      </c>
      <c r="O347">
        <v>108639800</v>
      </c>
      <c r="P347">
        <v>25.621483100000003</v>
      </c>
      <c r="Q347">
        <v>20035.943718279268</v>
      </c>
      <c r="R347">
        <v>241286064.61489087</v>
      </c>
      <c r="S347">
        <v>2125.1513463718179</v>
      </c>
      <c r="T347">
        <v>20061.565201379268</v>
      </c>
      <c r="U347">
        <f>Net_Zero_Table[[#This Row],[Total Energy(MJ)]]*AHP!$Q$23/TOPSIS!$B$20</f>
        <v>2.4573386002670412E-2</v>
      </c>
      <c r="V347">
        <f>Net_Zero_Table[[#This Row],[Capital Cost (LKR)]]*AHP!$Q$24/TOPSIS!$C$20</f>
        <v>4.6983692946471122E-3</v>
      </c>
      <c r="W347">
        <f>Net_Zero_Table[[#This Row],[System Cost (LKR)]]*AHP!$Q$25/TOPSIS!$D$20</f>
        <v>2.7540418187652249E-3</v>
      </c>
      <c r="X347">
        <f>Net_Zero_Table[[#This Row],[Embodied Carbon (Metric T)]]*AHP!$Q$26/TOPSIS!$E$20</f>
        <v>1.154957413424864E-2</v>
      </c>
      <c r="Y3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4.3709788417329127E-3</v>
      </c>
      <c r="Z3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3.4559262274716195E-3</v>
      </c>
      <c r="AA347">
        <f>Net_Zero_Table[[#This Row],[S- Worst-Euclidean Distance]]/(Net_Zero_Table[[#This Row],[S+ Best-Euclidean Distance]]+Net_Zero_Table[[#This Row],[S- Worst-Euclidean Distance]])</f>
        <v>0.44154441594918353</v>
      </c>
      <c r="AB347">
        <v>346</v>
      </c>
    </row>
    <row r="348" spans="1:28" x14ac:dyDescent="0.3">
      <c r="A348">
        <v>299</v>
      </c>
      <c r="B348" t="s">
        <v>141</v>
      </c>
      <c r="C348" t="s">
        <v>280</v>
      </c>
      <c r="D348" t="s">
        <v>151</v>
      </c>
      <c r="E348" t="s">
        <v>280</v>
      </c>
      <c r="F348" t="s">
        <v>154</v>
      </c>
      <c r="G348" t="s">
        <v>220</v>
      </c>
      <c r="H348">
        <v>400.85050960792239</v>
      </c>
      <c r="I348">
        <v>29</v>
      </c>
      <c r="J348">
        <v>1339747.3046891466</v>
      </c>
      <c r="K348">
        <v>50621.853000000003</v>
      </c>
      <c r="L348">
        <v>241154514.84404638</v>
      </c>
      <c r="M348">
        <v>6211584.9477272723</v>
      </c>
      <c r="N348">
        <v>2009620957.0337198</v>
      </c>
      <c r="O348">
        <v>113100000</v>
      </c>
      <c r="P348">
        <v>25.63069325</v>
      </c>
      <c r="Q348">
        <v>20029.222205102742</v>
      </c>
      <c r="R348">
        <v>241205136.69704637</v>
      </c>
      <c r="S348">
        <v>2128.9325419814468</v>
      </c>
      <c r="T348">
        <v>20054.852898352743</v>
      </c>
      <c r="U348">
        <f>Net_Zero_Table[[#This Row],[Total Energy(MJ)]]*AHP!$Q$23/TOPSIS!$B$20</f>
        <v>2.456514403077386E-2</v>
      </c>
      <c r="V348">
        <f>Net_Zero_Table[[#This Row],[Capital Cost (LKR)]]*AHP!$Q$24/TOPSIS!$C$20</f>
        <v>4.6948886508925867E-3</v>
      </c>
      <c r="W348">
        <f>Net_Zero_Table[[#This Row],[System Cost (LKR)]]*AHP!$Q$25/TOPSIS!$D$20</f>
        <v>2.8671088284620088E-3</v>
      </c>
      <c r="X348">
        <f>Net_Zero_Table[[#This Row],[Embodied Carbon (Metric T)]]*AHP!$Q$26/TOPSIS!$E$20</f>
        <v>1.1553725857620677E-2</v>
      </c>
      <c r="Y3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4.3841435694880618E-3</v>
      </c>
      <c r="Z3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3.4513897310170941E-3</v>
      </c>
      <c r="AA348">
        <f>Net_Zero_Table[[#This Row],[S- Worst-Euclidean Distance]]/(Net_Zero_Table[[#This Row],[S+ Best-Euclidean Distance]]+Net_Zero_Table[[#This Row],[S- Worst-Euclidean Distance]])</f>
        <v>0.44047923716878129</v>
      </c>
      <c r="AB348">
        <v>347</v>
      </c>
    </row>
    <row r="349" spans="1:28" x14ac:dyDescent="0.3">
      <c r="A349">
        <v>317</v>
      </c>
      <c r="B349" t="s">
        <v>141</v>
      </c>
      <c r="C349" t="s">
        <v>280</v>
      </c>
      <c r="D349" t="s">
        <v>280</v>
      </c>
      <c r="E349" t="s">
        <v>280</v>
      </c>
      <c r="F349" t="s">
        <v>154</v>
      </c>
      <c r="G349" t="s">
        <v>220</v>
      </c>
      <c r="H349">
        <v>401.31497194633238</v>
      </c>
      <c r="I349">
        <v>29</v>
      </c>
      <c r="J349">
        <v>1340196.9042327271</v>
      </c>
      <c r="K349">
        <v>50621.853000000003</v>
      </c>
      <c r="L349">
        <v>241235442.76189089</v>
      </c>
      <c r="M349">
        <v>6216190.0227272725</v>
      </c>
      <c r="N349">
        <v>2010295356.3490908</v>
      </c>
      <c r="O349">
        <v>113100000</v>
      </c>
      <c r="P349">
        <v>25.621483100000003</v>
      </c>
      <c r="Q349">
        <v>20035.943718279268</v>
      </c>
      <c r="R349">
        <v>241286064.61489087</v>
      </c>
      <c r="S349">
        <v>2129.6115463718179</v>
      </c>
      <c r="T349">
        <v>20061.565201379268</v>
      </c>
      <c r="U349">
        <f>Net_Zero_Table[[#This Row],[Total Energy(MJ)]]*AHP!$Q$23/TOPSIS!$B$20</f>
        <v>2.4573386002670412E-2</v>
      </c>
      <c r="V349">
        <f>Net_Zero_Table[[#This Row],[Capital Cost (LKR)]]*AHP!$Q$24/TOPSIS!$C$20</f>
        <v>4.6983692946471122E-3</v>
      </c>
      <c r="W349">
        <f>Net_Zero_Table[[#This Row],[System Cost (LKR)]]*AHP!$Q$25/TOPSIS!$D$20</f>
        <v>2.8671088284620088E-3</v>
      </c>
      <c r="X349">
        <f>Net_Zero_Table[[#This Row],[Embodied Carbon (Metric T)]]*AHP!$Q$26/TOPSIS!$E$20</f>
        <v>1.154957413424864E-2</v>
      </c>
      <c r="Y3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4.3874242316150492E-3</v>
      </c>
      <c r="Z3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3.4475974373140172E-3</v>
      </c>
      <c r="AA349">
        <f>Net_Zero_Table[[#This Row],[S- Worst-Euclidean Distance]]/(Net_Zero_Table[[#This Row],[S+ Best-Euclidean Distance]]+Net_Zero_Table[[#This Row],[S- Worst-Euclidean Distance]])</f>
        <v>0.44002398244614604</v>
      </c>
      <c r="AB349">
        <v>348</v>
      </c>
    </row>
    <row r="350" spans="1:28" x14ac:dyDescent="0.3">
      <c r="A350">
        <v>367</v>
      </c>
      <c r="B350" t="s">
        <v>142</v>
      </c>
      <c r="C350" t="s">
        <v>148</v>
      </c>
      <c r="D350" t="s">
        <v>151</v>
      </c>
      <c r="E350" t="s">
        <v>152</v>
      </c>
      <c r="F350" t="s">
        <v>280</v>
      </c>
      <c r="G350" t="s">
        <v>219</v>
      </c>
      <c r="H350">
        <v>406.14784645973214</v>
      </c>
      <c r="I350">
        <v>58</v>
      </c>
      <c r="J350">
        <v>1449793.1916616794</v>
      </c>
      <c r="K350">
        <v>38869.02249090909</v>
      </c>
      <c r="L350">
        <v>260962774.49910229</v>
      </c>
      <c r="M350">
        <v>5500963.878636363</v>
      </c>
      <c r="N350">
        <v>2174689787.4925194</v>
      </c>
      <c r="O350">
        <v>108112000</v>
      </c>
      <c r="P350">
        <v>22.251500668181812</v>
      </c>
      <c r="Q350">
        <v>21674.408215342108</v>
      </c>
      <c r="R350">
        <v>261001643.52159321</v>
      </c>
      <c r="S350">
        <v>2288.3027513711559</v>
      </c>
      <c r="T350">
        <v>21696.65971601029</v>
      </c>
      <c r="U350">
        <f>Net_Zero_Table[[#This Row],[Total Energy(MJ)]]*AHP!$Q$23/TOPSIS!$B$20</f>
        <v>2.6581287003972595E-2</v>
      </c>
      <c r="V350">
        <f>Net_Zero_Table[[#This Row],[Capital Cost (LKR)]]*AHP!$Q$24/TOPSIS!$C$20</f>
        <v>4.1577814841330359E-3</v>
      </c>
      <c r="W350">
        <f>Net_Zero_Table[[#This Row],[System Cost (LKR)]]*AHP!$Q$25/TOPSIS!$D$20</f>
        <v>2.7406619775657355E-3</v>
      </c>
      <c r="X350">
        <f>Net_Zero_Table[[#This Row],[Embodied Carbon (Metric T)]]*AHP!$Q$26/TOPSIS!$E$20</f>
        <v>1.0030463715250307E-2</v>
      </c>
      <c r="Y3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5.1943179850794993E-3</v>
      </c>
      <c r="Z3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4.0611130778275637E-3</v>
      </c>
      <c r="AA350">
        <f>Net_Zero_Table[[#This Row],[S- Worst-Euclidean Distance]]/(Net_Zero_Table[[#This Row],[S+ Best-Euclidean Distance]]+Net_Zero_Table[[#This Row],[S- Worst-Euclidean Distance]])</f>
        <v>0.43878162456455033</v>
      </c>
      <c r="AB350">
        <v>349</v>
      </c>
    </row>
    <row r="351" spans="1:28" x14ac:dyDescent="0.3">
      <c r="A351">
        <v>369</v>
      </c>
      <c r="B351" t="s">
        <v>142</v>
      </c>
      <c r="C351" t="s">
        <v>148</v>
      </c>
      <c r="D351" t="s">
        <v>151</v>
      </c>
      <c r="E351" t="s">
        <v>152</v>
      </c>
      <c r="F351" t="s">
        <v>280</v>
      </c>
      <c r="G351" t="s">
        <v>218</v>
      </c>
      <c r="H351">
        <v>406.14784645973214</v>
      </c>
      <c r="I351">
        <v>29</v>
      </c>
      <c r="J351">
        <v>1449793.1916616794</v>
      </c>
      <c r="K351">
        <v>38869.02249090909</v>
      </c>
      <c r="L351">
        <v>260962774.49910229</v>
      </c>
      <c r="M351">
        <v>5500963.878636363</v>
      </c>
      <c r="N351">
        <v>2174689787.4925194</v>
      </c>
      <c r="O351">
        <v>108639800</v>
      </c>
      <c r="P351">
        <v>22.251500668181812</v>
      </c>
      <c r="Q351">
        <v>21674.408215342108</v>
      </c>
      <c r="R351">
        <v>261001643.52159321</v>
      </c>
      <c r="S351">
        <v>2288.8305513711557</v>
      </c>
      <c r="T351">
        <v>21696.65971601029</v>
      </c>
      <c r="U351">
        <f>Net_Zero_Table[[#This Row],[Total Energy(MJ)]]*AHP!$Q$23/TOPSIS!$B$20</f>
        <v>2.6581287003972595E-2</v>
      </c>
      <c r="V351">
        <f>Net_Zero_Table[[#This Row],[Capital Cost (LKR)]]*AHP!$Q$24/TOPSIS!$C$20</f>
        <v>4.1577814841330359E-3</v>
      </c>
      <c r="W351">
        <f>Net_Zero_Table[[#This Row],[System Cost (LKR)]]*AHP!$Q$25/TOPSIS!$D$20</f>
        <v>2.7540418187652249E-3</v>
      </c>
      <c r="X351">
        <f>Net_Zero_Table[[#This Row],[Embodied Carbon (Metric T)]]*AHP!$Q$26/TOPSIS!$E$20</f>
        <v>1.0030463715250307E-2</v>
      </c>
      <c r="Y3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5.1957956067360481E-3</v>
      </c>
      <c r="Z3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4.0600669375647231E-3</v>
      </c>
      <c r="AA351">
        <f>Net_Zero_Table[[#This Row],[S- Worst-Euclidean Distance]]/(Net_Zero_Table[[#This Row],[S+ Best-Euclidean Distance]]+Net_Zero_Table[[#This Row],[S- Worst-Euclidean Distance]])</f>
        <v>0.43864814523036311</v>
      </c>
      <c r="AB351">
        <v>350</v>
      </c>
    </row>
    <row r="352" spans="1:28" x14ac:dyDescent="0.3">
      <c r="A352">
        <v>385</v>
      </c>
      <c r="B352" t="s">
        <v>142</v>
      </c>
      <c r="C352" t="s">
        <v>148</v>
      </c>
      <c r="D352" t="s">
        <v>280</v>
      </c>
      <c r="E352" t="s">
        <v>152</v>
      </c>
      <c r="F352" t="s">
        <v>280</v>
      </c>
      <c r="G352" t="s">
        <v>219</v>
      </c>
      <c r="H352">
        <v>406.61230879814212</v>
      </c>
      <c r="I352">
        <v>58</v>
      </c>
      <c r="J352">
        <v>1450242.7912052604</v>
      </c>
      <c r="K352">
        <v>38869.02249090909</v>
      </c>
      <c r="L352">
        <v>261043702.41694689</v>
      </c>
      <c r="M352">
        <v>5505568.9536363631</v>
      </c>
      <c r="N352">
        <v>2175364186.8078909</v>
      </c>
      <c r="O352">
        <v>108112000</v>
      </c>
      <c r="P352">
        <v>22.242290518181814</v>
      </c>
      <c r="Q352">
        <v>21681.129728518641</v>
      </c>
      <c r="R352">
        <v>261082571.43943781</v>
      </c>
      <c r="S352">
        <v>2288.981755761527</v>
      </c>
      <c r="T352">
        <v>21703.372019036822</v>
      </c>
      <c r="U352">
        <f>Net_Zero_Table[[#This Row],[Total Energy(MJ)]]*AHP!$Q$23/TOPSIS!$B$20</f>
        <v>2.6589528975869154E-2</v>
      </c>
      <c r="V352">
        <f>Net_Zero_Table[[#This Row],[Capital Cost (LKR)]]*AHP!$Q$24/TOPSIS!$C$20</f>
        <v>4.1612621278875623E-3</v>
      </c>
      <c r="W352">
        <f>Net_Zero_Table[[#This Row],[System Cost (LKR)]]*AHP!$Q$25/TOPSIS!$D$20</f>
        <v>2.7406619775657355E-3</v>
      </c>
      <c r="X352">
        <f>Net_Zero_Table[[#This Row],[Embodied Carbon (Metric T)]]*AHP!$Q$26/TOPSIS!$E$20</f>
        <v>1.002631199187827E-2</v>
      </c>
      <c r="Y3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5.2011401862009365E-3</v>
      </c>
      <c r="Z3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4.063080087989961E-3</v>
      </c>
      <c r="AA352">
        <f>Net_Zero_Table[[#This Row],[S- Worst-Euclidean Distance]]/(Net_Zero_Table[[#This Row],[S+ Best-Euclidean Distance]]+Net_Zero_Table[[#This Row],[S- Worst-Euclidean Distance]])</f>
        <v>0.43857766414614047</v>
      </c>
      <c r="AB352">
        <v>351</v>
      </c>
    </row>
    <row r="353" spans="1:28" x14ac:dyDescent="0.3">
      <c r="A353">
        <v>387</v>
      </c>
      <c r="B353" t="s">
        <v>142</v>
      </c>
      <c r="C353" t="s">
        <v>148</v>
      </c>
      <c r="D353" t="s">
        <v>280</v>
      </c>
      <c r="E353" t="s">
        <v>152</v>
      </c>
      <c r="F353" t="s">
        <v>280</v>
      </c>
      <c r="G353" t="s">
        <v>218</v>
      </c>
      <c r="H353">
        <v>406.61230879814212</v>
      </c>
      <c r="I353">
        <v>29</v>
      </c>
      <c r="J353">
        <v>1450242.7912052604</v>
      </c>
      <c r="K353">
        <v>38869.02249090909</v>
      </c>
      <c r="L353">
        <v>261043702.41694689</v>
      </c>
      <c r="M353">
        <v>5505568.9536363631</v>
      </c>
      <c r="N353">
        <v>2175364186.8078909</v>
      </c>
      <c r="O353">
        <v>108639800</v>
      </c>
      <c r="P353">
        <v>22.242290518181814</v>
      </c>
      <c r="Q353">
        <v>21681.129728518641</v>
      </c>
      <c r="R353">
        <v>261082571.43943781</v>
      </c>
      <c r="S353">
        <v>2289.5095557615273</v>
      </c>
      <c r="T353">
        <v>21703.372019036822</v>
      </c>
      <c r="U353">
        <f>Net_Zero_Table[[#This Row],[Total Energy(MJ)]]*AHP!$Q$23/TOPSIS!$B$20</f>
        <v>2.6589528975869154E-2</v>
      </c>
      <c r="V353">
        <f>Net_Zero_Table[[#This Row],[Capital Cost (LKR)]]*AHP!$Q$24/TOPSIS!$C$20</f>
        <v>4.1612621278875623E-3</v>
      </c>
      <c r="W353">
        <f>Net_Zero_Table[[#This Row],[System Cost (LKR)]]*AHP!$Q$25/TOPSIS!$D$20</f>
        <v>2.7540418187652249E-3</v>
      </c>
      <c r="X353">
        <f>Net_Zero_Table[[#This Row],[Embodied Carbon (Metric T)]]*AHP!$Q$26/TOPSIS!$E$20</f>
        <v>1.002631199187827E-2</v>
      </c>
      <c r="Y3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5.2026158702494635E-3</v>
      </c>
      <c r="Z3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4.0620344543128425E-3</v>
      </c>
      <c r="AA353">
        <f>Net_Zero_Table[[#This Row],[S- Worst-Euclidean Distance]]/(Net_Zero_Table[[#This Row],[S+ Best-Euclidean Distance]]+Net_Zero_Table[[#This Row],[S- Worst-Euclidean Distance]])</f>
        <v>0.43844444334219884</v>
      </c>
      <c r="AB353">
        <v>352</v>
      </c>
    </row>
    <row r="354" spans="1:28" x14ac:dyDescent="0.3">
      <c r="A354">
        <v>368</v>
      </c>
      <c r="B354" t="s">
        <v>142</v>
      </c>
      <c r="C354" t="s">
        <v>148</v>
      </c>
      <c r="D354" t="s">
        <v>151</v>
      </c>
      <c r="E354" t="s">
        <v>152</v>
      </c>
      <c r="F354" t="s">
        <v>280</v>
      </c>
      <c r="G354" t="s">
        <v>220</v>
      </c>
      <c r="H354">
        <v>406.14784645973214</v>
      </c>
      <c r="I354">
        <v>29</v>
      </c>
      <c r="J354">
        <v>1449793.1916616794</v>
      </c>
      <c r="K354">
        <v>38869.02249090909</v>
      </c>
      <c r="L354">
        <v>260962774.49910229</v>
      </c>
      <c r="M354">
        <v>5500963.878636363</v>
      </c>
      <c r="N354">
        <v>2174689787.4925194</v>
      </c>
      <c r="O354">
        <v>113100000</v>
      </c>
      <c r="P354">
        <v>22.251500668181812</v>
      </c>
      <c r="Q354">
        <v>21674.408215342108</v>
      </c>
      <c r="R354">
        <v>261001643.52159321</v>
      </c>
      <c r="S354">
        <v>2293.2907513711557</v>
      </c>
      <c r="T354">
        <v>21696.65971601029</v>
      </c>
      <c r="U354">
        <f>Net_Zero_Table[[#This Row],[Total Energy(MJ)]]*AHP!$Q$23/TOPSIS!$B$20</f>
        <v>2.6581287003972595E-2</v>
      </c>
      <c r="V354">
        <f>Net_Zero_Table[[#This Row],[Capital Cost (LKR)]]*AHP!$Q$24/TOPSIS!$C$20</f>
        <v>4.1577814841330359E-3</v>
      </c>
      <c r="W354">
        <f>Net_Zero_Table[[#This Row],[System Cost (LKR)]]*AHP!$Q$25/TOPSIS!$D$20</f>
        <v>2.8671088284620088E-3</v>
      </c>
      <c r="X354">
        <f>Net_Zero_Table[[#This Row],[Embodied Carbon (Metric T)]]*AHP!$Q$26/TOPSIS!$E$20</f>
        <v>1.0030463715250307E-2</v>
      </c>
      <c r="Y3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5.2096379279431429E-3</v>
      </c>
      <c r="Z3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4.0529798343384525E-3</v>
      </c>
      <c r="AA354">
        <f>Net_Zero_Table[[#This Row],[S- Worst-Euclidean Distance]]/(Net_Zero_Table[[#This Row],[S+ Best-Euclidean Distance]]+Net_Zero_Table[[#This Row],[S- Worst-Euclidean Distance]])</f>
        <v>0.43756310994961212</v>
      </c>
      <c r="AB354">
        <v>353</v>
      </c>
    </row>
    <row r="355" spans="1:28" x14ac:dyDescent="0.3">
      <c r="A355">
        <v>386</v>
      </c>
      <c r="B355" t="s">
        <v>142</v>
      </c>
      <c r="C355" t="s">
        <v>148</v>
      </c>
      <c r="D355" t="s">
        <v>280</v>
      </c>
      <c r="E355" t="s">
        <v>152</v>
      </c>
      <c r="F355" t="s">
        <v>280</v>
      </c>
      <c r="G355" t="s">
        <v>220</v>
      </c>
      <c r="H355">
        <v>406.61230879814212</v>
      </c>
      <c r="I355">
        <v>29</v>
      </c>
      <c r="J355">
        <v>1450242.7912052604</v>
      </c>
      <c r="K355">
        <v>38869.02249090909</v>
      </c>
      <c r="L355">
        <v>261043702.41694689</v>
      </c>
      <c r="M355">
        <v>5505568.9536363631</v>
      </c>
      <c r="N355">
        <v>2175364186.8078909</v>
      </c>
      <c r="O355">
        <v>113100000</v>
      </c>
      <c r="P355">
        <v>22.242290518181814</v>
      </c>
      <c r="Q355">
        <v>21681.129728518641</v>
      </c>
      <c r="R355">
        <v>261082571.43943781</v>
      </c>
      <c r="S355">
        <v>2293.9697557615273</v>
      </c>
      <c r="T355">
        <v>21703.372019036822</v>
      </c>
      <c r="U355">
        <f>Net_Zero_Table[[#This Row],[Total Energy(MJ)]]*AHP!$Q$23/TOPSIS!$B$20</f>
        <v>2.6589528975869154E-2</v>
      </c>
      <c r="V355">
        <f>Net_Zero_Table[[#This Row],[Capital Cost (LKR)]]*AHP!$Q$24/TOPSIS!$C$20</f>
        <v>4.1612621278875623E-3</v>
      </c>
      <c r="W355">
        <f>Net_Zero_Table[[#This Row],[System Cost (LKR)]]*AHP!$Q$25/TOPSIS!$D$20</f>
        <v>2.8671088284620088E-3</v>
      </c>
      <c r="X355">
        <f>Net_Zero_Table[[#This Row],[Embodied Carbon (Metric T)]]*AHP!$Q$26/TOPSIS!$E$20</f>
        <v>1.002631199187827E-2</v>
      </c>
      <c r="Y3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5.2164400932683671E-3</v>
      </c>
      <c r="Z3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4.0549507898459862E-3</v>
      </c>
      <c r="AA355">
        <f>Net_Zero_Table[[#This Row],[S- Worst-Euclidean Distance]]/(Net_Zero_Table[[#This Row],[S+ Best-Euclidean Distance]]+Net_Zero_Table[[#This Row],[S- Worst-Euclidean Distance]])</f>
        <v>0.43736164734798533</v>
      </c>
      <c r="AB355">
        <v>354</v>
      </c>
    </row>
    <row r="356" spans="1:28" x14ac:dyDescent="0.3">
      <c r="A356">
        <v>361</v>
      </c>
      <c r="B356" t="s">
        <v>142</v>
      </c>
      <c r="C356" t="s">
        <v>148</v>
      </c>
      <c r="D356" t="s">
        <v>151</v>
      </c>
      <c r="E356" t="s">
        <v>152</v>
      </c>
      <c r="F356" t="s">
        <v>154</v>
      </c>
      <c r="G356" t="s">
        <v>219</v>
      </c>
      <c r="H356">
        <v>406.0844784305695</v>
      </c>
      <c r="I356">
        <v>58</v>
      </c>
      <c r="J356">
        <v>1451503.7007148743</v>
      </c>
      <c r="K356">
        <v>36685.609763636356</v>
      </c>
      <c r="L356">
        <v>261270666.12867737</v>
      </c>
      <c r="M356">
        <v>5511880.9422727264</v>
      </c>
      <c r="N356">
        <v>2177255551.0723114</v>
      </c>
      <c r="O356">
        <v>108112000</v>
      </c>
      <c r="P356">
        <v>22.251500668181812</v>
      </c>
      <c r="Q356">
        <v>21699.980325687371</v>
      </c>
      <c r="R356">
        <v>261307351.73844099</v>
      </c>
      <c r="S356">
        <v>2290.8794320145839</v>
      </c>
      <c r="T356">
        <v>21722.231826355553</v>
      </c>
      <c r="U356">
        <f>Net_Zero_Table[[#This Row],[Total Energy(MJ)]]*AHP!$Q$23/TOPSIS!$B$20</f>
        <v>2.6612421359074198E-2</v>
      </c>
      <c r="V356">
        <f>Net_Zero_Table[[#This Row],[Capital Cost (LKR)]]*AHP!$Q$24/TOPSIS!$C$20</f>
        <v>4.1660329044386039E-3</v>
      </c>
      <c r="W356">
        <f>Net_Zero_Table[[#This Row],[System Cost (LKR)]]*AHP!$Q$25/TOPSIS!$D$20</f>
        <v>2.7406619775657355E-3</v>
      </c>
      <c r="X356">
        <f>Net_Zero_Table[[#This Row],[Embodied Carbon (Metric T)]]*AHP!$Q$26/TOPSIS!$E$20</f>
        <v>1.0030463715250307E-2</v>
      </c>
      <c r="Y3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5.2243927018985779E-3</v>
      </c>
      <c r="Z3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4.0553107078475613E-3</v>
      </c>
      <c r="AA356">
        <f>Net_Zero_Table[[#This Row],[S- Worst-Euclidean Distance]]/(Net_Zero_Table[[#This Row],[S+ Best-Euclidean Distance]]+Net_Zero_Table[[#This Row],[S- Worst-Euclidean Distance]])</f>
        <v>0.43700865521072729</v>
      </c>
      <c r="AB356">
        <v>355</v>
      </c>
    </row>
    <row r="357" spans="1:28" x14ac:dyDescent="0.3">
      <c r="A357">
        <v>363</v>
      </c>
      <c r="B357" t="s">
        <v>142</v>
      </c>
      <c r="C357" t="s">
        <v>148</v>
      </c>
      <c r="D357" t="s">
        <v>151</v>
      </c>
      <c r="E357" t="s">
        <v>152</v>
      </c>
      <c r="F357" t="s">
        <v>154</v>
      </c>
      <c r="G357" t="s">
        <v>218</v>
      </c>
      <c r="H357">
        <v>406.0844784305695</v>
      </c>
      <c r="I357">
        <v>29</v>
      </c>
      <c r="J357">
        <v>1451503.7007148743</v>
      </c>
      <c r="K357">
        <v>36685.609763636356</v>
      </c>
      <c r="L357">
        <v>261270666.12867737</v>
      </c>
      <c r="M357">
        <v>5511880.9422727264</v>
      </c>
      <c r="N357">
        <v>2177255551.0723114</v>
      </c>
      <c r="O357">
        <v>108639800</v>
      </c>
      <c r="P357">
        <v>22.251500668181812</v>
      </c>
      <c r="Q357">
        <v>21699.980325687371</v>
      </c>
      <c r="R357">
        <v>261307351.73844099</v>
      </c>
      <c r="S357">
        <v>2291.4072320145842</v>
      </c>
      <c r="T357">
        <v>21722.231826355553</v>
      </c>
      <c r="U357">
        <f>Net_Zero_Table[[#This Row],[Total Energy(MJ)]]*AHP!$Q$23/TOPSIS!$B$20</f>
        <v>2.6612421359074198E-2</v>
      </c>
      <c r="V357">
        <f>Net_Zero_Table[[#This Row],[Capital Cost (LKR)]]*AHP!$Q$24/TOPSIS!$C$20</f>
        <v>4.1660329044386039E-3</v>
      </c>
      <c r="W357">
        <f>Net_Zero_Table[[#This Row],[System Cost (LKR)]]*AHP!$Q$25/TOPSIS!$D$20</f>
        <v>2.7540418187652249E-3</v>
      </c>
      <c r="X357">
        <f>Net_Zero_Table[[#This Row],[Embodied Carbon (Metric T)]]*AHP!$Q$26/TOPSIS!$E$20</f>
        <v>1.0030463715250307E-2</v>
      </c>
      <c r="Y3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5.2258618198827642E-3</v>
      </c>
      <c r="Z3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4.054263070372619E-3</v>
      </c>
      <c r="AA357">
        <f>Net_Zero_Table[[#This Row],[S- Worst-Euclidean Distance]]/(Net_Zero_Table[[#This Row],[S+ Best-Euclidean Distance]]+Net_Zero_Table[[#This Row],[S- Worst-Euclidean Distance]])</f>
        <v>0.43687591689954591</v>
      </c>
      <c r="AB357">
        <v>356</v>
      </c>
    </row>
    <row r="358" spans="1:28" x14ac:dyDescent="0.3">
      <c r="A358">
        <v>379</v>
      </c>
      <c r="B358" t="s">
        <v>142</v>
      </c>
      <c r="C358" t="s">
        <v>148</v>
      </c>
      <c r="D358" t="s">
        <v>280</v>
      </c>
      <c r="E358" t="s">
        <v>152</v>
      </c>
      <c r="F358" t="s">
        <v>154</v>
      </c>
      <c r="G358" t="s">
        <v>219</v>
      </c>
      <c r="H358">
        <v>406.54894076897949</v>
      </c>
      <c r="I358">
        <v>58</v>
      </c>
      <c r="J358">
        <v>1451953.3002584553</v>
      </c>
      <c r="K358">
        <v>36685.609763636356</v>
      </c>
      <c r="L358">
        <v>261351594.04652196</v>
      </c>
      <c r="M358">
        <v>5516486.0172727266</v>
      </c>
      <c r="N358">
        <v>2177929950.3876829</v>
      </c>
      <c r="O358">
        <v>108112000</v>
      </c>
      <c r="P358">
        <v>22.242290518181814</v>
      </c>
      <c r="Q358">
        <v>21706.701838863904</v>
      </c>
      <c r="R358">
        <v>261388279.65628558</v>
      </c>
      <c r="S358">
        <v>2291.558436404956</v>
      </c>
      <c r="T358">
        <v>21728.944129382086</v>
      </c>
      <c r="U358">
        <f>Net_Zero_Table[[#This Row],[Total Energy(MJ)]]*AHP!$Q$23/TOPSIS!$B$20</f>
        <v>2.662066333097076E-2</v>
      </c>
      <c r="V358">
        <f>Net_Zero_Table[[#This Row],[Capital Cost (LKR)]]*AHP!$Q$24/TOPSIS!$C$20</f>
        <v>4.1695135481931295E-3</v>
      </c>
      <c r="W358">
        <f>Net_Zero_Table[[#This Row],[System Cost (LKR)]]*AHP!$Q$25/TOPSIS!$D$20</f>
        <v>2.7406619775657355E-3</v>
      </c>
      <c r="X358">
        <f>Net_Zero_Table[[#This Row],[Embodied Carbon (Metric T)]]*AHP!$Q$26/TOPSIS!$E$20</f>
        <v>1.002631199187827E-2</v>
      </c>
      <c r="Y3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5.2312302250535452E-3</v>
      </c>
      <c r="Z3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4.0573508555669874E-3</v>
      </c>
      <c r="AA358">
        <f>Net_Zero_Table[[#This Row],[S- Worst-Euclidean Distance]]/(Net_Zero_Table[[#This Row],[S+ Best-Euclidean Distance]]+Net_Zero_Table[[#This Row],[S- Worst-Euclidean Distance]])</f>
        <v>0.43681061944241895</v>
      </c>
      <c r="AB358">
        <v>357</v>
      </c>
    </row>
    <row r="359" spans="1:28" x14ac:dyDescent="0.3">
      <c r="A359">
        <v>381</v>
      </c>
      <c r="B359" t="s">
        <v>142</v>
      </c>
      <c r="C359" t="s">
        <v>148</v>
      </c>
      <c r="D359" t="s">
        <v>280</v>
      </c>
      <c r="E359" t="s">
        <v>152</v>
      </c>
      <c r="F359" t="s">
        <v>154</v>
      </c>
      <c r="G359" t="s">
        <v>218</v>
      </c>
      <c r="H359">
        <v>406.54894076897949</v>
      </c>
      <c r="I359">
        <v>29</v>
      </c>
      <c r="J359">
        <v>1451953.3002584553</v>
      </c>
      <c r="K359">
        <v>36685.609763636356</v>
      </c>
      <c r="L359">
        <v>261351594.04652196</v>
      </c>
      <c r="M359">
        <v>5516486.0172727266</v>
      </c>
      <c r="N359">
        <v>2177929950.3876829</v>
      </c>
      <c r="O359">
        <v>108639800</v>
      </c>
      <c r="P359">
        <v>22.242290518181814</v>
      </c>
      <c r="Q359">
        <v>21706.701838863904</v>
      </c>
      <c r="R359">
        <v>261388279.65628558</v>
      </c>
      <c r="S359">
        <v>2292.0862364049558</v>
      </c>
      <c r="T359">
        <v>21728.944129382086</v>
      </c>
      <c r="U359">
        <f>Net_Zero_Table[[#This Row],[Total Energy(MJ)]]*AHP!$Q$23/TOPSIS!$B$20</f>
        <v>2.662066333097076E-2</v>
      </c>
      <c r="V359">
        <f>Net_Zero_Table[[#This Row],[Capital Cost (LKR)]]*AHP!$Q$24/TOPSIS!$C$20</f>
        <v>4.1695135481931295E-3</v>
      </c>
      <c r="W359">
        <f>Net_Zero_Table[[#This Row],[System Cost (LKR)]]*AHP!$Q$25/TOPSIS!$D$20</f>
        <v>2.7540418187652249E-3</v>
      </c>
      <c r="X359">
        <f>Net_Zero_Table[[#This Row],[Embodied Carbon (Metric T)]]*AHP!$Q$26/TOPSIS!$E$20</f>
        <v>1.002631199187827E-2</v>
      </c>
      <c r="Y3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5.2326974233535646E-3</v>
      </c>
      <c r="Z3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4.0563037450090308E-3</v>
      </c>
      <c r="AA359">
        <f>Net_Zero_Table[[#This Row],[S- Worst-Euclidean Distance]]/(Net_Zero_Table[[#This Row],[S+ Best-Euclidean Distance]]+Net_Zero_Table[[#This Row],[S- Worst-Euclidean Distance]])</f>
        <v>0.43667813917651271</v>
      </c>
      <c r="AB359">
        <v>358</v>
      </c>
    </row>
    <row r="360" spans="1:28" x14ac:dyDescent="0.3">
      <c r="A360">
        <v>362</v>
      </c>
      <c r="B360" t="s">
        <v>142</v>
      </c>
      <c r="C360" t="s">
        <v>148</v>
      </c>
      <c r="D360" t="s">
        <v>151</v>
      </c>
      <c r="E360" t="s">
        <v>152</v>
      </c>
      <c r="F360" t="s">
        <v>154</v>
      </c>
      <c r="G360" t="s">
        <v>220</v>
      </c>
      <c r="H360">
        <v>406.0844784305695</v>
      </c>
      <c r="I360">
        <v>29</v>
      </c>
      <c r="J360">
        <v>1451503.7007148743</v>
      </c>
      <c r="K360">
        <v>36685.609763636356</v>
      </c>
      <c r="L360">
        <v>261270666.12867737</v>
      </c>
      <c r="M360">
        <v>5511880.9422727264</v>
      </c>
      <c r="N360">
        <v>2177255551.0723114</v>
      </c>
      <c r="O360">
        <v>113100000</v>
      </c>
      <c r="P360">
        <v>22.251500668181812</v>
      </c>
      <c r="Q360">
        <v>21699.980325687371</v>
      </c>
      <c r="R360">
        <v>261307351.73844099</v>
      </c>
      <c r="S360">
        <v>2295.8674320145842</v>
      </c>
      <c r="T360">
        <v>21722.231826355553</v>
      </c>
      <c r="U360">
        <f>Net_Zero_Table[[#This Row],[Total Energy(MJ)]]*AHP!$Q$23/TOPSIS!$B$20</f>
        <v>2.6612421359074198E-2</v>
      </c>
      <c r="V360">
        <f>Net_Zero_Table[[#This Row],[Capital Cost (LKR)]]*AHP!$Q$24/TOPSIS!$C$20</f>
        <v>4.1660329044386039E-3</v>
      </c>
      <c r="W360">
        <f>Net_Zero_Table[[#This Row],[System Cost (LKR)]]*AHP!$Q$25/TOPSIS!$D$20</f>
        <v>2.8671088284620088E-3</v>
      </c>
      <c r="X360">
        <f>Net_Zero_Table[[#This Row],[Embodied Carbon (Metric T)]]*AHP!$Q$26/TOPSIS!$E$20</f>
        <v>1.0030463715250307E-2</v>
      </c>
      <c r="Y3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5.2396247111596173E-3</v>
      </c>
      <c r="Z3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4.04716580384782E-3</v>
      </c>
      <c r="AA360">
        <f>Net_Zero_Table[[#This Row],[S- Worst-Euclidean Distance]]/(Net_Zero_Table[[#This Row],[S+ Best-Euclidean Distance]]+Net_Zero_Table[[#This Row],[S- Worst-Euclidean Distance]])</f>
        <v>0.43579811532386858</v>
      </c>
      <c r="AB360">
        <v>359</v>
      </c>
    </row>
    <row r="361" spans="1:28" x14ac:dyDescent="0.3">
      <c r="A361">
        <v>380</v>
      </c>
      <c r="B361" t="s">
        <v>142</v>
      </c>
      <c r="C361" t="s">
        <v>148</v>
      </c>
      <c r="D361" t="s">
        <v>280</v>
      </c>
      <c r="E361" t="s">
        <v>152</v>
      </c>
      <c r="F361" t="s">
        <v>154</v>
      </c>
      <c r="G361" t="s">
        <v>220</v>
      </c>
      <c r="H361">
        <v>406.54894076897949</v>
      </c>
      <c r="I361">
        <v>29</v>
      </c>
      <c r="J361">
        <v>1451953.3002584553</v>
      </c>
      <c r="K361">
        <v>36685.609763636356</v>
      </c>
      <c r="L361">
        <v>261351594.04652196</v>
      </c>
      <c r="M361">
        <v>5516486.0172727266</v>
      </c>
      <c r="N361">
        <v>2177929950.3876829</v>
      </c>
      <c r="O361">
        <v>113100000</v>
      </c>
      <c r="P361">
        <v>22.242290518181814</v>
      </c>
      <c r="Q361">
        <v>21706.701838863904</v>
      </c>
      <c r="R361">
        <v>261388279.65628558</v>
      </c>
      <c r="S361">
        <v>2296.5464364049558</v>
      </c>
      <c r="T361">
        <v>21728.944129382086</v>
      </c>
      <c r="U361">
        <f>Net_Zero_Table[[#This Row],[Total Energy(MJ)]]*AHP!$Q$23/TOPSIS!$B$20</f>
        <v>2.662066333097076E-2</v>
      </c>
      <c r="V361">
        <f>Net_Zero_Table[[#This Row],[Capital Cost (LKR)]]*AHP!$Q$24/TOPSIS!$C$20</f>
        <v>4.1695135481931295E-3</v>
      </c>
      <c r="W361">
        <f>Net_Zero_Table[[#This Row],[System Cost (LKR)]]*AHP!$Q$25/TOPSIS!$D$20</f>
        <v>2.8671088284620088E-3</v>
      </c>
      <c r="X361">
        <f>Net_Zero_Table[[#This Row],[Embodied Carbon (Metric T)]]*AHP!$Q$26/TOPSIS!$E$20</f>
        <v>1.002631199187827E-2</v>
      </c>
      <c r="Y3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5.2464423829541047E-3</v>
      </c>
      <c r="Z3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4.0492100552851351E-3</v>
      </c>
      <c r="AA361">
        <f>Net_Zero_Table[[#This Row],[S- Worst-Euclidean Distance]]/(Net_Zero_Table[[#This Row],[S+ Best-Euclidean Distance]]+Net_Zero_Table[[#This Row],[S- Worst-Euclidean Distance]])</f>
        <v>0.43560256605851827</v>
      </c>
      <c r="AB361">
        <v>360</v>
      </c>
    </row>
    <row r="362" spans="1:28" x14ac:dyDescent="0.3">
      <c r="A362">
        <v>193</v>
      </c>
      <c r="B362" t="s">
        <v>140</v>
      </c>
      <c r="C362" t="s">
        <v>280</v>
      </c>
      <c r="D362" t="s">
        <v>151</v>
      </c>
      <c r="E362" t="s">
        <v>280</v>
      </c>
      <c r="F362" t="s">
        <v>155</v>
      </c>
      <c r="G362" t="s">
        <v>219</v>
      </c>
      <c r="H362">
        <v>393.15310984685647</v>
      </c>
      <c r="I362">
        <v>56</v>
      </c>
      <c r="J362">
        <v>1317187.1617566003</v>
      </c>
      <c r="K362">
        <v>55071.052772727271</v>
      </c>
      <c r="L362">
        <v>237093689.11618805</v>
      </c>
      <c r="M362">
        <v>6511159.1068181815</v>
      </c>
      <c r="N362">
        <v>1975780742.6349003</v>
      </c>
      <c r="O362">
        <v>104384000</v>
      </c>
      <c r="P362">
        <v>26.809934659090906</v>
      </c>
      <c r="Q362">
        <v>19691.948068261172</v>
      </c>
      <c r="R362">
        <v>237148760.16896078</v>
      </c>
      <c r="S362">
        <v>2086.6759017417185</v>
      </c>
      <c r="T362">
        <v>19718.758002920262</v>
      </c>
      <c r="U362">
        <f>Net_Zero_Table[[#This Row],[Total Energy(MJ)]]*AHP!$Q$23/TOPSIS!$B$20</f>
        <v>2.4152028974353531E-2</v>
      </c>
      <c r="V362">
        <f>Net_Zero_Table[[#This Row],[Capital Cost (LKR)]]*AHP!$Q$24/TOPSIS!$C$20</f>
        <v>4.9213151316462962E-3</v>
      </c>
      <c r="W362">
        <f>Net_Zero_Table[[#This Row],[System Cost (LKR)]]*AHP!$Q$25/TOPSIS!$D$20</f>
        <v>2.6461563921324344E-3</v>
      </c>
      <c r="X362">
        <f>Net_Zero_Table[[#This Row],[Embodied Carbon (Metric T)]]*AHP!$Q$26/TOPSIS!$E$20</f>
        <v>1.2085300709213528E-2</v>
      </c>
      <c r="Y3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4.5591133394408245E-3</v>
      </c>
      <c r="Z3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3.4382055794453508E-3</v>
      </c>
      <c r="AA362">
        <f>Net_Zero_Table[[#This Row],[S- Worst-Euclidean Distance]]/(Net_Zero_Table[[#This Row],[S+ Best-Euclidean Distance]]+Net_Zero_Table[[#This Row],[S- Worst-Euclidean Distance]])</f>
        <v>0.42991977865554548</v>
      </c>
      <c r="AB362">
        <v>361</v>
      </c>
    </row>
    <row r="363" spans="1:28" x14ac:dyDescent="0.3">
      <c r="A363">
        <v>195</v>
      </c>
      <c r="B363" t="s">
        <v>140</v>
      </c>
      <c r="C363" t="s">
        <v>280</v>
      </c>
      <c r="D363" t="s">
        <v>151</v>
      </c>
      <c r="E363" t="s">
        <v>280</v>
      </c>
      <c r="F363" t="s">
        <v>155</v>
      </c>
      <c r="G363" t="s">
        <v>218</v>
      </c>
      <c r="H363">
        <v>393.15310984685647</v>
      </c>
      <c r="I363">
        <v>28</v>
      </c>
      <c r="J363">
        <v>1317187.1617566003</v>
      </c>
      <c r="K363">
        <v>55071.052772727271</v>
      </c>
      <c r="L363">
        <v>237093689.11618805</v>
      </c>
      <c r="M363">
        <v>6511159.1068181815</v>
      </c>
      <c r="N363">
        <v>1975780742.6349003</v>
      </c>
      <c r="O363">
        <v>104893600</v>
      </c>
      <c r="P363">
        <v>26.809934659090906</v>
      </c>
      <c r="Q363">
        <v>19691.948068261172</v>
      </c>
      <c r="R363">
        <v>237148760.16896078</v>
      </c>
      <c r="S363">
        <v>2087.1855017417183</v>
      </c>
      <c r="T363">
        <v>19718.758002920262</v>
      </c>
      <c r="U363">
        <f>Net_Zero_Table[[#This Row],[Total Energy(MJ)]]*AHP!$Q$23/TOPSIS!$B$20</f>
        <v>2.4152028974353531E-2</v>
      </c>
      <c r="V363">
        <f>Net_Zero_Table[[#This Row],[Capital Cost (LKR)]]*AHP!$Q$24/TOPSIS!$C$20</f>
        <v>4.9213151316462962E-3</v>
      </c>
      <c r="W363">
        <f>Net_Zero_Table[[#This Row],[System Cost (LKR)]]*AHP!$Q$25/TOPSIS!$D$20</f>
        <v>2.6590748594974584E-3</v>
      </c>
      <c r="X363">
        <f>Net_Zero_Table[[#This Row],[Embodied Carbon (Metric T)]]*AHP!$Q$26/TOPSIS!$E$20</f>
        <v>1.2085300709213528E-2</v>
      </c>
      <c r="Y3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4.5604703706831218E-3</v>
      </c>
      <c r="Z3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3.4366563663085683E-3</v>
      </c>
      <c r="AA363">
        <f>Net_Zero_Table[[#This Row],[S- Worst-Euclidean Distance]]/(Net_Zero_Table[[#This Row],[S+ Best-Euclidean Distance]]+Net_Zero_Table[[#This Row],[S- Worst-Euclidean Distance]])</f>
        <v>0.42973638899729988</v>
      </c>
      <c r="AB363">
        <v>362</v>
      </c>
    </row>
    <row r="364" spans="1:28" x14ac:dyDescent="0.3">
      <c r="A364">
        <v>211</v>
      </c>
      <c r="B364" t="s">
        <v>140</v>
      </c>
      <c r="C364" t="s">
        <v>280</v>
      </c>
      <c r="D364" t="s">
        <v>280</v>
      </c>
      <c r="E364" t="s">
        <v>280</v>
      </c>
      <c r="F364" t="s">
        <v>155</v>
      </c>
      <c r="G364" t="s">
        <v>219</v>
      </c>
      <c r="H364">
        <v>393.6175721852664</v>
      </c>
      <c r="I364">
        <v>56</v>
      </c>
      <c r="J364">
        <v>1317636.7613001813</v>
      </c>
      <c r="K364">
        <v>55071.052772727271</v>
      </c>
      <c r="L364">
        <v>237174617.03403264</v>
      </c>
      <c r="M364">
        <v>6515764.1818181816</v>
      </c>
      <c r="N364">
        <v>1976455141.9502718</v>
      </c>
      <c r="O364">
        <v>104384000</v>
      </c>
      <c r="P364">
        <v>26.800724509090909</v>
      </c>
      <c r="Q364">
        <v>19698.669581437709</v>
      </c>
      <c r="R364">
        <v>237229688.08680537</v>
      </c>
      <c r="S364">
        <v>2087.35490613209</v>
      </c>
      <c r="T364">
        <v>19725.470305946801</v>
      </c>
      <c r="U364">
        <f>Net_Zero_Table[[#This Row],[Total Energy(MJ)]]*AHP!$Q$23/TOPSIS!$B$20</f>
        <v>2.4160270946250093E-2</v>
      </c>
      <c r="V364">
        <f>Net_Zero_Table[[#This Row],[Capital Cost (LKR)]]*AHP!$Q$24/TOPSIS!$C$20</f>
        <v>4.9247957754008217E-3</v>
      </c>
      <c r="W364">
        <f>Net_Zero_Table[[#This Row],[System Cost (LKR)]]*AHP!$Q$25/TOPSIS!$D$20</f>
        <v>2.6461563921324344E-3</v>
      </c>
      <c r="X364">
        <f>Net_Zero_Table[[#This Row],[Embodied Carbon (Metric T)]]*AHP!$Q$26/TOPSIS!$E$20</f>
        <v>1.2081148985841492E-2</v>
      </c>
      <c r="Y3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4.5612107540803325E-3</v>
      </c>
      <c r="Z3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3.4329939079358108E-3</v>
      </c>
      <c r="AA364">
        <f>Net_Zero_Table[[#This Row],[S- Worst-Euclidean Distance]]/(Net_Zero_Table[[#This Row],[S+ Best-Euclidean Distance]]+Net_Zero_Table[[#This Row],[S- Worst-Euclidean Distance]])</f>
        <v>0.42943532885108898</v>
      </c>
      <c r="AB364">
        <v>363</v>
      </c>
    </row>
    <row r="365" spans="1:28" x14ac:dyDescent="0.3">
      <c r="A365">
        <v>213</v>
      </c>
      <c r="B365" t="s">
        <v>140</v>
      </c>
      <c r="C365" t="s">
        <v>280</v>
      </c>
      <c r="D365" t="s">
        <v>280</v>
      </c>
      <c r="E365" t="s">
        <v>280</v>
      </c>
      <c r="F365" t="s">
        <v>155</v>
      </c>
      <c r="G365" t="s">
        <v>218</v>
      </c>
      <c r="H365">
        <v>393.6175721852664</v>
      </c>
      <c r="I365">
        <v>28</v>
      </c>
      <c r="J365">
        <v>1317636.7613001813</v>
      </c>
      <c r="K365">
        <v>55071.052772727271</v>
      </c>
      <c r="L365">
        <v>237174617.03403264</v>
      </c>
      <c r="M365">
        <v>6515764.1818181816</v>
      </c>
      <c r="N365">
        <v>1976455141.9502718</v>
      </c>
      <c r="O365">
        <v>104893600</v>
      </c>
      <c r="P365">
        <v>26.800724509090909</v>
      </c>
      <c r="Q365">
        <v>19698.669581437709</v>
      </c>
      <c r="R365">
        <v>237229688.08680537</v>
      </c>
      <c r="S365">
        <v>2087.8645061320899</v>
      </c>
      <c r="T365">
        <v>19725.470305946801</v>
      </c>
      <c r="U365">
        <f>Net_Zero_Table[[#This Row],[Total Energy(MJ)]]*AHP!$Q$23/TOPSIS!$B$20</f>
        <v>2.4160270946250093E-2</v>
      </c>
      <c r="V365">
        <f>Net_Zero_Table[[#This Row],[Capital Cost (LKR)]]*AHP!$Q$24/TOPSIS!$C$20</f>
        <v>4.9247957754008217E-3</v>
      </c>
      <c r="W365">
        <f>Net_Zero_Table[[#This Row],[System Cost (LKR)]]*AHP!$Q$25/TOPSIS!$D$20</f>
        <v>2.6590748594974584E-3</v>
      </c>
      <c r="X365">
        <f>Net_Zero_Table[[#This Row],[Embodied Carbon (Metric T)]]*AHP!$Q$26/TOPSIS!$E$20</f>
        <v>1.2081148985841492E-2</v>
      </c>
      <c r="Y3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4.5625671614946623E-3</v>
      </c>
      <c r="Z3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3.4314423418563308E-3</v>
      </c>
      <c r="AA365">
        <f>Net_Zero_Table[[#This Row],[S- Worst-Euclidean Distance]]/(Net_Zero_Table[[#This Row],[S+ Best-Euclidean Distance]]+Net_Zero_Table[[#This Row],[S- Worst-Euclidean Distance]])</f>
        <v>0.42925172160702479</v>
      </c>
      <c r="AB365">
        <v>364</v>
      </c>
    </row>
    <row r="366" spans="1:28" x14ac:dyDescent="0.3">
      <c r="A366">
        <v>194</v>
      </c>
      <c r="B366" t="s">
        <v>140</v>
      </c>
      <c r="C366" t="s">
        <v>280</v>
      </c>
      <c r="D366" t="s">
        <v>151</v>
      </c>
      <c r="E366" t="s">
        <v>280</v>
      </c>
      <c r="F366" t="s">
        <v>155</v>
      </c>
      <c r="G366" t="s">
        <v>220</v>
      </c>
      <c r="H366">
        <v>393.15310984685647</v>
      </c>
      <c r="I366">
        <v>28</v>
      </c>
      <c r="J366">
        <v>1317187.1617566003</v>
      </c>
      <c r="K366">
        <v>55071.052772727271</v>
      </c>
      <c r="L366">
        <v>237093689.11618805</v>
      </c>
      <c r="M366">
        <v>6511159.1068181815</v>
      </c>
      <c r="N366">
        <v>1975780742.6349003</v>
      </c>
      <c r="O366">
        <v>109200000</v>
      </c>
      <c r="P366">
        <v>26.809934659090906</v>
      </c>
      <c r="Q366">
        <v>19691.948068261172</v>
      </c>
      <c r="R366">
        <v>237148760.16896078</v>
      </c>
      <c r="S366">
        <v>2091.4919017417187</v>
      </c>
      <c r="T366">
        <v>19718.758002920262</v>
      </c>
      <c r="U366">
        <f>Net_Zero_Table[[#This Row],[Total Energy(MJ)]]*AHP!$Q$23/TOPSIS!$B$20</f>
        <v>2.4152028974353531E-2</v>
      </c>
      <c r="V366">
        <f>Net_Zero_Table[[#This Row],[Capital Cost (LKR)]]*AHP!$Q$24/TOPSIS!$C$20</f>
        <v>4.9213151316462962E-3</v>
      </c>
      <c r="W366">
        <f>Net_Zero_Table[[#This Row],[System Cost (LKR)]]*AHP!$Q$25/TOPSIS!$D$20</f>
        <v>2.7682430067909047E-3</v>
      </c>
      <c r="X366">
        <f>Net_Zero_Table[[#This Row],[Embodied Carbon (Metric T)]]*AHP!$Q$26/TOPSIS!$E$20</f>
        <v>1.2085300709213528E-2</v>
      </c>
      <c r="Y3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4.573379303454363E-3</v>
      </c>
      <c r="Z3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3.425482638141793E-3</v>
      </c>
      <c r="AA366">
        <f>Net_Zero_Table[[#This Row],[S- Worst-Euclidean Distance]]/(Net_Zero_Table[[#This Row],[S+ Best-Euclidean Distance]]+Net_Zero_Table[[#This Row],[S- Worst-Euclidean Distance]])</f>
        <v>0.42824625092332136</v>
      </c>
      <c r="AB366">
        <v>365</v>
      </c>
    </row>
    <row r="367" spans="1:28" x14ac:dyDescent="0.3">
      <c r="A367">
        <v>212</v>
      </c>
      <c r="B367" t="s">
        <v>140</v>
      </c>
      <c r="C367" t="s">
        <v>280</v>
      </c>
      <c r="D367" t="s">
        <v>280</v>
      </c>
      <c r="E367" t="s">
        <v>280</v>
      </c>
      <c r="F367" t="s">
        <v>155</v>
      </c>
      <c r="G367" t="s">
        <v>220</v>
      </c>
      <c r="H367">
        <v>393.6175721852664</v>
      </c>
      <c r="I367">
        <v>28</v>
      </c>
      <c r="J367">
        <v>1317636.7613001813</v>
      </c>
      <c r="K367">
        <v>55071.052772727271</v>
      </c>
      <c r="L367">
        <v>237174617.03403264</v>
      </c>
      <c r="M367">
        <v>6515764.1818181816</v>
      </c>
      <c r="N367">
        <v>1976455141.9502718</v>
      </c>
      <c r="O367">
        <v>109200000</v>
      </c>
      <c r="P367">
        <v>26.800724509090909</v>
      </c>
      <c r="Q367">
        <v>19698.669581437709</v>
      </c>
      <c r="R367">
        <v>237229688.08680537</v>
      </c>
      <c r="S367">
        <v>2092.1709061320903</v>
      </c>
      <c r="T367">
        <v>19725.470305946801</v>
      </c>
      <c r="U367">
        <f>Net_Zero_Table[[#This Row],[Total Energy(MJ)]]*AHP!$Q$23/TOPSIS!$B$20</f>
        <v>2.4160270946250093E-2</v>
      </c>
      <c r="V367">
        <f>Net_Zero_Table[[#This Row],[Capital Cost (LKR)]]*AHP!$Q$24/TOPSIS!$C$20</f>
        <v>4.9247957754008217E-3</v>
      </c>
      <c r="W367">
        <f>Net_Zero_Table[[#This Row],[System Cost (LKR)]]*AHP!$Q$25/TOPSIS!$D$20</f>
        <v>2.7682430067909047E-3</v>
      </c>
      <c r="X367">
        <f>Net_Zero_Table[[#This Row],[Embodied Carbon (Metric T)]]*AHP!$Q$26/TOPSIS!$E$20</f>
        <v>1.2081148985841492E-2</v>
      </c>
      <c r="Y3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4.5754701785210589E-3</v>
      </c>
      <c r="Z3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3.4202515798704204E-3</v>
      </c>
      <c r="AA367">
        <f>Net_Zero_Table[[#This Row],[S- Worst-Euclidean Distance]]/(Net_Zero_Table[[#This Row],[S+ Best-Euclidean Distance]]+Net_Zero_Table[[#This Row],[S- Worst-Euclidean Distance]])</f>
        <v>0.42776020517233226</v>
      </c>
      <c r="AB367">
        <v>366</v>
      </c>
    </row>
    <row r="368" spans="1:28" x14ac:dyDescent="0.3">
      <c r="A368">
        <v>196</v>
      </c>
      <c r="B368" t="s">
        <v>140</v>
      </c>
      <c r="C368" t="s">
        <v>280</v>
      </c>
      <c r="D368" t="s">
        <v>151</v>
      </c>
      <c r="E368" t="s">
        <v>280</v>
      </c>
      <c r="F368" t="s">
        <v>280</v>
      </c>
      <c r="G368" t="s">
        <v>219</v>
      </c>
      <c r="H368">
        <v>393.25504971985731</v>
      </c>
      <c r="I368">
        <v>56</v>
      </c>
      <c r="J368">
        <v>1314435.4732797216</v>
      </c>
      <c r="K368">
        <v>56435.685727272721</v>
      </c>
      <c r="L368">
        <v>236598385.19034988</v>
      </c>
      <c r="M368">
        <v>6472949.3840909088</v>
      </c>
      <c r="N368">
        <v>1971653209.9195824</v>
      </c>
      <c r="O368">
        <v>104384000</v>
      </c>
      <c r="P368">
        <v>27.082861249999997</v>
      </c>
      <c r="Q368">
        <v>19650.810325531838</v>
      </c>
      <c r="R368">
        <v>236654820.87607715</v>
      </c>
      <c r="S368">
        <v>2082.5101593036734</v>
      </c>
      <c r="T368">
        <v>19677.893186781839</v>
      </c>
      <c r="U368">
        <f>Net_Zero_Table[[#This Row],[Total Energy(MJ)]]*AHP!$Q$23/TOPSIS!$B$20</f>
        <v>2.410172453209207E-2</v>
      </c>
      <c r="V368">
        <f>Net_Zero_Table[[#This Row],[Capital Cost (LKR)]]*AHP!$Q$24/TOPSIS!$C$20</f>
        <v>4.8924351605768093E-3</v>
      </c>
      <c r="W368">
        <f>Net_Zero_Table[[#This Row],[System Cost (LKR)]]*AHP!$Q$25/TOPSIS!$D$20</f>
        <v>2.6461563921324344E-3</v>
      </c>
      <c r="X368">
        <f>Net_Zero_Table[[#This Row],[Embodied Carbon (Metric T)]]*AHP!$Q$26/TOPSIS!$E$20</f>
        <v>1.2208329726800426E-2</v>
      </c>
      <c r="Y3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4.6233608665467042E-3</v>
      </c>
      <c r="Z3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3.4233012540979073E-3</v>
      </c>
      <c r="AA368">
        <f>Net_Zero_Table[[#This Row],[S- Worst-Euclidean Distance]]/(Net_Zero_Table[[#This Row],[S+ Best-Euclidean Distance]]+Net_Zero_Table[[#This Row],[S- Worst-Euclidean Distance]])</f>
        <v>0.42543121641892295</v>
      </c>
      <c r="AB368">
        <v>367</v>
      </c>
    </row>
    <row r="369" spans="1:28" x14ac:dyDescent="0.3">
      <c r="A369">
        <v>198</v>
      </c>
      <c r="B369" t="s">
        <v>140</v>
      </c>
      <c r="C369" t="s">
        <v>280</v>
      </c>
      <c r="D369" t="s">
        <v>151</v>
      </c>
      <c r="E369" t="s">
        <v>280</v>
      </c>
      <c r="F369" t="s">
        <v>280</v>
      </c>
      <c r="G369" t="s">
        <v>218</v>
      </c>
      <c r="H369">
        <v>393.25504971985731</v>
      </c>
      <c r="I369">
        <v>28</v>
      </c>
      <c r="J369">
        <v>1314435.4732797216</v>
      </c>
      <c r="K369">
        <v>56435.685727272721</v>
      </c>
      <c r="L369">
        <v>236598385.19034988</v>
      </c>
      <c r="M369">
        <v>6472949.3840909088</v>
      </c>
      <c r="N369">
        <v>1971653209.9195824</v>
      </c>
      <c r="O369">
        <v>104893600</v>
      </c>
      <c r="P369">
        <v>27.082861249999997</v>
      </c>
      <c r="Q369">
        <v>19650.810325531838</v>
      </c>
      <c r="R369">
        <v>236654820.87607715</v>
      </c>
      <c r="S369">
        <v>2083.0197593036733</v>
      </c>
      <c r="T369">
        <v>19677.893186781839</v>
      </c>
      <c r="U369">
        <f>Net_Zero_Table[[#This Row],[Total Energy(MJ)]]*AHP!$Q$23/TOPSIS!$B$20</f>
        <v>2.410172453209207E-2</v>
      </c>
      <c r="V369">
        <f>Net_Zero_Table[[#This Row],[Capital Cost (LKR)]]*AHP!$Q$24/TOPSIS!$C$20</f>
        <v>4.8924351605768093E-3</v>
      </c>
      <c r="W369">
        <f>Net_Zero_Table[[#This Row],[System Cost (LKR)]]*AHP!$Q$25/TOPSIS!$D$20</f>
        <v>2.6590748594974584E-3</v>
      </c>
      <c r="X369">
        <f>Net_Zero_Table[[#This Row],[Embodied Carbon (Metric T)]]*AHP!$Q$26/TOPSIS!$E$20</f>
        <v>1.2208329726800426E-2</v>
      </c>
      <c r="Y3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4.6246990455949535E-3</v>
      </c>
      <c r="Z3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3.4217452929562681E-3</v>
      </c>
      <c r="AA369">
        <f>Net_Zero_Table[[#This Row],[S- Worst-Euclidean Distance]]/(Net_Zero_Table[[#This Row],[S+ Best-Euclidean Distance]]+Net_Zero_Table[[#This Row],[S- Worst-Euclidean Distance]])</f>
        <v>0.42524935847283324</v>
      </c>
      <c r="AB369">
        <v>368</v>
      </c>
    </row>
    <row r="370" spans="1:28" x14ac:dyDescent="0.3">
      <c r="A370">
        <v>214</v>
      </c>
      <c r="B370" t="s">
        <v>140</v>
      </c>
      <c r="C370" t="s">
        <v>280</v>
      </c>
      <c r="D370" t="s">
        <v>280</v>
      </c>
      <c r="E370" t="s">
        <v>280</v>
      </c>
      <c r="F370" t="s">
        <v>280</v>
      </c>
      <c r="G370" t="s">
        <v>219</v>
      </c>
      <c r="H370">
        <v>393.71951205826724</v>
      </c>
      <c r="I370">
        <v>56</v>
      </c>
      <c r="J370">
        <v>1314885.0728233024</v>
      </c>
      <c r="K370">
        <v>56435.685727272721</v>
      </c>
      <c r="L370">
        <v>236679313.10819441</v>
      </c>
      <c r="M370">
        <v>6477554.459090909</v>
      </c>
      <c r="N370">
        <v>1972327609.2349534</v>
      </c>
      <c r="O370">
        <v>104384000</v>
      </c>
      <c r="P370">
        <v>27.073651099999999</v>
      </c>
      <c r="Q370">
        <v>19657.531838708368</v>
      </c>
      <c r="R370">
        <v>236735748.79392168</v>
      </c>
      <c r="S370">
        <v>2083.1891636940445</v>
      </c>
      <c r="T370">
        <v>19684.605489808368</v>
      </c>
      <c r="U370">
        <f>Net_Zero_Table[[#This Row],[Total Energy(MJ)]]*AHP!$Q$23/TOPSIS!$B$20</f>
        <v>2.4109966503988622E-2</v>
      </c>
      <c r="V370">
        <f>Net_Zero_Table[[#This Row],[Capital Cost (LKR)]]*AHP!$Q$24/TOPSIS!$C$20</f>
        <v>4.895915804331334E-3</v>
      </c>
      <c r="W370">
        <f>Net_Zero_Table[[#This Row],[System Cost (LKR)]]*AHP!$Q$25/TOPSIS!$D$20</f>
        <v>2.6461563921324344E-3</v>
      </c>
      <c r="X370">
        <f>Net_Zero_Table[[#This Row],[Embodied Carbon (Metric T)]]*AHP!$Q$26/TOPSIS!$E$20</f>
        <v>1.2204178003428387E-2</v>
      </c>
      <c r="Y3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4.6252073446830548E-3</v>
      </c>
      <c r="Z3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3.4177667005557098E-3</v>
      </c>
      <c r="AA370">
        <f>Net_Zero_Table[[#This Row],[S- Worst-Euclidean Distance]]/(Net_Zero_Table[[#This Row],[S+ Best-Euclidean Distance]]+Net_Zero_Table[[#This Row],[S- Worst-Euclidean Distance]])</f>
        <v>0.42493817353282898</v>
      </c>
      <c r="AB370">
        <v>369</v>
      </c>
    </row>
    <row r="371" spans="1:28" x14ac:dyDescent="0.3">
      <c r="A371">
        <v>216</v>
      </c>
      <c r="B371" t="s">
        <v>140</v>
      </c>
      <c r="C371" t="s">
        <v>280</v>
      </c>
      <c r="D371" t="s">
        <v>280</v>
      </c>
      <c r="E371" t="s">
        <v>280</v>
      </c>
      <c r="F371" t="s">
        <v>280</v>
      </c>
      <c r="G371" t="s">
        <v>218</v>
      </c>
      <c r="H371">
        <v>393.71951205826724</v>
      </c>
      <c r="I371">
        <v>28</v>
      </c>
      <c r="J371">
        <v>1314885.0728233024</v>
      </c>
      <c r="K371">
        <v>56435.685727272721</v>
      </c>
      <c r="L371">
        <v>236679313.10819441</v>
      </c>
      <c r="M371">
        <v>6477554.459090909</v>
      </c>
      <c r="N371">
        <v>1972327609.2349534</v>
      </c>
      <c r="O371">
        <v>104893600</v>
      </c>
      <c r="P371">
        <v>27.073651099999999</v>
      </c>
      <c r="Q371">
        <v>19657.531838708368</v>
      </c>
      <c r="R371">
        <v>236735748.79392168</v>
      </c>
      <c r="S371">
        <v>2083.6987636940444</v>
      </c>
      <c r="T371">
        <v>19684.605489808368</v>
      </c>
      <c r="U371">
        <f>Net_Zero_Table[[#This Row],[Total Energy(MJ)]]*AHP!$Q$23/TOPSIS!$B$20</f>
        <v>2.4109966503988622E-2</v>
      </c>
      <c r="V371">
        <f>Net_Zero_Table[[#This Row],[Capital Cost (LKR)]]*AHP!$Q$24/TOPSIS!$C$20</f>
        <v>4.895915804331334E-3</v>
      </c>
      <c r="W371">
        <f>Net_Zero_Table[[#This Row],[System Cost (LKR)]]*AHP!$Q$25/TOPSIS!$D$20</f>
        <v>2.6590748594974584E-3</v>
      </c>
      <c r="X371">
        <f>Net_Zero_Table[[#This Row],[Embodied Carbon (Metric T)]]*AHP!$Q$26/TOPSIS!$E$20</f>
        <v>1.2204178003428387E-2</v>
      </c>
      <c r="Y3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4.6265449896571269E-3</v>
      </c>
      <c r="Z3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3.4162082186230298E-3</v>
      </c>
      <c r="AA371">
        <f>Net_Zero_Table[[#This Row],[S- Worst-Euclidean Distance]]/(Net_Zero_Table[[#This Row],[S+ Best-Euclidean Distance]]+Net_Zero_Table[[#This Row],[S- Worst-Euclidean Distance]])</f>
        <v>0.42475606675410393</v>
      </c>
      <c r="AB371">
        <v>370</v>
      </c>
    </row>
    <row r="372" spans="1:28" x14ac:dyDescent="0.3">
      <c r="A372">
        <v>197</v>
      </c>
      <c r="B372" t="s">
        <v>140</v>
      </c>
      <c r="C372" t="s">
        <v>280</v>
      </c>
      <c r="D372" t="s">
        <v>151</v>
      </c>
      <c r="E372" t="s">
        <v>280</v>
      </c>
      <c r="F372" t="s">
        <v>280</v>
      </c>
      <c r="G372" t="s">
        <v>220</v>
      </c>
      <c r="H372">
        <v>393.25504971985731</v>
      </c>
      <c r="I372">
        <v>28</v>
      </c>
      <c r="J372">
        <v>1314435.4732797216</v>
      </c>
      <c r="K372">
        <v>56435.685727272721</v>
      </c>
      <c r="L372">
        <v>236598385.19034988</v>
      </c>
      <c r="M372">
        <v>6472949.3840909088</v>
      </c>
      <c r="N372">
        <v>1971653209.9195824</v>
      </c>
      <c r="O372">
        <v>109200000</v>
      </c>
      <c r="P372">
        <v>27.082861249999997</v>
      </c>
      <c r="Q372">
        <v>19650.810325531838</v>
      </c>
      <c r="R372">
        <v>236654820.87607715</v>
      </c>
      <c r="S372">
        <v>2087.3261593036732</v>
      </c>
      <c r="T372">
        <v>19677.893186781839</v>
      </c>
      <c r="U372">
        <f>Net_Zero_Table[[#This Row],[Total Energy(MJ)]]*AHP!$Q$23/TOPSIS!$B$20</f>
        <v>2.410172453209207E-2</v>
      </c>
      <c r="V372">
        <f>Net_Zero_Table[[#This Row],[Capital Cost (LKR)]]*AHP!$Q$24/TOPSIS!$C$20</f>
        <v>4.8924351605768093E-3</v>
      </c>
      <c r="W372">
        <f>Net_Zero_Table[[#This Row],[System Cost (LKR)]]*AHP!$Q$25/TOPSIS!$D$20</f>
        <v>2.7682430067909047E-3</v>
      </c>
      <c r="X372">
        <f>Net_Zero_Table[[#This Row],[Embodied Carbon (Metric T)]]*AHP!$Q$26/TOPSIS!$E$20</f>
        <v>1.2208329726800426E-2</v>
      </c>
      <c r="Y3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4.6374291923125827E-3</v>
      </c>
      <c r="Z3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3.4105227127216179E-3</v>
      </c>
      <c r="AA372">
        <f>Net_Zero_Table[[#This Row],[S- Worst-Euclidean Distance]]/(Net_Zero_Table[[#This Row],[S+ Best-Euclidean Distance]]+Net_Zero_Table[[#This Row],[S- Worst-Euclidean Distance]])</f>
        <v>0.42377523535997375</v>
      </c>
      <c r="AB372">
        <v>371</v>
      </c>
    </row>
    <row r="373" spans="1:28" x14ac:dyDescent="0.3">
      <c r="A373">
        <v>215</v>
      </c>
      <c r="B373" t="s">
        <v>140</v>
      </c>
      <c r="C373" t="s">
        <v>280</v>
      </c>
      <c r="D373" t="s">
        <v>280</v>
      </c>
      <c r="E373" t="s">
        <v>280</v>
      </c>
      <c r="F373" t="s">
        <v>280</v>
      </c>
      <c r="G373" t="s">
        <v>220</v>
      </c>
      <c r="H373">
        <v>393.71951205826724</v>
      </c>
      <c r="I373">
        <v>28</v>
      </c>
      <c r="J373">
        <v>1314885.0728233024</v>
      </c>
      <c r="K373">
        <v>56435.685727272721</v>
      </c>
      <c r="L373">
        <v>236679313.10819441</v>
      </c>
      <c r="M373">
        <v>6477554.459090909</v>
      </c>
      <c r="N373">
        <v>1972327609.2349534</v>
      </c>
      <c r="O373">
        <v>109200000</v>
      </c>
      <c r="P373">
        <v>27.073651099999999</v>
      </c>
      <c r="Q373">
        <v>19657.531838708368</v>
      </c>
      <c r="R373">
        <v>236735748.79392168</v>
      </c>
      <c r="S373">
        <v>2088.0051636940443</v>
      </c>
      <c r="T373">
        <v>19684.605489808368</v>
      </c>
      <c r="U373">
        <f>Net_Zero_Table[[#This Row],[Total Energy(MJ)]]*AHP!$Q$23/TOPSIS!$B$20</f>
        <v>2.4109966503988622E-2</v>
      </c>
      <c r="V373">
        <f>Net_Zero_Table[[#This Row],[Capital Cost (LKR)]]*AHP!$Q$24/TOPSIS!$C$20</f>
        <v>4.895915804331334E-3</v>
      </c>
      <c r="W373">
        <f>Net_Zero_Table[[#This Row],[System Cost (LKR)]]*AHP!$Q$25/TOPSIS!$D$20</f>
        <v>2.7682430067909047E-3</v>
      </c>
      <c r="X373">
        <f>Net_Zero_Table[[#This Row],[Embodied Carbon (Metric T)]]*AHP!$Q$26/TOPSIS!$E$20</f>
        <v>1.2204178003428387E-2</v>
      </c>
      <c r="Y3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4.6392700711111361E-3</v>
      </c>
      <c r="Z3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3.4049673885529624E-3</v>
      </c>
      <c r="AA373">
        <f>Net_Zero_Table[[#This Row],[S- Worst-Euclidean Distance]]/(Net_Zero_Table[[#This Row],[S+ Best-Euclidean Distance]]+Net_Zero_Table[[#This Row],[S- Worst-Euclidean Distance]])</f>
        <v>0.42328031782084452</v>
      </c>
      <c r="AB373">
        <v>372</v>
      </c>
    </row>
    <row r="374" spans="1:28" x14ac:dyDescent="0.3">
      <c r="A374">
        <v>190</v>
      </c>
      <c r="B374" t="s">
        <v>140</v>
      </c>
      <c r="C374" t="s">
        <v>280</v>
      </c>
      <c r="D374" t="s">
        <v>151</v>
      </c>
      <c r="E374" t="s">
        <v>280</v>
      </c>
      <c r="F374" t="s">
        <v>154</v>
      </c>
      <c r="G374" t="s">
        <v>219</v>
      </c>
      <c r="H374">
        <v>393.19168169069462</v>
      </c>
      <c r="I374">
        <v>56</v>
      </c>
      <c r="J374">
        <v>1316145.9823329162</v>
      </c>
      <c r="K374">
        <v>54252.273000000001</v>
      </c>
      <c r="L374">
        <v>236906276.81992492</v>
      </c>
      <c r="M374">
        <v>6483866.4477272723</v>
      </c>
      <c r="N374">
        <v>1974218973.4993744</v>
      </c>
      <c r="O374">
        <v>104384000</v>
      </c>
      <c r="P374">
        <v>27.082861249999997</v>
      </c>
      <c r="Q374">
        <v>19676.382435877094</v>
      </c>
      <c r="R374">
        <v>236960529.09292492</v>
      </c>
      <c r="S374">
        <v>2085.0868399471015</v>
      </c>
      <c r="T374">
        <v>19703.465297127095</v>
      </c>
      <c r="U374">
        <f>Net_Zero_Table[[#This Row],[Total Energy(MJ)]]*AHP!$Q$23/TOPSIS!$B$20</f>
        <v>2.4132858887193669E-2</v>
      </c>
      <c r="V374">
        <f>Net_Zero_Table[[#This Row],[Capital Cost (LKR)]]*AHP!$Q$24/TOPSIS!$C$20</f>
        <v>4.9006865808823765E-3</v>
      </c>
      <c r="W374">
        <f>Net_Zero_Table[[#This Row],[System Cost (LKR)]]*AHP!$Q$25/TOPSIS!$D$20</f>
        <v>2.6461563921324344E-3</v>
      </c>
      <c r="X374">
        <f>Net_Zero_Table[[#This Row],[Embodied Carbon (Metric T)]]*AHP!$Q$26/TOPSIS!$E$20</f>
        <v>1.2208329726800426E-2</v>
      </c>
      <c r="Y3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4.6418240155547373E-3</v>
      </c>
      <c r="Z3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3.3955296638556723E-3</v>
      </c>
      <c r="AA374">
        <f>Net_Zero_Table[[#This Row],[S- Worst-Euclidean Distance]]/(Net_Zero_Table[[#This Row],[S+ Best-Euclidean Distance]]+Net_Zero_Table[[#This Row],[S- Worst-Euclidean Distance]])</f>
        <v>0.42246861333900582</v>
      </c>
      <c r="AB374">
        <v>373</v>
      </c>
    </row>
    <row r="375" spans="1:28" x14ac:dyDescent="0.3">
      <c r="A375">
        <v>192</v>
      </c>
      <c r="B375" t="s">
        <v>140</v>
      </c>
      <c r="C375" t="s">
        <v>280</v>
      </c>
      <c r="D375" t="s">
        <v>151</v>
      </c>
      <c r="E375" t="s">
        <v>280</v>
      </c>
      <c r="F375" t="s">
        <v>154</v>
      </c>
      <c r="G375" t="s">
        <v>218</v>
      </c>
      <c r="H375">
        <v>393.19168169069462</v>
      </c>
      <c r="I375">
        <v>28</v>
      </c>
      <c r="J375">
        <v>1316145.9823329162</v>
      </c>
      <c r="K375">
        <v>54252.273000000001</v>
      </c>
      <c r="L375">
        <v>236906276.81992492</v>
      </c>
      <c r="M375">
        <v>6483866.4477272723</v>
      </c>
      <c r="N375">
        <v>1974218973.4993744</v>
      </c>
      <c r="O375">
        <v>104893600</v>
      </c>
      <c r="P375">
        <v>27.082861249999997</v>
      </c>
      <c r="Q375">
        <v>19676.382435877094</v>
      </c>
      <c r="R375">
        <v>236960529.09292492</v>
      </c>
      <c r="S375">
        <v>2085.5964399471018</v>
      </c>
      <c r="T375">
        <v>19703.465297127095</v>
      </c>
      <c r="U375">
        <f>Net_Zero_Table[[#This Row],[Total Energy(MJ)]]*AHP!$Q$23/TOPSIS!$B$20</f>
        <v>2.4132858887193669E-2</v>
      </c>
      <c r="V375">
        <f>Net_Zero_Table[[#This Row],[Capital Cost (LKR)]]*AHP!$Q$24/TOPSIS!$C$20</f>
        <v>4.9006865808823765E-3</v>
      </c>
      <c r="W375">
        <f>Net_Zero_Table[[#This Row],[System Cost (LKR)]]*AHP!$Q$25/TOPSIS!$D$20</f>
        <v>2.6590748594974584E-3</v>
      </c>
      <c r="X375">
        <f>Net_Zero_Table[[#This Row],[Embodied Carbon (Metric T)]]*AHP!$Q$26/TOPSIS!$E$20</f>
        <v>1.2208329726800426E-2</v>
      </c>
      <c r="Y3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4.6431568734420434E-3</v>
      </c>
      <c r="Z3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3.3939609708545388E-3</v>
      </c>
      <c r="AA375">
        <f>Net_Zero_Table[[#This Row],[S- Worst-Euclidean Distance]]/(Net_Zero_Table[[#This Row],[S+ Best-Euclidean Distance]]+Net_Zero_Table[[#This Row],[S- Worst-Euclidean Distance]])</f>
        <v>0.42228582890109184</v>
      </c>
      <c r="AB375">
        <v>374</v>
      </c>
    </row>
    <row r="376" spans="1:28" x14ac:dyDescent="0.3">
      <c r="A376">
        <v>208</v>
      </c>
      <c r="B376" t="s">
        <v>140</v>
      </c>
      <c r="C376" t="s">
        <v>280</v>
      </c>
      <c r="D376" t="s">
        <v>280</v>
      </c>
      <c r="E376" t="s">
        <v>280</v>
      </c>
      <c r="F376" t="s">
        <v>154</v>
      </c>
      <c r="G376" t="s">
        <v>219</v>
      </c>
      <c r="H376">
        <v>393.65614402910461</v>
      </c>
      <c r="I376">
        <v>56</v>
      </c>
      <c r="J376">
        <v>1316595.581876497</v>
      </c>
      <c r="K376">
        <v>54252.273000000001</v>
      </c>
      <c r="L376">
        <v>236987204.73776945</v>
      </c>
      <c r="M376">
        <v>6488471.5227272725</v>
      </c>
      <c r="N376">
        <v>1974893372.8147454</v>
      </c>
      <c r="O376">
        <v>104384000</v>
      </c>
      <c r="P376">
        <v>27.073651099999999</v>
      </c>
      <c r="Q376">
        <v>19683.103949053631</v>
      </c>
      <c r="R376">
        <v>237041457.01076946</v>
      </c>
      <c r="S376">
        <v>2085.7658443374726</v>
      </c>
      <c r="T376">
        <v>19710.177600153631</v>
      </c>
      <c r="U376">
        <f>Net_Zero_Table[[#This Row],[Total Energy(MJ)]]*AHP!$Q$23/TOPSIS!$B$20</f>
        <v>2.4141100859090225E-2</v>
      </c>
      <c r="V376">
        <f>Net_Zero_Table[[#This Row],[Capital Cost (LKR)]]*AHP!$Q$24/TOPSIS!$C$20</f>
        <v>4.9041672246369029E-3</v>
      </c>
      <c r="W376">
        <f>Net_Zero_Table[[#This Row],[System Cost (LKR)]]*AHP!$Q$25/TOPSIS!$D$20</f>
        <v>2.6461563921324344E-3</v>
      </c>
      <c r="X376">
        <f>Net_Zero_Table[[#This Row],[Embodied Carbon (Metric T)]]*AHP!$Q$26/TOPSIS!$E$20</f>
        <v>1.2204178003428387E-2</v>
      </c>
      <c r="Y3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4.6437245964682222E-3</v>
      </c>
      <c r="Z3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3.3900339376931885E-3</v>
      </c>
      <c r="AA376">
        <f>Net_Zero_Table[[#This Row],[S- Worst-Euclidean Distance]]/(Net_Zero_Table[[#This Row],[S+ Best-Euclidean Distance]]+Net_Zero_Table[[#This Row],[S- Worst-Euclidean Distance]])</f>
        <v>0.421973590975877</v>
      </c>
      <c r="AB376">
        <v>375</v>
      </c>
    </row>
    <row r="377" spans="1:28" x14ac:dyDescent="0.3">
      <c r="A377">
        <v>210</v>
      </c>
      <c r="B377" t="s">
        <v>140</v>
      </c>
      <c r="C377" t="s">
        <v>280</v>
      </c>
      <c r="D377" t="s">
        <v>280</v>
      </c>
      <c r="E377" t="s">
        <v>280</v>
      </c>
      <c r="F377" t="s">
        <v>154</v>
      </c>
      <c r="G377" t="s">
        <v>218</v>
      </c>
      <c r="H377">
        <v>393.65614402910461</v>
      </c>
      <c r="I377">
        <v>28</v>
      </c>
      <c r="J377">
        <v>1316595.581876497</v>
      </c>
      <c r="K377">
        <v>54252.273000000001</v>
      </c>
      <c r="L377">
        <v>236987204.73776945</v>
      </c>
      <c r="M377">
        <v>6488471.5227272725</v>
      </c>
      <c r="N377">
        <v>1974893372.8147454</v>
      </c>
      <c r="O377">
        <v>104893600</v>
      </c>
      <c r="P377">
        <v>27.073651099999999</v>
      </c>
      <c r="Q377">
        <v>19683.103949053631</v>
      </c>
      <c r="R377">
        <v>237041457.01076946</v>
      </c>
      <c r="S377">
        <v>2086.2754443374729</v>
      </c>
      <c r="T377">
        <v>19710.177600153631</v>
      </c>
      <c r="U377">
        <f>Net_Zero_Table[[#This Row],[Total Energy(MJ)]]*AHP!$Q$23/TOPSIS!$B$20</f>
        <v>2.4141100859090225E-2</v>
      </c>
      <c r="V377">
        <f>Net_Zero_Table[[#This Row],[Capital Cost (LKR)]]*AHP!$Q$24/TOPSIS!$C$20</f>
        <v>4.9041672246369029E-3</v>
      </c>
      <c r="W377">
        <f>Net_Zero_Table[[#This Row],[System Cost (LKR)]]*AHP!$Q$25/TOPSIS!$D$20</f>
        <v>2.6590748594974584E-3</v>
      </c>
      <c r="X377">
        <f>Net_Zero_Table[[#This Row],[Embodied Carbon (Metric T)]]*AHP!$Q$26/TOPSIS!$E$20</f>
        <v>1.2204178003428387E-2</v>
      </c>
      <c r="Y3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4.6450569090007218E-3</v>
      </c>
      <c r="Z3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3.3884627004397813E-3</v>
      </c>
      <c r="AA377">
        <f>Net_Zero_Table[[#This Row],[S- Worst-Euclidean Distance]]/(Net_Zero_Table[[#This Row],[S+ Best-Euclidean Distance]]+Net_Zero_Table[[#This Row],[S- Worst-Euclidean Distance]])</f>
        <v>0.42179055571830143</v>
      </c>
      <c r="AB377">
        <v>376</v>
      </c>
    </row>
    <row r="378" spans="1:28" x14ac:dyDescent="0.3">
      <c r="A378">
        <v>191</v>
      </c>
      <c r="B378" t="s">
        <v>140</v>
      </c>
      <c r="C378" t="s">
        <v>280</v>
      </c>
      <c r="D378" t="s">
        <v>151</v>
      </c>
      <c r="E378" t="s">
        <v>280</v>
      </c>
      <c r="F378" t="s">
        <v>154</v>
      </c>
      <c r="G378" t="s">
        <v>220</v>
      </c>
      <c r="H378">
        <v>393.19168169069462</v>
      </c>
      <c r="I378">
        <v>28</v>
      </c>
      <c r="J378">
        <v>1316145.9823329162</v>
      </c>
      <c r="K378">
        <v>54252.273000000001</v>
      </c>
      <c r="L378">
        <v>236906276.81992492</v>
      </c>
      <c r="M378">
        <v>6483866.4477272723</v>
      </c>
      <c r="N378">
        <v>1974218973.4993744</v>
      </c>
      <c r="O378">
        <v>109200000</v>
      </c>
      <c r="P378">
        <v>27.082861249999997</v>
      </c>
      <c r="Q378">
        <v>19676.382435877094</v>
      </c>
      <c r="R378">
        <v>236960529.09292492</v>
      </c>
      <c r="S378">
        <v>2089.9028399471017</v>
      </c>
      <c r="T378">
        <v>19703.465297127095</v>
      </c>
      <c r="U378">
        <f>Net_Zero_Table[[#This Row],[Total Energy(MJ)]]*AHP!$Q$23/TOPSIS!$B$20</f>
        <v>2.4132858887193669E-2</v>
      </c>
      <c r="V378">
        <f>Net_Zero_Table[[#This Row],[Capital Cost (LKR)]]*AHP!$Q$24/TOPSIS!$C$20</f>
        <v>4.9006865808823765E-3</v>
      </c>
      <c r="W378">
        <f>Net_Zero_Table[[#This Row],[System Cost (LKR)]]*AHP!$Q$25/TOPSIS!$D$20</f>
        <v>2.7682430067909047E-3</v>
      </c>
      <c r="X378">
        <f>Net_Zero_Table[[#This Row],[Embodied Carbon (Metric T)]]*AHP!$Q$26/TOPSIS!$E$20</f>
        <v>1.2208329726800426E-2</v>
      </c>
      <c r="Y3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4.6558365524122687E-3</v>
      </c>
      <c r="Z3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3.3826462120365958E-3</v>
      </c>
      <c r="AA378">
        <f>Net_Zero_Table[[#This Row],[S- Worst-Euclidean Distance]]/(Net_Zero_Table[[#This Row],[S+ Best-Euclidean Distance]]+Net_Zero_Table[[#This Row],[S- Worst-Euclidean Distance]])</f>
        <v>0.42080655157920427</v>
      </c>
      <c r="AB378">
        <v>377</v>
      </c>
    </row>
    <row r="379" spans="1:28" x14ac:dyDescent="0.3">
      <c r="A379">
        <v>209</v>
      </c>
      <c r="B379" t="s">
        <v>140</v>
      </c>
      <c r="C379" t="s">
        <v>280</v>
      </c>
      <c r="D379" t="s">
        <v>280</v>
      </c>
      <c r="E379" t="s">
        <v>280</v>
      </c>
      <c r="F379" t="s">
        <v>154</v>
      </c>
      <c r="G379" t="s">
        <v>220</v>
      </c>
      <c r="H379">
        <v>393.65614402910461</v>
      </c>
      <c r="I379">
        <v>28</v>
      </c>
      <c r="J379">
        <v>1316595.581876497</v>
      </c>
      <c r="K379">
        <v>54252.273000000001</v>
      </c>
      <c r="L379">
        <v>236987204.73776945</v>
      </c>
      <c r="M379">
        <v>6488471.5227272725</v>
      </c>
      <c r="N379">
        <v>1974893372.8147454</v>
      </c>
      <c r="O379">
        <v>109200000</v>
      </c>
      <c r="P379">
        <v>27.073651099999999</v>
      </c>
      <c r="Q379">
        <v>19683.103949053631</v>
      </c>
      <c r="R379">
        <v>237041457.01076946</v>
      </c>
      <c r="S379">
        <v>2090.5818443374728</v>
      </c>
      <c r="T379">
        <v>19710.177600153631</v>
      </c>
      <c r="U379">
        <f>Net_Zero_Table[[#This Row],[Total Energy(MJ)]]*AHP!$Q$23/TOPSIS!$B$20</f>
        <v>2.4141100859090225E-2</v>
      </c>
      <c r="V379">
        <f>Net_Zero_Table[[#This Row],[Capital Cost (LKR)]]*AHP!$Q$24/TOPSIS!$C$20</f>
        <v>4.9041672246369029E-3</v>
      </c>
      <c r="W379">
        <f>Net_Zero_Table[[#This Row],[System Cost (LKR)]]*AHP!$Q$25/TOPSIS!$D$20</f>
        <v>2.7682430067909047E-3</v>
      </c>
      <c r="X379">
        <f>Net_Zero_Table[[#This Row],[Embodied Carbon (Metric T)]]*AHP!$Q$26/TOPSIS!$E$20</f>
        <v>1.2204178003428387E-2</v>
      </c>
      <c r="Y3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4.6577314155328243E-3</v>
      </c>
      <c r="Z3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3.377129520227689E-3</v>
      </c>
      <c r="AA379">
        <f>Net_Zero_Table[[#This Row],[S- Worst-Euclidean Distance]]/(Net_Zero_Table[[#This Row],[S+ Best-Euclidean Distance]]+Net_Zero_Table[[#This Row],[S- Worst-Euclidean Distance]])</f>
        <v>0.42030964160153667</v>
      </c>
      <c r="AB379">
        <v>378</v>
      </c>
    </row>
    <row r="380" spans="1:28" x14ac:dyDescent="0.3">
      <c r="A380">
        <v>445</v>
      </c>
      <c r="B380" t="s">
        <v>280</v>
      </c>
      <c r="C380" t="s">
        <v>147</v>
      </c>
      <c r="D380" t="s">
        <v>151</v>
      </c>
      <c r="E380" t="s">
        <v>280</v>
      </c>
      <c r="F380" t="s">
        <v>155</v>
      </c>
      <c r="G380" t="s">
        <v>219</v>
      </c>
      <c r="H380">
        <v>368.18974619313667</v>
      </c>
      <c r="I380">
        <v>53</v>
      </c>
      <c r="J380">
        <v>1275018.9794689808</v>
      </c>
      <c r="K380">
        <v>47828.723972727268</v>
      </c>
      <c r="L380">
        <v>229503416.30441654</v>
      </c>
      <c r="M380">
        <v>6977182.7068181811</v>
      </c>
      <c r="N380">
        <v>1912528469.2034712</v>
      </c>
      <c r="O380">
        <v>98792000</v>
      </c>
      <c r="P380">
        <v>29.388251059090909</v>
      </c>
      <c r="Q380">
        <v>19061.53374306126</v>
      </c>
      <c r="R380">
        <v>229551245.02838928</v>
      </c>
      <c r="S380">
        <v>2018.2976519102892</v>
      </c>
      <c r="T380">
        <v>19090.921994120352</v>
      </c>
      <c r="U380">
        <f>Net_Zero_Table[[#This Row],[Total Energy(MJ)]]*AHP!$Q$23/TOPSIS!$B$20</f>
        <v>2.3378272427292363E-2</v>
      </c>
      <c r="V380">
        <f>Net_Zero_Table[[#This Row],[Capital Cost (LKR)]]*AHP!$Q$24/TOPSIS!$C$20</f>
        <v>5.2735487288844115E-3</v>
      </c>
      <c r="W380">
        <f>Net_Zero_Table[[#This Row],[System Cost (LKR)]]*AHP!$Q$25/TOPSIS!$D$20</f>
        <v>2.5043980139824824E-3</v>
      </c>
      <c r="X380">
        <f>Net_Zero_Table[[#This Row],[Embodied Carbon (Metric T)]]*AHP!$Q$26/TOPSIS!$E$20</f>
        <v>1.3247546325016662E-2</v>
      </c>
      <c r="Y3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5.3044975377362037E-3</v>
      </c>
      <c r="Z3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3.7454427112485265E-3</v>
      </c>
      <c r="AA380">
        <f>Net_Zero_Table[[#This Row],[S- Worst-Euclidean Distance]]/(Net_Zero_Table[[#This Row],[S+ Best-Euclidean Distance]]+Net_Zero_Table[[#This Row],[S- Worst-Euclidean Distance]])</f>
        <v>0.41386380552829727</v>
      </c>
      <c r="AB380">
        <v>379</v>
      </c>
    </row>
    <row r="381" spans="1:28" x14ac:dyDescent="0.3">
      <c r="A381">
        <v>463</v>
      </c>
      <c r="B381" t="s">
        <v>280</v>
      </c>
      <c r="C381" t="s">
        <v>147</v>
      </c>
      <c r="D381" t="s">
        <v>280</v>
      </c>
      <c r="E381" t="s">
        <v>280</v>
      </c>
      <c r="F381" t="s">
        <v>155</v>
      </c>
      <c r="G381" t="s">
        <v>219</v>
      </c>
      <c r="H381">
        <v>368.65420853154666</v>
      </c>
      <c r="I381">
        <v>53</v>
      </c>
      <c r="J381">
        <v>1275468.5790125621</v>
      </c>
      <c r="K381">
        <v>47828.723972727268</v>
      </c>
      <c r="L381">
        <v>229584344.22226116</v>
      </c>
      <c r="M381">
        <v>6981787.7818181813</v>
      </c>
      <c r="N381">
        <v>1913202868.5188432</v>
      </c>
      <c r="O381">
        <v>98792000</v>
      </c>
      <c r="P381">
        <v>29.379040909090907</v>
      </c>
      <c r="Q381">
        <v>19068.2552562378</v>
      </c>
      <c r="R381">
        <v>229632172.9462339</v>
      </c>
      <c r="S381">
        <v>2018.9766563006613</v>
      </c>
      <c r="T381">
        <v>19097.634297146891</v>
      </c>
      <c r="U381">
        <f>Net_Zero_Table[[#This Row],[Total Energy(MJ)]]*AHP!$Q$23/TOPSIS!$B$20</f>
        <v>2.3386514399188926E-2</v>
      </c>
      <c r="V381">
        <f>Net_Zero_Table[[#This Row],[Capital Cost (LKR)]]*AHP!$Q$24/TOPSIS!$C$20</f>
        <v>5.277029372638937E-3</v>
      </c>
      <c r="W381">
        <f>Net_Zero_Table[[#This Row],[System Cost (LKR)]]*AHP!$Q$25/TOPSIS!$D$20</f>
        <v>2.5043980139824824E-3</v>
      </c>
      <c r="X381">
        <f>Net_Zero_Table[[#This Row],[Embodied Carbon (Metric T)]]*AHP!$Q$26/TOPSIS!$E$20</f>
        <v>1.3243394601644623E-2</v>
      </c>
      <c r="Y3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5.3044198574825592E-3</v>
      </c>
      <c r="Z3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3.7379911000395673E-3</v>
      </c>
      <c r="AA381">
        <f>Net_Zero_Table[[#This Row],[S- Worst-Euclidean Distance]]/(Net_Zero_Table[[#This Row],[S+ Best-Euclidean Distance]]+Net_Zero_Table[[#This Row],[S- Worst-Euclidean Distance]])</f>
        <v>0.41338434158757603</v>
      </c>
      <c r="AB381">
        <v>380</v>
      </c>
    </row>
    <row r="382" spans="1:28" x14ac:dyDescent="0.3">
      <c r="A382">
        <v>447</v>
      </c>
      <c r="B382" t="s">
        <v>280</v>
      </c>
      <c r="C382" t="s">
        <v>147</v>
      </c>
      <c r="D382" t="s">
        <v>151</v>
      </c>
      <c r="E382" t="s">
        <v>280</v>
      </c>
      <c r="F382" t="s">
        <v>155</v>
      </c>
      <c r="G382" t="s">
        <v>218</v>
      </c>
      <c r="H382">
        <v>368.18974619313667</v>
      </c>
      <c r="I382">
        <v>27</v>
      </c>
      <c r="J382">
        <v>1275018.9794689808</v>
      </c>
      <c r="K382">
        <v>47828.723972727268</v>
      </c>
      <c r="L382">
        <v>229503416.30441654</v>
      </c>
      <c r="M382">
        <v>6977182.7068181811</v>
      </c>
      <c r="N382">
        <v>1912528469.2034712</v>
      </c>
      <c r="O382">
        <v>101147400</v>
      </c>
      <c r="P382">
        <v>29.388251059090909</v>
      </c>
      <c r="Q382">
        <v>19061.53374306126</v>
      </c>
      <c r="R382">
        <v>229551245.02838928</v>
      </c>
      <c r="S382">
        <v>2020.6530519102894</v>
      </c>
      <c r="T382">
        <v>19090.921994120352</v>
      </c>
      <c r="U382">
        <f>Net_Zero_Table[[#This Row],[Total Energy(MJ)]]*AHP!$Q$23/TOPSIS!$B$20</f>
        <v>2.3378272427292363E-2</v>
      </c>
      <c r="V382">
        <f>Net_Zero_Table[[#This Row],[Capital Cost (LKR)]]*AHP!$Q$24/TOPSIS!$C$20</f>
        <v>5.2735487288844115E-3</v>
      </c>
      <c r="W382">
        <f>Net_Zero_Table[[#This Row],[System Cost (LKR)]]*AHP!$Q$25/TOPSIS!$D$20</f>
        <v>2.5641079002296919E-3</v>
      </c>
      <c r="X382">
        <f>Net_Zero_Table[[#This Row],[Embodied Carbon (Metric T)]]*AHP!$Q$26/TOPSIS!$E$20</f>
        <v>1.3247546325016662E-2</v>
      </c>
      <c r="Y3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5.308555342337192E-3</v>
      </c>
      <c r="Z3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3.7369745065963566E-3</v>
      </c>
      <c r="AA382">
        <f>Net_Zero_Table[[#This Row],[S- Worst-Euclidean Distance]]/(Net_Zero_Table[[#This Row],[S+ Best-Euclidean Distance]]+Net_Zero_Table[[#This Row],[S- Worst-Euclidean Distance]])</f>
        <v>0.41312942072010728</v>
      </c>
      <c r="AB382">
        <v>381</v>
      </c>
    </row>
    <row r="383" spans="1:28" x14ac:dyDescent="0.3">
      <c r="A383">
        <v>465</v>
      </c>
      <c r="B383" t="s">
        <v>280</v>
      </c>
      <c r="C383" t="s">
        <v>147</v>
      </c>
      <c r="D383" t="s">
        <v>280</v>
      </c>
      <c r="E383" t="s">
        <v>280</v>
      </c>
      <c r="F383" t="s">
        <v>155</v>
      </c>
      <c r="G383" t="s">
        <v>218</v>
      </c>
      <c r="H383">
        <v>368.65420853154666</v>
      </c>
      <c r="I383">
        <v>27</v>
      </c>
      <c r="J383">
        <v>1275468.5790125621</v>
      </c>
      <c r="K383">
        <v>47828.723972727268</v>
      </c>
      <c r="L383">
        <v>229584344.22226116</v>
      </c>
      <c r="M383">
        <v>6981787.7818181813</v>
      </c>
      <c r="N383">
        <v>1913202868.5188432</v>
      </c>
      <c r="O383">
        <v>101147400</v>
      </c>
      <c r="P383">
        <v>29.379040909090907</v>
      </c>
      <c r="Q383">
        <v>19068.2552562378</v>
      </c>
      <c r="R383">
        <v>229632172.9462339</v>
      </c>
      <c r="S383">
        <v>2021.3320563006614</v>
      </c>
      <c r="T383">
        <v>19097.634297146891</v>
      </c>
      <c r="U383">
        <f>Net_Zero_Table[[#This Row],[Total Energy(MJ)]]*AHP!$Q$23/TOPSIS!$B$20</f>
        <v>2.3386514399188926E-2</v>
      </c>
      <c r="V383">
        <f>Net_Zero_Table[[#This Row],[Capital Cost (LKR)]]*AHP!$Q$24/TOPSIS!$C$20</f>
        <v>5.277029372638937E-3</v>
      </c>
      <c r="W383">
        <f>Net_Zero_Table[[#This Row],[System Cost (LKR)]]*AHP!$Q$25/TOPSIS!$D$20</f>
        <v>2.5641079002296919E-3</v>
      </c>
      <c r="X383">
        <f>Net_Zero_Table[[#This Row],[Embodied Carbon (Metric T)]]*AHP!$Q$26/TOPSIS!$E$20</f>
        <v>1.3243394601644623E-2</v>
      </c>
      <c r="Y3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5.3084777214623957E-3</v>
      </c>
      <c r="Z3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3.7295059758205755E-3</v>
      </c>
      <c r="AA383">
        <f>Net_Zero_Table[[#This Row],[S- Worst-Euclidean Distance]]/(Net_Zero_Table[[#This Row],[S+ Best-Euclidean Distance]]+Net_Zero_Table[[#This Row],[S- Worst-Euclidean Distance]])</f>
        <v>0.41264800875241148</v>
      </c>
      <c r="AB383">
        <v>382</v>
      </c>
    </row>
    <row r="384" spans="1:28" x14ac:dyDescent="0.3">
      <c r="A384">
        <v>448</v>
      </c>
      <c r="B384" t="s">
        <v>280</v>
      </c>
      <c r="C384" t="s">
        <v>147</v>
      </c>
      <c r="D384" t="s">
        <v>151</v>
      </c>
      <c r="E384" t="s">
        <v>280</v>
      </c>
      <c r="F384" t="s">
        <v>280</v>
      </c>
      <c r="G384" t="s">
        <v>219</v>
      </c>
      <c r="H384">
        <v>368.29168606613752</v>
      </c>
      <c r="I384">
        <v>53</v>
      </c>
      <c r="J384">
        <v>1272267.2909921019</v>
      </c>
      <c r="K384">
        <v>49193.356927272718</v>
      </c>
      <c r="L384">
        <v>229008112.37857834</v>
      </c>
      <c r="M384">
        <v>6938972.9840909084</v>
      </c>
      <c r="N384">
        <v>1908400936.4881527</v>
      </c>
      <c r="O384">
        <v>98792000</v>
      </c>
      <c r="P384">
        <v>29.661177649999999</v>
      </c>
      <c r="Q384">
        <v>19020.396000331923</v>
      </c>
      <c r="R384">
        <v>229057305.73550561</v>
      </c>
      <c r="S384">
        <v>2014.1319094722435</v>
      </c>
      <c r="T384">
        <v>19050.057177981922</v>
      </c>
      <c r="U384">
        <f>Net_Zero_Table[[#This Row],[Total Energy(MJ)]]*AHP!$Q$23/TOPSIS!$B$20</f>
        <v>2.3327967985030895E-2</v>
      </c>
      <c r="V384">
        <f>Net_Zero_Table[[#This Row],[Capital Cost (LKR)]]*AHP!$Q$24/TOPSIS!$C$20</f>
        <v>5.2446687578149246E-3</v>
      </c>
      <c r="W384">
        <f>Net_Zero_Table[[#This Row],[System Cost (LKR)]]*AHP!$Q$25/TOPSIS!$D$20</f>
        <v>2.5043980139824824E-3</v>
      </c>
      <c r="X384">
        <f>Net_Zero_Table[[#This Row],[Embodied Carbon (Metric T)]]*AHP!$Q$26/TOPSIS!$E$20</f>
        <v>1.3370575342603559E-2</v>
      </c>
      <c r="Y3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5.3917647437372283E-3</v>
      </c>
      <c r="Z3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3.777506669290481E-3</v>
      </c>
      <c r="AA384">
        <f>Net_Zero_Table[[#This Row],[S- Worst-Euclidean Distance]]/(Net_Zero_Table[[#This Row],[S+ Best-Euclidean Distance]]+Net_Zero_Table[[#This Row],[S- Worst-Euclidean Distance]])</f>
        <v>0.41197457236606566</v>
      </c>
      <c r="AB384">
        <v>383</v>
      </c>
    </row>
    <row r="385" spans="1:28" x14ac:dyDescent="0.3">
      <c r="A385">
        <v>446</v>
      </c>
      <c r="B385" t="s">
        <v>280</v>
      </c>
      <c r="C385" t="s">
        <v>147</v>
      </c>
      <c r="D385" t="s">
        <v>151</v>
      </c>
      <c r="E385" t="s">
        <v>280</v>
      </c>
      <c r="F385" t="s">
        <v>155</v>
      </c>
      <c r="G385" t="s">
        <v>220</v>
      </c>
      <c r="H385">
        <v>368.18974619313667</v>
      </c>
      <c r="I385">
        <v>27</v>
      </c>
      <c r="J385">
        <v>1275018.9794689808</v>
      </c>
      <c r="K385">
        <v>47828.723972727268</v>
      </c>
      <c r="L385">
        <v>229503416.30441654</v>
      </c>
      <c r="M385">
        <v>6977182.7068181811</v>
      </c>
      <c r="N385">
        <v>1912528469.2034712</v>
      </c>
      <c r="O385">
        <v>105300000</v>
      </c>
      <c r="P385">
        <v>29.388251059090909</v>
      </c>
      <c r="Q385">
        <v>19061.53374306126</v>
      </c>
      <c r="R385">
        <v>229551245.02838928</v>
      </c>
      <c r="S385">
        <v>2024.8056519102893</v>
      </c>
      <c r="T385">
        <v>19090.921994120352</v>
      </c>
      <c r="U385">
        <f>Net_Zero_Table[[#This Row],[Total Energy(MJ)]]*AHP!$Q$23/TOPSIS!$B$20</f>
        <v>2.3378272427292363E-2</v>
      </c>
      <c r="V385">
        <f>Net_Zero_Table[[#This Row],[Capital Cost (LKR)]]*AHP!$Q$24/TOPSIS!$C$20</f>
        <v>5.2735487288844115E-3</v>
      </c>
      <c r="W385">
        <f>Net_Zero_Table[[#This Row],[System Cost (LKR)]]*AHP!$Q$25/TOPSIS!$D$20</f>
        <v>2.6693771851198011E-3</v>
      </c>
      <c r="X385">
        <f>Net_Zero_Table[[#This Row],[Embodied Carbon (Metric T)]]*AHP!$Q$26/TOPSIS!$E$20</f>
        <v>1.3247546325016662E-2</v>
      </c>
      <c r="Y3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5.3173350869422393E-3</v>
      </c>
      <c r="Z3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3.7243303513290393E-3</v>
      </c>
      <c r="AA385">
        <f>Net_Zero_Table[[#This Row],[S- Worst-Euclidean Distance]]/(Net_Zero_Table[[#This Row],[S+ Best-Euclidean Distance]]+Net_Zero_Table[[#This Row],[S- Worst-Euclidean Distance]])</f>
        <v>0.41190756025596909</v>
      </c>
      <c r="AB385">
        <v>384</v>
      </c>
    </row>
    <row r="386" spans="1:28" x14ac:dyDescent="0.3">
      <c r="A386">
        <v>466</v>
      </c>
      <c r="B386" t="s">
        <v>280</v>
      </c>
      <c r="C386" t="s">
        <v>147</v>
      </c>
      <c r="D386" t="s">
        <v>280</v>
      </c>
      <c r="E386" t="s">
        <v>280</v>
      </c>
      <c r="F386" t="s">
        <v>280</v>
      </c>
      <c r="G386" t="s">
        <v>219</v>
      </c>
      <c r="H386">
        <v>368.7561484045475</v>
      </c>
      <c r="I386">
        <v>53</v>
      </c>
      <c r="J386">
        <v>1272716.8905356829</v>
      </c>
      <c r="K386">
        <v>49193.356927272718</v>
      </c>
      <c r="L386">
        <v>229089040.29642293</v>
      </c>
      <c r="M386">
        <v>6943578.0590909086</v>
      </c>
      <c r="N386">
        <v>1909075335.8035243</v>
      </c>
      <c r="O386">
        <v>98792000</v>
      </c>
      <c r="P386">
        <v>29.651967499999998</v>
      </c>
      <c r="Q386">
        <v>19027.117513508456</v>
      </c>
      <c r="R386">
        <v>229138233.6533502</v>
      </c>
      <c r="S386">
        <v>2014.8109138626151</v>
      </c>
      <c r="T386">
        <v>19056.769481008458</v>
      </c>
      <c r="U386">
        <f>Net_Zero_Table[[#This Row],[Total Energy(MJ)]]*AHP!$Q$23/TOPSIS!$B$20</f>
        <v>2.3336209956927454E-2</v>
      </c>
      <c r="V386">
        <f>Net_Zero_Table[[#This Row],[Capital Cost (LKR)]]*AHP!$Q$24/TOPSIS!$C$20</f>
        <v>5.2481494015694493E-3</v>
      </c>
      <c r="W386">
        <f>Net_Zero_Table[[#This Row],[System Cost (LKR)]]*AHP!$Q$25/TOPSIS!$D$20</f>
        <v>2.5043980139824824E-3</v>
      </c>
      <c r="X386">
        <f>Net_Zero_Table[[#This Row],[Embodied Carbon (Metric T)]]*AHP!$Q$26/TOPSIS!$E$20</f>
        <v>1.3366423619231521E-2</v>
      </c>
      <c r="Y3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5.3914980410028389E-3</v>
      </c>
      <c r="Z3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3.7698463065472883E-3</v>
      </c>
      <c r="AA386">
        <f>Net_Zero_Table[[#This Row],[S- Worst-Euclidean Distance]]/(Net_Zero_Table[[#This Row],[S+ Best-Euclidean Distance]]+Net_Zero_Table[[#This Row],[S- Worst-Euclidean Distance]])</f>
        <v>0.41149488148596863</v>
      </c>
      <c r="AB386">
        <v>385</v>
      </c>
    </row>
    <row r="387" spans="1:28" x14ac:dyDescent="0.3">
      <c r="A387">
        <v>464</v>
      </c>
      <c r="B387" t="s">
        <v>280</v>
      </c>
      <c r="C387" t="s">
        <v>147</v>
      </c>
      <c r="D387" t="s">
        <v>280</v>
      </c>
      <c r="E387" t="s">
        <v>280</v>
      </c>
      <c r="F387" t="s">
        <v>155</v>
      </c>
      <c r="G387" t="s">
        <v>220</v>
      </c>
      <c r="H387">
        <v>368.65420853154666</v>
      </c>
      <c r="I387">
        <v>27</v>
      </c>
      <c r="J387">
        <v>1275468.5790125621</v>
      </c>
      <c r="K387">
        <v>47828.723972727268</v>
      </c>
      <c r="L387">
        <v>229584344.22226116</v>
      </c>
      <c r="M387">
        <v>6981787.7818181813</v>
      </c>
      <c r="N387">
        <v>1913202868.5188432</v>
      </c>
      <c r="O387">
        <v>105300000</v>
      </c>
      <c r="P387">
        <v>29.379040909090907</v>
      </c>
      <c r="Q387">
        <v>19068.2552562378</v>
      </c>
      <c r="R387">
        <v>229632172.9462339</v>
      </c>
      <c r="S387">
        <v>2025.4846563006613</v>
      </c>
      <c r="T387">
        <v>19097.634297146891</v>
      </c>
      <c r="U387">
        <f>Net_Zero_Table[[#This Row],[Total Energy(MJ)]]*AHP!$Q$23/TOPSIS!$B$20</f>
        <v>2.3386514399188926E-2</v>
      </c>
      <c r="V387">
        <f>Net_Zero_Table[[#This Row],[Capital Cost (LKR)]]*AHP!$Q$24/TOPSIS!$C$20</f>
        <v>5.277029372638937E-3</v>
      </c>
      <c r="W387">
        <f>Net_Zero_Table[[#This Row],[System Cost (LKR)]]*AHP!$Q$25/TOPSIS!$D$20</f>
        <v>2.6693771851198011E-3</v>
      </c>
      <c r="X387">
        <f>Net_Zero_Table[[#This Row],[Embodied Carbon (Metric T)]]*AHP!$Q$26/TOPSIS!$E$20</f>
        <v>1.3243394601644623E-2</v>
      </c>
      <c r="Y3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5.3172575942334105E-3</v>
      </c>
      <c r="Z3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3.7168364137477169E-3</v>
      </c>
      <c r="AA387">
        <f>Net_Zero_Table[[#This Row],[S- Worst-Euclidean Distance]]/(Net_Zero_Table[[#This Row],[S+ Best-Euclidean Distance]]+Net_Zero_Table[[#This Row],[S- Worst-Euclidean Distance]])</f>
        <v>0.41142326064618051</v>
      </c>
      <c r="AB387">
        <v>386</v>
      </c>
    </row>
    <row r="388" spans="1:28" x14ac:dyDescent="0.3">
      <c r="A388">
        <v>450</v>
      </c>
      <c r="B388" t="s">
        <v>280</v>
      </c>
      <c r="C388" t="s">
        <v>147</v>
      </c>
      <c r="D388" t="s">
        <v>151</v>
      </c>
      <c r="E388" t="s">
        <v>280</v>
      </c>
      <c r="F388" t="s">
        <v>280</v>
      </c>
      <c r="G388" t="s">
        <v>218</v>
      </c>
      <c r="H388">
        <v>368.29168606613752</v>
      </c>
      <c r="I388">
        <v>27</v>
      </c>
      <c r="J388">
        <v>1272267.2909921019</v>
      </c>
      <c r="K388">
        <v>49193.356927272718</v>
      </c>
      <c r="L388">
        <v>229008112.37857834</v>
      </c>
      <c r="M388">
        <v>6938972.9840909084</v>
      </c>
      <c r="N388">
        <v>1908400936.4881527</v>
      </c>
      <c r="O388">
        <v>101147400</v>
      </c>
      <c r="P388">
        <v>29.661177649999999</v>
      </c>
      <c r="Q388">
        <v>19020.396000331923</v>
      </c>
      <c r="R388">
        <v>229057305.73550561</v>
      </c>
      <c r="S388">
        <v>2016.4873094722436</v>
      </c>
      <c r="T388">
        <v>19050.057177981922</v>
      </c>
      <c r="U388">
        <f>Net_Zero_Table[[#This Row],[Total Energy(MJ)]]*AHP!$Q$23/TOPSIS!$B$20</f>
        <v>2.3327967985030895E-2</v>
      </c>
      <c r="V388">
        <f>Net_Zero_Table[[#This Row],[Capital Cost (LKR)]]*AHP!$Q$24/TOPSIS!$C$20</f>
        <v>5.2446687578149246E-3</v>
      </c>
      <c r="W388">
        <f>Net_Zero_Table[[#This Row],[System Cost (LKR)]]*AHP!$Q$25/TOPSIS!$D$20</f>
        <v>2.5641079002296919E-3</v>
      </c>
      <c r="X388">
        <f>Net_Zero_Table[[#This Row],[Embodied Carbon (Metric T)]]*AHP!$Q$26/TOPSIS!$E$20</f>
        <v>1.3370575342603559E-2</v>
      </c>
      <c r="Y3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5.3957569206382035E-3</v>
      </c>
      <c r="Z3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3.7691105046470095E-3</v>
      </c>
      <c r="AA388">
        <f>Net_Zero_Table[[#This Row],[S- Worst-Euclidean Distance]]/(Net_Zero_Table[[#This Row],[S+ Best-Euclidean Distance]]+Net_Zero_Table[[#This Row],[S- Worst-Euclidean Distance]])</f>
        <v>0.41125641318589107</v>
      </c>
      <c r="AB388">
        <v>387</v>
      </c>
    </row>
    <row r="389" spans="1:28" x14ac:dyDescent="0.3">
      <c r="A389">
        <v>468</v>
      </c>
      <c r="B389" t="s">
        <v>280</v>
      </c>
      <c r="C389" t="s">
        <v>147</v>
      </c>
      <c r="D389" t="s">
        <v>280</v>
      </c>
      <c r="E389" t="s">
        <v>280</v>
      </c>
      <c r="F389" t="s">
        <v>280</v>
      </c>
      <c r="G389" t="s">
        <v>218</v>
      </c>
      <c r="H389">
        <v>368.7561484045475</v>
      </c>
      <c r="I389">
        <v>27</v>
      </c>
      <c r="J389">
        <v>1272716.8905356829</v>
      </c>
      <c r="K389">
        <v>49193.356927272718</v>
      </c>
      <c r="L389">
        <v>229089040.29642293</v>
      </c>
      <c r="M389">
        <v>6943578.0590909086</v>
      </c>
      <c r="N389">
        <v>1909075335.8035243</v>
      </c>
      <c r="O389">
        <v>101147400</v>
      </c>
      <c r="P389">
        <v>29.651967499999998</v>
      </c>
      <c r="Q389">
        <v>19027.117513508456</v>
      </c>
      <c r="R389">
        <v>229138233.6533502</v>
      </c>
      <c r="S389">
        <v>2017.1663138626152</v>
      </c>
      <c r="T389">
        <v>19056.769481008458</v>
      </c>
      <c r="U389">
        <f>Net_Zero_Table[[#This Row],[Total Energy(MJ)]]*AHP!$Q$23/TOPSIS!$B$20</f>
        <v>2.3336209956927454E-2</v>
      </c>
      <c r="V389">
        <f>Net_Zero_Table[[#This Row],[Capital Cost (LKR)]]*AHP!$Q$24/TOPSIS!$C$20</f>
        <v>5.2481494015694493E-3</v>
      </c>
      <c r="W389">
        <f>Net_Zero_Table[[#This Row],[System Cost (LKR)]]*AHP!$Q$25/TOPSIS!$D$20</f>
        <v>2.5641079002296919E-3</v>
      </c>
      <c r="X389">
        <f>Net_Zero_Table[[#This Row],[Embodied Carbon (Metric T)]]*AHP!$Q$26/TOPSIS!$E$20</f>
        <v>1.3366423619231521E-2</v>
      </c>
      <c r="Y3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5.3954904152398175E-3</v>
      </c>
      <c r="Z3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3.7614330426972379E-3</v>
      </c>
      <c r="AA389">
        <f>Net_Zero_Table[[#This Row],[S- Worst-Euclidean Distance]]/(Net_Zero_Table[[#This Row],[S+ Best-Euclidean Distance]]+Net_Zero_Table[[#This Row],[S- Worst-Euclidean Distance]])</f>
        <v>0.41077476075623365</v>
      </c>
      <c r="AB389">
        <v>388</v>
      </c>
    </row>
    <row r="390" spans="1:28" x14ac:dyDescent="0.3">
      <c r="A390">
        <v>449</v>
      </c>
      <c r="B390" t="s">
        <v>280</v>
      </c>
      <c r="C390" t="s">
        <v>147</v>
      </c>
      <c r="D390" t="s">
        <v>151</v>
      </c>
      <c r="E390" t="s">
        <v>280</v>
      </c>
      <c r="F390" t="s">
        <v>280</v>
      </c>
      <c r="G390" t="s">
        <v>220</v>
      </c>
      <c r="H390">
        <v>368.29168606613752</v>
      </c>
      <c r="I390">
        <v>27</v>
      </c>
      <c r="J390">
        <v>1272267.2909921019</v>
      </c>
      <c r="K390">
        <v>49193.356927272718</v>
      </c>
      <c r="L390">
        <v>229008112.37857834</v>
      </c>
      <c r="M390">
        <v>6938972.9840909084</v>
      </c>
      <c r="N390">
        <v>1908400936.4881527</v>
      </c>
      <c r="O390">
        <v>105300000</v>
      </c>
      <c r="P390">
        <v>29.661177649999999</v>
      </c>
      <c r="Q390">
        <v>19020.396000331923</v>
      </c>
      <c r="R390">
        <v>229057305.73550561</v>
      </c>
      <c r="S390">
        <v>2020.6399094722435</v>
      </c>
      <c r="T390">
        <v>19050.057177981922</v>
      </c>
      <c r="U390">
        <f>Net_Zero_Table[[#This Row],[Total Energy(MJ)]]*AHP!$Q$23/TOPSIS!$B$20</f>
        <v>2.3327967985030895E-2</v>
      </c>
      <c r="V390">
        <f>Net_Zero_Table[[#This Row],[Capital Cost (LKR)]]*AHP!$Q$24/TOPSIS!$C$20</f>
        <v>5.2446687578149246E-3</v>
      </c>
      <c r="W390">
        <f>Net_Zero_Table[[#This Row],[System Cost (LKR)]]*AHP!$Q$25/TOPSIS!$D$20</f>
        <v>2.6693771851198011E-3</v>
      </c>
      <c r="X390">
        <f>Net_Zero_Table[[#This Row],[Embodied Carbon (Metric T)]]*AHP!$Q$26/TOPSIS!$E$20</f>
        <v>1.3370575342603559E-2</v>
      </c>
      <c r="Y3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5.4043950032159347E-3</v>
      </c>
      <c r="Z3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3.7565745166467865E-3</v>
      </c>
      <c r="AA390">
        <f>Net_Zero_Table[[#This Row],[S- Worst-Euclidean Distance]]/(Net_Zero_Table[[#This Row],[S+ Best-Euclidean Distance]]+Net_Zero_Table[[#This Row],[S- Worst-Euclidean Distance]])</f>
        <v>0.4100629860738888</v>
      </c>
      <c r="AB390">
        <v>389</v>
      </c>
    </row>
    <row r="391" spans="1:28" x14ac:dyDescent="0.3">
      <c r="A391">
        <v>467</v>
      </c>
      <c r="B391" t="s">
        <v>280</v>
      </c>
      <c r="C391" t="s">
        <v>147</v>
      </c>
      <c r="D391" t="s">
        <v>280</v>
      </c>
      <c r="E391" t="s">
        <v>280</v>
      </c>
      <c r="F391" t="s">
        <v>280</v>
      </c>
      <c r="G391" t="s">
        <v>220</v>
      </c>
      <c r="H391">
        <v>368.7561484045475</v>
      </c>
      <c r="I391">
        <v>27</v>
      </c>
      <c r="J391">
        <v>1272716.8905356829</v>
      </c>
      <c r="K391">
        <v>49193.356927272718</v>
      </c>
      <c r="L391">
        <v>229089040.29642293</v>
      </c>
      <c r="M391">
        <v>6943578.0590909086</v>
      </c>
      <c r="N391">
        <v>1909075335.8035243</v>
      </c>
      <c r="O391">
        <v>105300000</v>
      </c>
      <c r="P391">
        <v>29.651967499999998</v>
      </c>
      <c r="Q391">
        <v>19027.117513508456</v>
      </c>
      <c r="R391">
        <v>229138233.6533502</v>
      </c>
      <c r="S391">
        <v>2021.3189138626151</v>
      </c>
      <c r="T391">
        <v>19056.769481008458</v>
      </c>
      <c r="U391">
        <f>Net_Zero_Table[[#This Row],[Total Energy(MJ)]]*AHP!$Q$23/TOPSIS!$B$20</f>
        <v>2.3336209956927454E-2</v>
      </c>
      <c r="V391">
        <f>Net_Zero_Table[[#This Row],[Capital Cost (LKR)]]*AHP!$Q$24/TOPSIS!$C$20</f>
        <v>5.2481494015694493E-3</v>
      </c>
      <c r="W391">
        <f>Net_Zero_Table[[#This Row],[System Cost (LKR)]]*AHP!$Q$25/TOPSIS!$D$20</f>
        <v>2.6693771851198011E-3</v>
      </c>
      <c r="X391">
        <f>Net_Zero_Table[[#This Row],[Embodied Carbon (Metric T)]]*AHP!$Q$26/TOPSIS!$E$20</f>
        <v>1.3366423619231521E-2</v>
      </c>
      <c r="Y3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5.4041289238058558E-3</v>
      </c>
      <c r="Z3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3.748871381839367E-3</v>
      </c>
      <c r="AA391">
        <f>Net_Zero_Table[[#This Row],[S- Worst-Euclidean Distance]]/(Net_Zero_Table[[#This Row],[S+ Best-Euclidean Distance]]+Net_Zero_Table[[#This Row],[S- Worst-Euclidean Distance]])</f>
        <v>0.40957841763942754</v>
      </c>
      <c r="AB391">
        <v>390</v>
      </c>
    </row>
    <row r="392" spans="1:28" x14ac:dyDescent="0.3">
      <c r="A392">
        <v>442</v>
      </c>
      <c r="B392" t="s">
        <v>280</v>
      </c>
      <c r="C392" t="s">
        <v>147</v>
      </c>
      <c r="D392" t="s">
        <v>151</v>
      </c>
      <c r="E392" t="s">
        <v>280</v>
      </c>
      <c r="F392" t="s">
        <v>154</v>
      </c>
      <c r="G392" t="s">
        <v>219</v>
      </c>
      <c r="H392">
        <v>368.22831803697477</v>
      </c>
      <c r="I392">
        <v>53</v>
      </c>
      <c r="J392">
        <v>1273977.800045297</v>
      </c>
      <c r="K392">
        <v>47009.944199999998</v>
      </c>
      <c r="L392">
        <v>229316004.00815347</v>
      </c>
      <c r="M392">
        <v>6949890.0477272719</v>
      </c>
      <c r="N392">
        <v>1910966700.0679455</v>
      </c>
      <c r="O392">
        <v>98792000</v>
      </c>
      <c r="P392">
        <v>29.661177649999999</v>
      </c>
      <c r="Q392">
        <v>19045.96811067719</v>
      </c>
      <c r="R392">
        <v>229363013.95235348</v>
      </c>
      <c r="S392">
        <v>2016.7085901156729</v>
      </c>
      <c r="T392">
        <v>19075.629288327189</v>
      </c>
      <c r="U392">
        <f>Net_Zero_Table[[#This Row],[Total Energy(MJ)]]*AHP!$Q$23/TOPSIS!$B$20</f>
        <v>2.3359102340132509E-2</v>
      </c>
      <c r="V392">
        <f>Net_Zero_Table[[#This Row],[Capital Cost (LKR)]]*AHP!$Q$24/TOPSIS!$C$20</f>
        <v>5.2529201781204918E-3</v>
      </c>
      <c r="W392">
        <f>Net_Zero_Table[[#This Row],[System Cost (LKR)]]*AHP!$Q$25/TOPSIS!$D$20</f>
        <v>2.5043980139824824E-3</v>
      </c>
      <c r="X392">
        <f>Net_Zero_Table[[#This Row],[Embodied Carbon (Metric T)]]*AHP!$Q$26/TOPSIS!$E$20</f>
        <v>1.3370575342603559E-2</v>
      </c>
      <c r="Y3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5.403686109831822E-3</v>
      </c>
      <c r="Z3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3.7467077402788961E-3</v>
      </c>
      <c r="AA392">
        <f>Net_Zero_Table[[#This Row],[S- Worst-Euclidean Distance]]/(Net_Zero_Table[[#This Row],[S+ Best-Euclidean Distance]]+Net_Zero_Table[[#This Row],[S- Worst-Euclidean Distance]])</f>
        <v>0.40945863114226083</v>
      </c>
      <c r="AB392">
        <v>391</v>
      </c>
    </row>
    <row r="393" spans="1:28" x14ac:dyDescent="0.3">
      <c r="A393">
        <v>460</v>
      </c>
      <c r="B393" t="s">
        <v>280</v>
      </c>
      <c r="C393" t="s">
        <v>147</v>
      </c>
      <c r="D393" t="s">
        <v>280</v>
      </c>
      <c r="E393" t="s">
        <v>280</v>
      </c>
      <c r="F393" t="s">
        <v>154</v>
      </c>
      <c r="G393" t="s">
        <v>219</v>
      </c>
      <c r="H393">
        <v>368.69278037538481</v>
      </c>
      <c r="I393">
        <v>53</v>
      </c>
      <c r="J393">
        <v>1274427.399588878</v>
      </c>
      <c r="K393">
        <v>47009.944199999998</v>
      </c>
      <c r="L393">
        <v>229396931.92599803</v>
      </c>
      <c r="M393">
        <v>6954495.1227272721</v>
      </c>
      <c r="N393">
        <v>1911641099.383317</v>
      </c>
      <c r="O393">
        <v>98792000</v>
      </c>
      <c r="P393">
        <v>29.651967499999998</v>
      </c>
      <c r="Q393">
        <v>19052.689623853723</v>
      </c>
      <c r="R393">
        <v>229443941.87019804</v>
      </c>
      <c r="S393">
        <v>2017.3875945060443</v>
      </c>
      <c r="T393">
        <v>19082.341591353725</v>
      </c>
      <c r="U393">
        <f>Net_Zero_Table[[#This Row],[Total Energy(MJ)]]*AHP!$Q$23/TOPSIS!$B$20</f>
        <v>2.3367344312029067E-2</v>
      </c>
      <c r="V393">
        <f>Net_Zero_Table[[#This Row],[Capital Cost (LKR)]]*AHP!$Q$24/TOPSIS!$C$20</f>
        <v>5.2564008218750164E-3</v>
      </c>
      <c r="W393">
        <f>Net_Zero_Table[[#This Row],[System Cost (LKR)]]*AHP!$Q$25/TOPSIS!$D$20</f>
        <v>2.5043980139824824E-3</v>
      </c>
      <c r="X393">
        <f>Net_Zero_Table[[#This Row],[Embodied Carbon (Metric T)]]*AHP!$Q$26/TOPSIS!$E$20</f>
        <v>1.3366423619231521E-2</v>
      </c>
      <c r="Y3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5.4034728004670922E-3</v>
      </c>
      <c r="Z3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3.7390605888362651E-3</v>
      </c>
      <c r="AA393">
        <f>Net_Zero_Table[[#This Row],[S- Worst-Euclidean Distance]]/(Net_Zero_Table[[#This Row],[S+ Best-Euclidean Distance]]+Net_Zero_Table[[#This Row],[S- Worst-Euclidean Distance]])</f>
        <v>0.40897423390445758</v>
      </c>
      <c r="AB393">
        <v>392</v>
      </c>
    </row>
    <row r="394" spans="1:28" x14ac:dyDescent="0.3">
      <c r="A394">
        <v>444</v>
      </c>
      <c r="B394" t="s">
        <v>280</v>
      </c>
      <c r="C394" t="s">
        <v>147</v>
      </c>
      <c r="D394" t="s">
        <v>151</v>
      </c>
      <c r="E394" t="s">
        <v>280</v>
      </c>
      <c r="F394" t="s">
        <v>154</v>
      </c>
      <c r="G394" t="s">
        <v>218</v>
      </c>
      <c r="H394">
        <v>368.22831803697477</v>
      </c>
      <c r="I394">
        <v>27</v>
      </c>
      <c r="J394">
        <v>1273977.800045297</v>
      </c>
      <c r="K394">
        <v>47009.944199999998</v>
      </c>
      <c r="L394">
        <v>229316004.00815347</v>
      </c>
      <c r="M394">
        <v>6949890.0477272719</v>
      </c>
      <c r="N394">
        <v>1910966700.0679455</v>
      </c>
      <c r="O394">
        <v>101147400</v>
      </c>
      <c r="P394">
        <v>29.661177649999999</v>
      </c>
      <c r="Q394">
        <v>19045.96811067719</v>
      </c>
      <c r="R394">
        <v>229363013.95235348</v>
      </c>
      <c r="S394">
        <v>2019.0639901156728</v>
      </c>
      <c r="T394">
        <v>19075.629288327189</v>
      </c>
      <c r="U394">
        <f>Net_Zero_Table[[#This Row],[Total Energy(MJ)]]*AHP!$Q$23/TOPSIS!$B$20</f>
        <v>2.3359102340132509E-2</v>
      </c>
      <c r="V394">
        <f>Net_Zero_Table[[#This Row],[Capital Cost (LKR)]]*AHP!$Q$24/TOPSIS!$C$20</f>
        <v>5.2529201781204918E-3</v>
      </c>
      <c r="W394">
        <f>Net_Zero_Table[[#This Row],[System Cost (LKR)]]*AHP!$Q$25/TOPSIS!$D$20</f>
        <v>2.5641079002296919E-3</v>
      </c>
      <c r="X394">
        <f>Net_Zero_Table[[#This Row],[Embodied Carbon (Metric T)]]*AHP!$Q$26/TOPSIS!$E$20</f>
        <v>1.3370575342603559E-2</v>
      </c>
      <c r="Y3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5.4076694858688126E-3</v>
      </c>
      <c r="Z3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3.7382424012859525E-3</v>
      </c>
      <c r="AA394">
        <f>Net_Zero_Table[[#This Row],[S- Worst-Euclidean Distance]]/(Net_Zero_Table[[#This Row],[S+ Best-Euclidean Distance]]+Net_Zero_Table[[#This Row],[S- Worst-Euclidean Distance]])</f>
        <v>0.4087336995380671</v>
      </c>
      <c r="AB394">
        <v>393</v>
      </c>
    </row>
    <row r="395" spans="1:28" x14ac:dyDescent="0.3">
      <c r="A395">
        <v>462</v>
      </c>
      <c r="B395" t="s">
        <v>280</v>
      </c>
      <c r="C395" t="s">
        <v>147</v>
      </c>
      <c r="D395" t="s">
        <v>280</v>
      </c>
      <c r="E395" t="s">
        <v>280</v>
      </c>
      <c r="F395" t="s">
        <v>154</v>
      </c>
      <c r="G395" t="s">
        <v>218</v>
      </c>
      <c r="H395">
        <v>368.69278037538481</v>
      </c>
      <c r="I395">
        <v>27</v>
      </c>
      <c r="J395">
        <v>1274427.399588878</v>
      </c>
      <c r="K395">
        <v>47009.944199999998</v>
      </c>
      <c r="L395">
        <v>229396931.92599803</v>
      </c>
      <c r="M395">
        <v>6954495.1227272721</v>
      </c>
      <c r="N395">
        <v>1911641099.383317</v>
      </c>
      <c r="O395">
        <v>101147400</v>
      </c>
      <c r="P395">
        <v>29.651967499999998</v>
      </c>
      <c r="Q395">
        <v>19052.689623853723</v>
      </c>
      <c r="R395">
        <v>229443941.87019804</v>
      </c>
      <c r="S395">
        <v>2019.7429945060442</v>
      </c>
      <c r="T395">
        <v>19082.341591353725</v>
      </c>
      <c r="U395">
        <f>Net_Zero_Table[[#This Row],[Total Energy(MJ)]]*AHP!$Q$23/TOPSIS!$B$20</f>
        <v>2.3367344312029067E-2</v>
      </c>
      <c r="V395">
        <f>Net_Zero_Table[[#This Row],[Capital Cost (LKR)]]*AHP!$Q$24/TOPSIS!$C$20</f>
        <v>5.2564008218750164E-3</v>
      </c>
      <c r="W395">
        <f>Net_Zero_Table[[#This Row],[System Cost (LKR)]]*AHP!$Q$25/TOPSIS!$D$20</f>
        <v>2.5641079002296919E-3</v>
      </c>
      <c r="X395">
        <f>Net_Zero_Table[[#This Row],[Embodied Carbon (Metric T)]]*AHP!$Q$26/TOPSIS!$E$20</f>
        <v>1.3366423619231521E-2</v>
      </c>
      <c r="Y3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5.4074563336373761E-3</v>
      </c>
      <c r="Z3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3.7305778971487738E-3</v>
      </c>
      <c r="AA395">
        <f>Net_Zero_Table[[#This Row],[S- Worst-Euclidean Distance]]/(Net_Zero_Table[[#This Row],[S+ Best-Euclidean Distance]]+Net_Zero_Table[[#This Row],[S- Worst-Euclidean Distance]])</f>
        <v>0.40824731040954199</v>
      </c>
      <c r="AB395">
        <v>394</v>
      </c>
    </row>
    <row r="396" spans="1:28" x14ac:dyDescent="0.3">
      <c r="A396">
        <v>443</v>
      </c>
      <c r="B396" t="s">
        <v>280</v>
      </c>
      <c r="C396" t="s">
        <v>147</v>
      </c>
      <c r="D396" t="s">
        <v>151</v>
      </c>
      <c r="E396" t="s">
        <v>280</v>
      </c>
      <c r="F396" t="s">
        <v>154</v>
      </c>
      <c r="G396" t="s">
        <v>220</v>
      </c>
      <c r="H396">
        <v>368.22831803697477</v>
      </c>
      <c r="I396">
        <v>27</v>
      </c>
      <c r="J396">
        <v>1273977.800045297</v>
      </c>
      <c r="K396">
        <v>47009.944199999998</v>
      </c>
      <c r="L396">
        <v>229316004.00815347</v>
      </c>
      <c r="M396">
        <v>6949890.0477272719</v>
      </c>
      <c r="N396">
        <v>1910966700.0679455</v>
      </c>
      <c r="O396">
        <v>105300000</v>
      </c>
      <c r="P396">
        <v>29.661177649999999</v>
      </c>
      <c r="Q396">
        <v>19045.96811067719</v>
      </c>
      <c r="R396">
        <v>229363013.95235348</v>
      </c>
      <c r="S396">
        <v>2023.2165901156727</v>
      </c>
      <c r="T396">
        <v>19075.629288327189</v>
      </c>
      <c r="U396">
        <f>Net_Zero_Table[[#This Row],[Total Energy(MJ)]]*AHP!$Q$23/TOPSIS!$B$20</f>
        <v>2.3359102340132509E-2</v>
      </c>
      <c r="V396">
        <f>Net_Zero_Table[[#This Row],[Capital Cost (LKR)]]*AHP!$Q$24/TOPSIS!$C$20</f>
        <v>5.2529201781204918E-3</v>
      </c>
      <c r="W396">
        <f>Net_Zero_Table[[#This Row],[System Cost (LKR)]]*AHP!$Q$25/TOPSIS!$D$20</f>
        <v>2.6693771851198011E-3</v>
      </c>
      <c r="X396">
        <f>Net_Zero_Table[[#This Row],[Embodied Carbon (Metric T)]]*AHP!$Q$26/TOPSIS!$E$20</f>
        <v>1.3370575342603559E-2</v>
      </c>
      <c r="Y3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5.4162885699126995E-3</v>
      </c>
      <c r="Z3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3.7256025490719977E-3</v>
      </c>
      <c r="AA396">
        <f>Net_Zero_Table[[#This Row],[S- Worst-Euclidean Distance]]/(Net_Zero_Table[[#This Row],[S+ Best-Euclidean Distance]]+Net_Zero_Table[[#This Row],[S- Worst-Euclidean Distance]])</f>
        <v>0.4075308380489403</v>
      </c>
      <c r="AB396">
        <v>395</v>
      </c>
    </row>
    <row r="397" spans="1:28" x14ac:dyDescent="0.3">
      <c r="A397">
        <v>461</v>
      </c>
      <c r="B397" t="s">
        <v>280</v>
      </c>
      <c r="C397" t="s">
        <v>147</v>
      </c>
      <c r="D397" t="s">
        <v>280</v>
      </c>
      <c r="E397" t="s">
        <v>280</v>
      </c>
      <c r="F397" t="s">
        <v>154</v>
      </c>
      <c r="G397" t="s">
        <v>220</v>
      </c>
      <c r="H397">
        <v>368.69278037538481</v>
      </c>
      <c r="I397">
        <v>27</v>
      </c>
      <c r="J397">
        <v>1274427.399588878</v>
      </c>
      <c r="K397">
        <v>47009.944199999998</v>
      </c>
      <c r="L397">
        <v>229396931.92599803</v>
      </c>
      <c r="M397">
        <v>6954495.1227272721</v>
      </c>
      <c r="N397">
        <v>1911641099.383317</v>
      </c>
      <c r="O397">
        <v>105300000</v>
      </c>
      <c r="P397">
        <v>29.651967499999998</v>
      </c>
      <c r="Q397">
        <v>19052.689623853723</v>
      </c>
      <c r="R397">
        <v>229443941.87019804</v>
      </c>
      <c r="S397">
        <v>2023.8955945060441</v>
      </c>
      <c r="T397">
        <v>19082.341591353725</v>
      </c>
      <c r="U397">
        <f>Net_Zero_Table[[#This Row],[Total Energy(MJ)]]*AHP!$Q$23/TOPSIS!$B$20</f>
        <v>2.3367344312029067E-2</v>
      </c>
      <c r="V397">
        <f>Net_Zero_Table[[#This Row],[Capital Cost (LKR)]]*AHP!$Q$24/TOPSIS!$C$20</f>
        <v>5.2564008218750164E-3</v>
      </c>
      <c r="W397">
        <f>Net_Zero_Table[[#This Row],[System Cost (LKR)]]*AHP!$Q$25/TOPSIS!$D$20</f>
        <v>2.6693771851198011E-3</v>
      </c>
      <c r="X397">
        <f>Net_Zero_Table[[#This Row],[Embodied Carbon (Metric T)]]*AHP!$Q$26/TOPSIS!$E$20</f>
        <v>1.3366423619231521E-2</v>
      </c>
      <c r="Y3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5.4160757568894168E-3</v>
      </c>
      <c r="Z3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3.7179119878736466E-3</v>
      </c>
      <c r="AA397">
        <f>Net_Zero_Table[[#This Row],[S- Worst-Euclidean Distance]]/(Net_Zero_Table[[#This Row],[S+ Best-Euclidean Distance]]+Net_Zero_Table[[#This Row],[S- Worst-Euclidean Distance]])</f>
        <v>0.40704149072296458</v>
      </c>
      <c r="AB397">
        <v>396</v>
      </c>
    </row>
    <row r="398" spans="1:28" x14ac:dyDescent="0.3">
      <c r="A398">
        <v>517</v>
      </c>
      <c r="B398" t="s">
        <v>280</v>
      </c>
      <c r="C398" t="s">
        <v>280</v>
      </c>
      <c r="D398" t="s">
        <v>151</v>
      </c>
      <c r="E398" t="s">
        <v>280</v>
      </c>
      <c r="F398" t="s">
        <v>155</v>
      </c>
      <c r="G398" t="s">
        <v>219</v>
      </c>
      <c r="H398">
        <v>410.14985868760766</v>
      </c>
      <c r="I398">
        <v>59</v>
      </c>
      <c r="J398">
        <v>1368402.68648226</v>
      </c>
      <c r="K398">
        <v>45995.002772727268</v>
      </c>
      <c r="L398">
        <v>246312483.56680679</v>
      </c>
      <c r="M398">
        <v>6365942.3068181816</v>
      </c>
      <c r="N398">
        <v>2052604029.7233899</v>
      </c>
      <c r="O398">
        <v>109976000</v>
      </c>
      <c r="P398">
        <v>25.720808659090913</v>
      </c>
      <c r="Q398">
        <v>20457.620162909785</v>
      </c>
      <c r="R398">
        <v>246358478.56957951</v>
      </c>
      <c r="S398">
        <v>2168.9459720302079</v>
      </c>
      <c r="T398">
        <v>20483.340971568876</v>
      </c>
      <c r="U398">
        <f>Net_Zero_Table[[#This Row],[Total Energy(MJ)]]*AHP!$Q$23/TOPSIS!$B$20</f>
        <v>2.5089977734865303E-2</v>
      </c>
      <c r="V398">
        <f>Net_Zero_Table[[#This Row],[Capital Cost (LKR)]]*AHP!$Q$24/TOPSIS!$C$20</f>
        <v>4.8115562356517419E-3</v>
      </c>
      <c r="W398">
        <f>Net_Zero_Table[[#This Row],[System Cost (LKR)]]*AHP!$Q$25/TOPSIS!$D$20</f>
        <v>2.7879147702823859E-3</v>
      </c>
      <c r="X398">
        <f>Net_Zero_Table[[#This Row],[Embodied Carbon (Metric T)]]*AHP!$Q$26/TOPSIS!$E$20</f>
        <v>1.1594347807328719E-2</v>
      </c>
      <c r="Y3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4.7867566370013706E-3</v>
      </c>
      <c r="Z3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3.0505258361701059E-3</v>
      </c>
      <c r="AA398">
        <f>Net_Zero_Table[[#This Row],[S- Worst-Euclidean Distance]]/(Net_Zero_Table[[#This Row],[S+ Best-Euclidean Distance]]+Net_Zero_Table[[#This Row],[S- Worst-Euclidean Distance]])</f>
        <v>0.3892326002811104</v>
      </c>
      <c r="AB398">
        <v>397</v>
      </c>
    </row>
    <row r="399" spans="1:28" x14ac:dyDescent="0.3">
      <c r="A399">
        <v>535</v>
      </c>
      <c r="B399" t="s">
        <v>280</v>
      </c>
      <c r="C399" t="s">
        <v>280</v>
      </c>
      <c r="D399" t="s">
        <v>280</v>
      </c>
      <c r="E399" t="s">
        <v>280</v>
      </c>
      <c r="F399" t="s">
        <v>155</v>
      </c>
      <c r="G399" t="s">
        <v>219</v>
      </c>
      <c r="H399">
        <v>410.61432102601776</v>
      </c>
      <c r="I399">
        <v>59</v>
      </c>
      <c r="J399">
        <v>1368852.2860258408</v>
      </c>
      <c r="K399">
        <v>45995.002772727268</v>
      </c>
      <c r="L399">
        <v>246393411.48465133</v>
      </c>
      <c r="M399">
        <v>6370547.3818181809</v>
      </c>
      <c r="N399">
        <v>2053278429.0387609</v>
      </c>
      <c r="O399">
        <v>109976000</v>
      </c>
      <c r="P399">
        <v>25.711598509090908</v>
      </c>
      <c r="Q399">
        <v>20464.341676086318</v>
      </c>
      <c r="R399">
        <v>246439406.48742405</v>
      </c>
      <c r="S399">
        <v>2169.6249764205791</v>
      </c>
      <c r="T399">
        <v>20490.053274595408</v>
      </c>
      <c r="U399">
        <f>Net_Zero_Table[[#This Row],[Total Energy(MJ)]]*AHP!$Q$23/TOPSIS!$B$20</f>
        <v>2.5098219706761859E-2</v>
      </c>
      <c r="V399">
        <f>Net_Zero_Table[[#This Row],[Capital Cost (LKR)]]*AHP!$Q$24/TOPSIS!$C$20</f>
        <v>4.8150368794062665E-3</v>
      </c>
      <c r="W399">
        <f>Net_Zero_Table[[#This Row],[System Cost (LKR)]]*AHP!$Q$25/TOPSIS!$D$20</f>
        <v>2.7879147702823859E-3</v>
      </c>
      <c r="X399">
        <f>Net_Zero_Table[[#This Row],[Embodied Carbon (Metric T)]]*AHP!$Q$26/TOPSIS!$E$20</f>
        <v>1.1590196083956679E-2</v>
      </c>
      <c r="Y3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4.7907141258730392E-3</v>
      </c>
      <c r="Z3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3.0477321199916308E-3</v>
      </c>
      <c r="AA399">
        <f>Net_Zero_Table[[#This Row],[S- Worst-Euclidean Distance]]/(Net_Zero_Table[[#This Row],[S+ Best-Euclidean Distance]]+Net_Zero_Table[[#This Row],[S- Worst-Euclidean Distance]])</f>
        <v>0.38881839900344067</v>
      </c>
      <c r="AB399">
        <v>398</v>
      </c>
    </row>
    <row r="400" spans="1:28" x14ac:dyDescent="0.3">
      <c r="A400">
        <v>519</v>
      </c>
      <c r="B400" t="s">
        <v>280</v>
      </c>
      <c r="C400" t="s">
        <v>280</v>
      </c>
      <c r="D400" t="s">
        <v>151</v>
      </c>
      <c r="E400" t="s">
        <v>280</v>
      </c>
      <c r="F400" t="s">
        <v>155</v>
      </c>
      <c r="G400" t="s">
        <v>218</v>
      </c>
      <c r="H400">
        <v>410.14985868760766</v>
      </c>
      <c r="I400">
        <v>30</v>
      </c>
      <c r="J400">
        <v>1368402.68648226</v>
      </c>
      <c r="K400">
        <v>45995.002772727268</v>
      </c>
      <c r="L400">
        <v>246312483.56680679</v>
      </c>
      <c r="M400">
        <v>6365942.3068181816</v>
      </c>
      <c r="N400">
        <v>2052604029.7233899</v>
      </c>
      <c r="O400">
        <v>112386000</v>
      </c>
      <c r="P400">
        <v>25.720808659090913</v>
      </c>
      <c r="Q400">
        <v>20457.620162909785</v>
      </c>
      <c r="R400">
        <v>246358478.56957951</v>
      </c>
      <c r="S400">
        <v>2171.3559720302082</v>
      </c>
      <c r="T400">
        <v>20483.340971568876</v>
      </c>
      <c r="U400">
        <f>Net_Zero_Table[[#This Row],[Total Energy(MJ)]]*AHP!$Q$23/TOPSIS!$B$20</f>
        <v>2.5089977734865303E-2</v>
      </c>
      <c r="V400">
        <f>Net_Zero_Table[[#This Row],[Capital Cost (LKR)]]*AHP!$Q$24/TOPSIS!$C$20</f>
        <v>4.8115562356517419E-3</v>
      </c>
      <c r="W400">
        <f>Net_Zero_Table[[#This Row],[System Cost (LKR)]]*AHP!$Q$25/TOPSIS!$D$20</f>
        <v>2.849008778032991E-3</v>
      </c>
      <c r="X400">
        <f>Net_Zero_Table[[#This Row],[Embodied Carbon (Metric T)]]*AHP!$Q$26/TOPSIS!$E$20</f>
        <v>1.1594347807328719E-2</v>
      </c>
      <c r="Y4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4.7949796667197554E-3</v>
      </c>
      <c r="Z4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3.0455875218115343E-3</v>
      </c>
      <c r="AA400">
        <f>Net_Zero_Table[[#This Row],[S- Worst-Euclidean Distance]]/(Net_Zero_Table[[#This Row],[S+ Best-Euclidean Distance]]+Net_Zero_Table[[#This Row],[S- Worst-Euclidean Distance]])</f>
        <v>0.38843969429487663</v>
      </c>
      <c r="AB400">
        <v>399</v>
      </c>
    </row>
    <row r="401" spans="1:28" x14ac:dyDescent="0.3">
      <c r="A401">
        <v>537</v>
      </c>
      <c r="B401" t="s">
        <v>280</v>
      </c>
      <c r="C401" t="s">
        <v>280</v>
      </c>
      <c r="D401" t="s">
        <v>280</v>
      </c>
      <c r="E401" t="s">
        <v>280</v>
      </c>
      <c r="F401" t="s">
        <v>155</v>
      </c>
      <c r="G401" t="s">
        <v>218</v>
      </c>
      <c r="H401">
        <v>410.61432102601776</v>
      </c>
      <c r="I401">
        <v>30</v>
      </c>
      <c r="J401">
        <v>1368852.2860258408</v>
      </c>
      <c r="K401">
        <v>45995.002772727268</v>
      </c>
      <c r="L401">
        <v>246393411.48465133</v>
      </c>
      <c r="M401">
        <v>6370547.3818181809</v>
      </c>
      <c r="N401">
        <v>2053278429.0387609</v>
      </c>
      <c r="O401">
        <v>112386000</v>
      </c>
      <c r="P401">
        <v>25.711598509090908</v>
      </c>
      <c r="Q401">
        <v>20464.341676086318</v>
      </c>
      <c r="R401">
        <v>246439406.48742405</v>
      </c>
      <c r="S401">
        <v>2172.0349764205789</v>
      </c>
      <c r="T401">
        <v>20490.053274595408</v>
      </c>
      <c r="U401">
        <f>Net_Zero_Table[[#This Row],[Total Energy(MJ)]]*AHP!$Q$23/TOPSIS!$B$20</f>
        <v>2.5098219706761859E-2</v>
      </c>
      <c r="V401">
        <f>Net_Zero_Table[[#This Row],[Capital Cost (LKR)]]*AHP!$Q$24/TOPSIS!$C$20</f>
        <v>4.8150368794062665E-3</v>
      </c>
      <c r="W401">
        <f>Net_Zero_Table[[#This Row],[System Cost (LKR)]]*AHP!$Q$25/TOPSIS!$D$20</f>
        <v>2.849008778032991E-3</v>
      </c>
      <c r="X401">
        <f>Net_Zero_Table[[#This Row],[Embodied Carbon (Metric T)]]*AHP!$Q$26/TOPSIS!$E$20</f>
        <v>1.1590196083956679E-2</v>
      </c>
      <c r="Y4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4.798930374387474E-3</v>
      </c>
      <c r="Z4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3.0427892715568523E-3</v>
      </c>
      <c r="AA401">
        <f>Net_Zero_Table[[#This Row],[S- Worst-Euclidean Distance]]/(Net_Zero_Table[[#This Row],[S+ Best-Euclidean Distance]]+Net_Zero_Table[[#This Row],[S- Worst-Euclidean Distance]])</f>
        <v>0.38802576589569332</v>
      </c>
      <c r="AB401">
        <v>400</v>
      </c>
    </row>
    <row r="402" spans="1:28" x14ac:dyDescent="0.3">
      <c r="A402">
        <v>518</v>
      </c>
      <c r="B402" t="s">
        <v>280</v>
      </c>
      <c r="C402" t="s">
        <v>280</v>
      </c>
      <c r="D402" t="s">
        <v>151</v>
      </c>
      <c r="E402" t="s">
        <v>280</v>
      </c>
      <c r="F402" t="s">
        <v>155</v>
      </c>
      <c r="G402" t="s">
        <v>220</v>
      </c>
      <c r="H402">
        <v>410.14985868760766</v>
      </c>
      <c r="I402">
        <v>30</v>
      </c>
      <c r="J402">
        <v>1368402.68648226</v>
      </c>
      <c r="K402">
        <v>45995.002772727268</v>
      </c>
      <c r="L402">
        <v>246312483.56680679</v>
      </c>
      <c r="M402">
        <v>6365942.3068181816</v>
      </c>
      <c r="N402">
        <v>2052604029.7233899</v>
      </c>
      <c r="O402">
        <v>117000000</v>
      </c>
      <c r="P402">
        <v>25.720808659090913</v>
      </c>
      <c r="Q402">
        <v>20457.620162909785</v>
      </c>
      <c r="R402">
        <v>246358478.56957951</v>
      </c>
      <c r="S402">
        <v>2175.9699720302083</v>
      </c>
      <c r="T402">
        <v>20483.340971568876</v>
      </c>
      <c r="U402">
        <f>Net_Zero_Table[[#This Row],[Total Energy(MJ)]]*AHP!$Q$23/TOPSIS!$B$20</f>
        <v>2.5089977734865303E-2</v>
      </c>
      <c r="V402">
        <f>Net_Zero_Table[[#This Row],[Capital Cost (LKR)]]*AHP!$Q$24/TOPSIS!$C$20</f>
        <v>4.8115562356517419E-3</v>
      </c>
      <c r="W402">
        <f>Net_Zero_Table[[#This Row],[System Cost (LKR)]]*AHP!$Q$25/TOPSIS!$D$20</f>
        <v>2.9659746501331124E-3</v>
      </c>
      <c r="X402">
        <f>Net_Zero_Table[[#This Row],[Embodied Carbon (Metric T)]]*AHP!$Q$26/TOPSIS!$E$20</f>
        <v>1.1594347807328719E-2</v>
      </c>
      <c r="Y4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4.8128477966923409E-3</v>
      </c>
      <c r="Z4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3.0395385313683179E-3</v>
      </c>
      <c r="AA402">
        <f>Net_Zero_Table[[#This Row],[S- Worst-Euclidean Distance]]/(Net_Zero_Table[[#This Row],[S+ Best-Euclidean Distance]]+Net_Zero_Table[[#This Row],[S- Worst-Euclidean Distance]])</f>
        <v>0.38708469048529448</v>
      </c>
      <c r="AB402">
        <v>401</v>
      </c>
    </row>
    <row r="403" spans="1:28" x14ac:dyDescent="0.3">
      <c r="A403">
        <v>536</v>
      </c>
      <c r="B403" t="s">
        <v>280</v>
      </c>
      <c r="C403" t="s">
        <v>280</v>
      </c>
      <c r="D403" t="s">
        <v>280</v>
      </c>
      <c r="E403" t="s">
        <v>280</v>
      </c>
      <c r="F403" t="s">
        <v>155</v>
      </c>
      <c r="G403" t="s">
        <v>220</v>
      </c>
      <c r="H403">
        <v>410.61432102601776</v>
      </c>
      <c r="I403">
        <v>30</v>
      </c>
      <c r="J403">
        <v>1368852.2860258408</v>
      </c>
      <c r="K403">
        <v>45995.002772727268</v>
      </c>
      <c r="L403">
        <v>246393411.48465133</v>
      </c>
      <c r="M403">
        <v>6370547.3818181809</v>
      </c>
      <c r="N403">
        <v>2053278429.0387609</v>
      </c>
      <c r="O403">
        <v>117000000</v>
      </c>
      <c r="P403">
        <v>25.711598509090908</v>
      </c>
      <c r="Q403">
        <v>20464.341676086318</v>
      </c>
      <c r="R403">
        <v>246439406.48742405</v>
      </c>
      <c r="S403">
        <v>2176.6489764205789</v>
      </c>
      <c r="T403">
        <v>20490.053274595408</v>
      </c>
      <c r="U403">
        <f>Net_Zero_Table[[#This Row],[Total Energy(MJ)]]*AHP!$Q$23/TOPSIS!$B$20</f>
        <v>2.5098219706761859E-2</v>
      </c>
      <c r="V403">
        <f>Net_Zero_Table[[#This Row],[Capital Cost (LKR)]]*AHP!$Q$24/TOPSIS!$C$20</f>
        <v>4.8150368794062665E-3</v>
      </c>
      <c r="W403">
        <f>Net_Zero_Table[[#This Row],[System Cost (LKR)]]*AHP!$Q$25/TOPSIS!$D$20</f>
        <v>2.9659746501331124E-3</v>
      </c>
      <c r="X403">
        <f>Net_Zero_Table[[#This Row],[Embodied Carbon (Metric T)]]*AHP!$Q$26/TOPSIS!$E$20</f>
        <v>1.1590196083956679E-2</v>
      </c>
      <c r="Y4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4.8167838490105743E-3</v>
      </c>
      <c r="Z4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3.0367347071748011E-3</v>
      </c>
      <c r="AA403">
        <f>Net_Zero_Table[[#This Row],[S- Worst-Euclidean Distance]]/(Net_Zero_Table[[#This Row],[S+ Best-Euclidean Distance]]+Net_Zero_Table[[#This Row],[S- Worst-Euclidean Distance]])</f>
        <v>0.38667187012413567</v>
      </c>
      <c r="AB403">
        <v>402</v>
      </c>
    </row>
    <row r="404" spans="1:28" x14ac:dyDescent="0.3">
      <c r="A404">
        <v>520</v>
      </c>
      <c r="B404" t="s">
        <v>280</v>
      </c>
      <c r="C404" t="s">
        <v>280</v>
      </c>
      <c r="D404" t="s">
        <v>151</v>
      </c>
      <c r="E404" t="s">
        <v>280</v>
      </c>
      <c r="F404" t="s">
        <v>280</v>
      </c>
      <c r="G404" t="s">
        <v>219</v>
      </c>
      <c r="H404">
        <v>410.25179856060851</v>
      </c>
      <c r="I404">
        <v>59</v>
      </c>
      <c r="J404">
        <v>1365650.9980053809</v>
      </c>
      <c r="K404">
        <v>47359.635727272718</v>
      </c>
      <c r="L404">
        <v>245817179.64096856</v>
      </c>
      <c r="M404">
        <v>6327732.584090909</v>
      </c>
      <c r="N404">
        <v>2048476497.0080714</v>
      </c>
      <c r="O404">
        <v>109976000</v>
      </c>
      <c r="P404">
        <v>25.99373525</v>
      </c>
      <c r="Q404">
        <v>20416.482420180444</v>
      </c>
      <c r="R404">
        <v>245864539.27669585</v>
      </c>
      <c r="S404">
        <v>2164.780229592162</v>
      </c>
      <c r="T404">
        <v>20442.476155430442</v>
      </c>
      <c r="U404">
        <f>Net_Zero_Table[[#This Row],[Total Energy(MJ)]]*AHP!$Q$23/TOPSIS!$B$20</f>
        <v>2.5039673292603835E-2</v>
      </c>
      <c r="V404">
        <f>Net_Zero_Table[[#This Row],[Capital Cost (LKR)]]*AHP!$Q$24/TOPSIS!$C$20</f>
        <v>4.782676264582255E-3</v>
      </c>
      <c r="W404">
        <f>Net_Zero_Table[[#This Row],[System Cost (LKR)]]*AHP!$Q$25/TOPSIS!$D$20</f>
        <v>2.7879147702823859E-3</v>
      </c>
      <c r="X404">
        <f>Net_Zero_Table[[#This Row],[Embodied Carbon (Metric T)]]*AHP!$Q$26/TOPSIS!$E$20</f>
        <v>1.1717376824915615E-2</v>
      </c>
      <c r="Y4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4.8264025054766541E-3</v>
      </c>
      <c r="Z4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2.9991019538300151E-3</v>
      </c>
      <c r="AA404">
        <f>Net_Zero_Table[[#This Row],[S- Worst-Euclidean Distance]]/(Net_Zero_Table[[#This Row],[S+ Best-Euclidean Distance]]+Net_Zero_Table[[#This Row],[S- Worst-Euclidean Distance]])</f>
        <v>0.38324710814818602</v>
      </c>
      <c r="AB404">
        <v>403</v>
      </c>
    </row>
    <row r="405" spans="1:28" x14ac:dyDescent="0.3">
      <c r="A405">
        <v>538</v>
      </c>
      <c r="B405" t="s">
        <v>280</v>
      </c>
      <c r="C405" t="s">
        <v>280</v>
      </c>
      <c r="D405" t="s">
        <v>280</v>
      </c>
      <c r="E405" t="s">
        <v>280</v>
      </c>
      <c r="F405" t="s">
        <v>280</v>
      </c>
      <c r="G405" t="s">
        <v>219</v>
      </c>
      <c r="H405">
        <v>410.71626089901849</v>
      </c>
      <c r="I405">
        <v>59</v>
      </c>
      <c r="J405">
        <v>1366100.5975489616</v>
      </c>
      <c r="K405">
        <v>47359.635727272718</v>
      </c>
      <c r="L405">
        <v>245898107.5588131</v>
      </c>
      <c r="M405">
        <v>6332337.6590909082</v>
      </c>
      <c r="N405">
        <v>2049150896.3234425</v>
      </c>
      <c r="O405">
        <v>109976000</v>
      </c>
      <c r="P405">
        <v>25.984525099999999</v>
      </c>
      <c r="Q405">
        <v>20423.203933356974</v>
      </c>
      <c r="R405">
        <v>245945467.19454038</v>
      </c>
      <c r="S405">
        <v>2165.4592339825335</v>
      </c>
      <c r="T405">
        <v>20449.188458456974</v>
      </c>
      <c r="U405">
        <f>Net_Zero_Table[[#This Row],[Total Energy(MJ)]]*AHP!$Q$23/TOPSIS!$B$20</f>
        <v>2.5047915264500391E-2</v>
      </c>
      <c r="V405">
        <f>Net_Zero_Table[[#This Row],[Capital Cost (LKR)]]*AHP!$Q$24/TOPSIS!$C$20</f>
        <v>4.7861569083367788E-3</v>
      </c>
      <c r="W405">
        <f>Net_Zero_Table[[#This Row],[System Cost (LKR)]]*AHP!$Q$25/TOPSIS!$D$20</f>
        <v>2.7879147702823859E-3</v>
      </c>
      <c r="X405">
        <f>Net_Zero_Table[[#This Row],[Embodied Carbon (Metric T)]]*AHP!$Q$26/TOPSIS!$E$20</f>
        <v>1.1713225101543576E-2</v>
      </c>
      <c r="Y4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4.8301151183546319E-3</v>
      </c>
      <c r="Z4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2.9959178735870255E-3</v>
      </c>
      <c r="AA405">
        <f>Net_Zero_Table[[#This Row],[S- Worst-Euclidean Distance]]/(Net_Zero_Table[[#This Row],[S+ Best-Euclidean Distance]]+Net_Zero_Table[[#This Row],[S- Worst-Euclidean Distance]])</f>
        <v>0.38281436797824325</v>
      </c>
      <c r="AB405">
        <v>404</v>
      </c>
    </row>
    <row r="406" spans="1:28" x14ac:dyDescent="0.3">
      <c r="A406">
        <v>522</v>
      </c>
      <c r="B406" t="s">
        <v>280</v>
      </c>
      <c r="C406" t="s">
        <v>280</v>
      </c>
      <c r="D406" t="s">
        <v>151</v>
      </c>
      <c r="E406" t="s">
        <v>280</v>
      </c>
      <c r="F406" t="s">
        <v>280</v>
      </c>
      <c r="G406" t="s">
        <v>218</v>
      </c>
      <c r="H406">
        <v>410.25179856060851</v>
      </c>
      <c r="I406">
        <v>30</v>
      </c>
      <c r="J406">
        <v>1365650.9980053809</v>
      </c>
      <c r="K406">
        <v>47359.635727272718</v>
      </c>
      <c r="L406">
        <v>245817179.64096856</v>
      </c>
      <c r="M406">
        <v>6327732.584090909</v>
      </c>
      <c r="N406">
        <v>2048476497.0080714</v>
      </c>
      <c r="O406">
        <v>112386000</v>
      </c>
      <c r="P406">
        <v>25.99373525</v>
      </c>
      <c r="Q406">
        <v>20416.482420180444</v>
      </c>
      <c r="R406">
        <v>245864539.27669585</v>
      </c>
      <c r="S406">
        <v>2167.1902295921623</v>
      </c>
      <c r="T406">
        <v>20442.476155430442</v>
      </c>
      <c r="U406">
        <f>Net_Zero_Table[[#This Row],[Total Energy(MJ)]]*AHP!$Q$23/TOPSIS!$B$20</f>
        <v>2.5039673292603835E-2</v>
      </c>
      <c r="V406">
        <f>Net_Zero_Table[[#This Row],[Capital Cost (LKR)]]*AHP!$Q$24/TOPSIS!$C$20</f>
        <v>4.782676264582255E-3</v>
      </c>
      <c r="W406">
        <f>Net_Zero_Table[[#This Row],[System Cost (LKR)]]*AHP!$Q$25/TOPSIS!$D$20</f>
        <v>2.849008778032991E-3</v>
      </c>
      <c r="X406">
        <f>Net_Zero_Table[[#This Row],[Embodied Carbon (Metric T)]]*AHP!$Q$26/TOPSIS!$E$20</f>
        <v>1.1717376824915615E-2</v>
      </c>
      <c r="Y4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4.8345581025829596E-3</v>
      </c>
      <c r="Z4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2.9940788241694326E-3</v>
      </c>
      <c r="AA406">
        <f>Net_Zero_Table[[#This Row],[S- Worst-Euclidean Distance]]/(Net_Zero_Table[[#This Row],[S+ Best-Euclidean Distance]]+Net_Zero_Table[[#This Row],[S- Worst-Euclidean Distance]])</f>
        <v>0.38245212444811733</v>
      </c>
      <c r="AB406">
        <v>405</v>
      </c>
    </row>
    <row r="407" spans="1:28" x14ac:dyDescent="0.3">
      <c r="A407">
        <v>540</v>
      </c>
      <c r="B407" t="s">
        <v>280</v>
      </c>
      <c r="C407" t="s">
        <v>280</v>
      </c>
      <c r="D407" t="s">
        <v>280</v>
      </c>
      <c r="E407" t="s">
        <v>280</v>
      </c>
      <c r="F407" t="s">
        <v>280</v>
      </c>
      <c r="G407" t="s">
        <v>218</v>
      </c>
      <c r="H407">
        <v>410.71626089901849</v>
      </c>
      <c r="I407">
        <v>30</v>
      </c>
      <c r="J407">
        <v>1366100.5975489616</v>
      </c>
      <c r="K407">
        <v>47359.635727272718</v>
      </c>
      <c r="L407">
        <v>245898107.5588131</v>
      </c>
      <c r="M407">
        <v>6332337.6590909082</v>
      </c>
      <c r="N407">
        <v>2049150896.3234425</v>
      </c>
      <c r="O407">
        <v>112386000</v>
      </c>
      <c r="P407">
        <v>25.984525099999999</v>
      </c>
      <c r="Q407">
        <v>20423.203933356974</v>
      </c>
      <c r="R407">
        <v>245945467.19454038</v>
      </c>
      <c r="S407">
        <v>2167.8692339825334</v>
      </c>
      <c r="T407">
        <v>20449.188458456974</v>
      </c>
      <c r="U407">
        <f>Net_Zero_Table[[#This Row],[Total Energy(MJ)]]*AHP!$Q$23/TOPSIS!$B$20</f>
        <v>2.5047915264500391E-2</v>
      </c>
      <c r="V407">
        <f>Net_Zero_Table[[#This Row],[Capital Cost (LKR)]]*AHP!$Q$24/TOPSIS!$C$20</f>
        <v>4.7861569083367788E-3</v>
      </c>
      <c r="W407">
        <f>Net_Zero_Table[[#This Row],[System Cost (LKR)]]*AHP!$Q$25/TOPSIS!$D$20</f>
        <v>2.849008778032991E-3</v>
      </c>
      <c r="X407">
        <f>Net_Zero_Table[[#This Row],[Embodied Carbon (Metric T)]]*AHP!$Q$26/TOPSIS!$E$20</f>
        <v>1.1713225101543576E-2</v>
      </c>
      <c r="Y4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4.8382644573170238E-3</v>
      </c>
      <c r="Z4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2.9908893963419983E-3</v>
      </c>
      <c r="AA407">
        <f>Net_Zero_Table[[#This Row],[S- Worst-Euclidean Distance]]/(Net_Zero_Table[[#This Row],[S+ Best-Euclidean Distance]]+Net_Zero_Table[[#This Row],[S- Worst-Euclidean Distance]])</f>
        <v>0.38201949434729532</v>
      </c>
      <c r="AB407">
        <v>406</v>
      </c>
    </row>
    <row r="408" spans="1:28" x14ac:dyDescent="0.3">
      <c r="A408">
        <v>521</v>
      </c>
      <c r="B408" t="s">
        <v>280</v>
      </c>
      <c r="C408" t="s">
        <v>280</v>
      </c>
      <c r="D408" t="s">
        <v>151</v>
      </c>
      <c r="E408" t="s">
        <v>280</v>
      </c>
      <c r="F408" t="s">
        <v>280</v>
      </c>
      <c r="G408" t="s">
        <v>220</v>
      </c>
      <c r="H408">
        <v>410.25179856060851</v>
      </c>
      <c r="I408">
        <v>30</v>
      </c>
      <c r="J408">
        <v>1365650.9980053809</v>
      </c>
      <c r="K408">
        <v>47359.635727272718</v>
      </c>
      <c r="L408">
        <v>245817179.64096856</v>
      </c>
      <c r="M408">
        <v>6327732.584090909</v>
      </c>
      <c r="N408">
        <v>2048476497.0080714</v>
      </c>
      <c r="O408">
        <v>117000000</v>
      </c>
      <c r="P408">
        <v>25.99373525</v>
      </c>
      <c r="Q408">
        <v>20416.482420180444</v>
      </c>
      <c r="R408">
        <v>245864539.27669585</v>
      </c>
      <c r="S408">
        <v>2171.8042295921623</v>
      </c>
      <c r="T408">
        <v>20442.476155430442</v>
      </c>
      <c r="U408">
        <f>Net_Zero_Table[[#This Row],[Total Energy(MJ)]]*AHP!$Q$23/TOPSIS!$B$20</f>
        <v>2.5039673292603835E-2</v>
      </c>
      <c r="V408">
        <f>Net_Zero_Table[[#This Row],[Capital Cost (LKR)]]*AHP!$Q$24/TOPSIS!$C$20</f>
        <v>4.782676264582255E-3</v>
      </c>
      <c r="W408">
        <f>Net_Zero_Table[[#This Row],[System Cost (LKR)]]*AHP!$Q$25/TOPSIS!$D$20</f>
        <v>2.9659746501331124E-3</v>
      </c>
      <c r="X408">
        <f>Net_Zero_Table[[#This Row],[Embodied Carbon (Metric T)]]*AHP!$Q$26/TOPSIS!$E$20</f>
        <v>1.1717376824915615E-2</v>
      </c>
      <c r="Y4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4.8522804903592467E-3</v>
      </c>
      <c r="Z4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2.9879255573053284E-3</v>
      </c>
      <c r="AA408">
        <f>Net_Zero_Table[[#This Row],[S- Worst-Euclidean Distance]]/(Net_Zero_Table[[#This Row],[S+ Best-Euclidean Distance]]+Net_Zero_Table[[#This Row],[S- Worst-Euclidean Distance]])</f>
        <v>0.38110293774681664</v>
      </c>
      <c r="AB408">
        <v>407</v>
      </c>
    </row>
    <row r="409" spans="1:28" x14ac:dyDescent="0.3">
      <c r="A409">
        <v>539</v>
      </c>
      <c r="B409" t="s">
        <v>280</v>
      </c>
      <c r="C409" t="s">
        <v>280</v>
      </c>
      <c r="D409" t="s">
        <v>280</v>
      </c>
      <c r="E409" t="s">
        <v>280</v>
      </c>
      <c r="F409" t="s">
        <v>280</v>
      </c>
      <c r="G409" t="s">
        <v>220</v>
      </c>
      <c r="H409">
        <v>410.71626089901849</v>
      </c>
      <c r="I409">
        <v>30</v>
      </c>
      <c r="J409">
        <v>1366100.5975489616</v>
      </c>
      <c r="K409">
        <v>47359.635727272718</v>
      </c>
      <c r="L409">
        <v>245898107.5588131</v>
      </c>
      <c r="M409">
        <v>6332337.6590909082</v>
      </c>
      <c r="N409">
        <v>2049150896.3234425</v>
      </c>
      <c r="O409">
        <v>117000000</v>
      </c>
      <c r="P409">
        <v>25.984525099999999</v>
      </c>
      <c r="Q409">
        <v>20423.203933356974</v>
      </c>
      <c r="R409">
        <v>245945467.19454038</v>
      </c>
      <c r="S409">
        <v>2172.4832339825334</v>
      </c>
      <c r="T409">
        <v>20449.188458456974</v>
      </c>
      <c r="U409">
        <f>Net_Zero_Table[[#This Row],[Total Energy(MJ)]]*AHP!$Q$23/TOPSIS!$B$20</f>
        <v>2.5047915264500391E-2</v>
      </c>
      <c r="V409">
        <f>Net_Zero_Table[[#This Row],[Capital Cost (LKR)]]*AHP!$Q$24/TOPSIS!$C$20</f>
        <v>4.7861569083367788E-3</v>
      </c>
      <c r="W409">
        <f>Net_Zero_Table[[#This Row],[System Cost (LKR)]]*AHP!$Q$25/TOPSIS!$D$20</f>
        <v>2.9659746501331124E-3</v>
      </c>
      <c r="X409">
        <f>Net_Zero_Table[[#This Row],[Embodied Carbon (Metric T)]]*AHP!$Q$26/TOPSIS!$E$20</f>
        <v>1.1713225101543576E-2</v>
      </c>
      <c r="Y4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4.8559733183788836E-3</v>
      </c>
      <c r="Z4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2.9847295542158501E-3</v>
      </c>
      <c r="AA409">
        <f>Net_Zero_Table[[#This Row],[S- Worst-Euclidean Distance]]/(Net_Zero_Table[[#This Row],[S+ Best-Euclidean Distance]]+Net_Zero_Table[[#This Row],[S- Worst-Euclidean Distance]])</f>
        <v>0.38067117230627945</v>
      </c>
      <c r="AB409">
        <v>408</v>
      </c>
    </row>
    <row r="410" spans="1:28" x14ac:dyDescent="0.3">
      <c r="A410">
        <v>514</v>
      </c>
      <c r="B410" t="s">
        <v>280</v>
      </c>
      <c r="C410" t="s">
        <v>280</v>
      </c>
      <c r="D410" t="s">
        <v>151</v>
      </c>
      <c r="E410" t="s">
        <v>280</v>
      </c>
      <c r="F410" t="s">
        <v>154</v>
      </c>
      <c r="G410" t="s">
        <v>219</v>
      </c>
      <c r="H410">
        <v>410.18843053144587</v>
      </c>
      <c r="I410">
        <v>59</v>
      </c>
      <c r="J410">
        <v>1367361.507058576</v>
      </c>
      <c r="K410">
        <v>45176.222999999998</v>
      </c>
      <c r="L410">
        <v>246125071.27054369</v>
      </c>
      <c r="M410">
        <v>6338649.6477272725</v>
      </c>
      <c r="N410">
        <v>2051042260.5878642</v>
      </c>
      <c r="O410">
        <v>109976000</v>
      </c>
      <c r="P410">
        <v>25.99373525</v>
      </c>
      <c r="Q410">
        <v>20442.054530525711</v>
      </c>
      <c r="R410">
        <v>246170247.49354368</v>
      </c>
      <c r="S410">
        <v>2167.3569102355914</v>
      </c>
      <c r="T410">
        <v>20468.048265775709</v>
      </c>
      <c r="U410">
        <f>Net_Zero_Table[[#This Row],[Total Energy(MJ)]]*AHP!$Q$23/TOPSIS!$B$20</f>
        <v>2.5070807647705449E-2</v>
      </c>
      <c r="V410">
        <f>Net_Zero_Table[[#This Row],[Capital Cost (LKR)]]*AHP!$Q$24/TOPSIS!$C$20</f>
        <v>4.7909276848878222E-3</v>
      </c>
      <c r="W410">
        <f>Net_Zero_Table[[#This Row],[System Cost (LKR)]]*AHP!$Q$25/TOPSIS!$D$20</f>
        <v>2.7879147702823859E-3</v>
      </c>
      <c r="X410">
        <f>Net_Zero_Table[[#This Row],[Embodied Carbon (Metric T)]]*AHP!$Q$26/TOPSIS!$E$20</f>
        <v>1.1717376824915615E-2</v>
      </c>
      <c r="Y4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4.8499298097935545E-3</v>
      </c>
      <c r="Z4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2.9768836519538299E-3</v>
      </c>
      <c r="AA410">
        <f>Net_Zero_Table[[#This Row],[S- Worst-Euclidean Distance]]/(Net_Zero_Table[[#This Row],[S+ Best-Euclidean Distance]]+Net_Zero_Table[[#This Row],[S- Worst-Euclidean Distance]])</f>
        <v>0.38034426992581244</v>
      </c>
      <c r="AB410">
        <v>409</v>
      </c>
    </row>
    <row r="411" spans="1:28" x14ac:dyDescent="0.3">
      <c r="A411">
        <v>532</v>
      </c>
      <c r="B411" t="s">
        <v>280</v>
      </c>
      <c r="C411" t="s">
        <v>280</v>
      </c>
      <c r="D411" t="s">
        <v>280</v>
      </c>
      <c r="E411" t="s">
        <v>280</v>
      </c>
      <c r="F411" t="s">
        <v>154</v>
      </c>
      <c r="G411" t="s">
        <v>219</v>
      </c>
      <c r="H411">
        <v>410.65289286985586</v>
      </c>
      <c r="I411">
        <v>59</v>
      </c>
      <c r="J411">
        <v>1367811.106602157</v>
      </c>
      <c r="K411">
        <v>45176.222999999998</v>
      </c>
      <c r="L411">
        <v>246205999.18838829</v>
      </c>
      <c r="M411">
        <v>6343254.7227272717</v>
      </c>
      <c r="N411">
        <v>2051716659.9032357</v>
      </c>
      <c r="O411">
        <v>109976000</v>
      </c>
      <c r="P411">
        <v>25.984525099999999</v>
      </c>
      <c r="Q411">
        <v>20448.776043702248</v>
      </c>
      <c r="R411">
        <v>246251175.41138828</v>
      </c>
      <c r="S411">
        <v>2168.0359146259634</v>
      </c>
      <c r="T411">
        <v>20474.760568802249</v>
      </c>
      <c r="U411">
        <f>Net_Zero_Table[[#This Row],[Total Energy(MJ)]]*AHP!$Q$23/TOPSIS!$B$20</f>
        <v>2.5079049619602008E-2</v>
      </c>
      <c r="V411">
        <f>Net_Zero_Table[[#This Row],[Capital Cost (LKR)]]*AHP!$Q$24/TOPSIS!$C$20</f>
        <v>4.7944083286423468E-3</v>
      </c>
      <c r="W411">
        <f>Net_Zero_Table[[#This Row],[System Cost (LKR)]]*AHP!$Q$25/TOPSIS!$D$20</f>
        <v>2.7879147702823859E-3</v>
      </c>
      <c r="X411">
        <f>Net_Zero_Table[[#This Row],[Embodied Carbon (Metric T)]]*AHP!$Q$26/TOPSIS!$E$20</f>
        <v>1.1713225101543576E-2</v>
      </c>
      <c r="Y4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4.8536832126828654E-3</v>
      </c>
      <c r="Z4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2.9737717314127828E-3</v>
      </c>
      <c r="AA411">
        <f>Net_Zero_Table[[#This Row],[S- Worst-Euclidean Distance]]/(Net_Zero_Table[[#This Row],[S+ Best-Euclidean Distance]]+Net_Zero_Table[[#This Row],[S- Worst-Euclidean Distance]])</f>
        <v>0.37991553482603407</v>
      </c>
      <c r="AB411">
        <v>410</v>
      </c>
    </row>
    <row r="412" spans="1:28" x14ac:dyDescent="0.3">
      <c r="A412">
        <v>516</v>
      </c>
      <c r="B412" t="s">
        <v>280</v>
      </c>
      <c r="C412" t="s">
        <v>280</v>
      </c>
      <c r="D412" t="s">
        <v>151</v>
      </c>
      <c r="E412" t="s">
        <v>280</v>
      </c>
      <c r="F412" t="s">
        <v>154</v>
      </c>
      <c r="G412" t="s">
        <v>218</v>
      </c>
      <c r="H412">
        <v>410.18843053144587</v>
      </c>
      <c r="I412">
        <v>30</v>
      </c>
      <c r="J412">
        <v>1367361.507058576</v>
      </c>
      <c r="K412">
        <v>45176.222999999998</v>
      </c>
      <c r="L412">
        <v>246125071.27054369</v>
      </c>
      <c r="M412">
        <v>6338649.6477272725</v>
      </c>
      <c r="N412">
        <v>2051042260.5878642</v>
      </c>
      <c r="O412">
        <v>112386000</v>
      </c>
      <c r="P412">
        <v>25.99373525</v>
      </c>
      <c r="Q412">
        <v>20442.054530525711</v>
      </c>
      <c r="R412">
        <v>246170247.49354368</v>
      </c>
      <c r="S412">
        <v>2169.7669102355912</v>
      </c>
      <c r="T412">
        <v>20468.048265775709</v>
      </c>
      <c r="U412">
        <f>Net_Zero_Table[[#This Row],[Total Energy(MJ)]]*AHP!$Q$23/TOPSIS!$B$20</f>
        <v>2.5070807647705449E-2</v>
      </c>
      <c r="V412">
        <f>Net_Zero_Table[[#This Row],[Capital Cost (LKR)]]*AHP!$Q$24/TOPSIS!$C$20</f>
        <v>4.7909276848878222E-3</v>
      </c>
      <c r="W412">
        <f>Net_Zero_Table[[#This Row],[System Cost (LKR)]]*AHP!$Q$25/TOPSIS!$D$20</f>
        <v>2.849008778032991E-3</v>
      </c>
      <c r="X412">
        <f>Net_Zero_Table[[#This Row],[Embodied Carbon (Metric T)]]*AHP!$Q$26/TOPSIS!$E$20</f>
        <v>1.1717376824915615E-2</v>
      </c>
      <c r="Y4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4.8580459098595766E-3</v>
      </c>
      <c r="Z4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2.9718229680017567E-3</v>
      </c>
      <c r="AA412">
        <f>Net_Zero_Table[[#This Row],[S- Worst-Euclidean Distance]]/(Net_Zero_Table[[#This Row],[S+ Best-Euclidean Distance]]+Net_Zero_Table[[#This Row],[S- Worst-Euclidean Distance]])</f>
        <v>0.3795495192013339</v>
      </c>
      <c r="AB412">
        <v>411</v>
      </c>
    </row>
    <row r="413" spans="1:28" x14ac:dyDescent="0.3">
      <c r="A413">
        <v>534</v>
      </c>
      <c r="B413" t="s">
        <v>280</v>
      </c>
      <c r="C413" t="s">
        <v>280</v>
      </c>
      <c r="D413" t="s">
        <v>280</v>
      </c>
      <c r="E413" t="s">
        <v>280</v>
      </c>
      <c r="F413" t="s">
        <v>154</v>
      </c>
      <c r="G413" t="s">
        <v>218</v>
      </c>
      <c r="H413">
        <v>410.65289286985586</v>
      </c>
      <c r="I413">
        <v>30</v>
      </c>
      <c r="J413">
        <v>1367811.106602157</v>
      </c>
      <c r="K413">
        <v>45176.222999999998</v>
      </c>
      <c r="L413">
        <v>246205999.18838829</v>
      </c>
      <c r="M413">
        <v>6343254.7227272717</v>
      </c>
      <c r="N413">
        <v>2051716659.9032357</v>
      </c>
      <c r="O413">
        <v>112386000</v>
      </c>
      <c r="P413">
        <v>25.984525099999999</v>
      </c>
      <c r="Q413">
        <v>20448.776043702248</v>
      </c>
      <c r="R413">
        <v>246251175.41138828</v>
      </c>
      <c r="S413">
        <v>2170.4459146259633</v>
      </c>
      <c r="T413">
        <v>20474.760568802249</v>
      </c>
      <c r="U413">
        <f>Net_Zero_Table[[#This Row],[Total Energy(MJ)]]*AHP!$Q$23/TOPSIS!$B$20</f>
        <v>2.5079049619602008E-2</v>
      </c>
      <c r="V413">
        <f>Net_Zero_Table[[#This Row],[Capital Cost (LKR)]]*AHP!$Q$24/TOPSIS!$C$20</f>
        <v>4.7944083286423468E-3</v>
      </c>
      <c r="W413">
        <f>Net_Zero_Table[[#This Row],[System Cost (LKR)]]*AHP!$Q$25/TOPSIS!$D$20</f>
        <v>2.849008778032991E-3</v>
      </c>
      <c r="X413">
        <f>Net_Zero_Table[[#This Row],[Embodied Carbon (Metric T)]]*AHP!$Q$26/TOPSIS!$E$20</f>
        <v>1.1713225101543576E-2</v>
      </c>
      <c r="Y4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4.8617930469589798E-3</v>
      </c>
      <c r="Z4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2.9687057426465457E-3</v>
      </c>
      <c r="AA413">
        <f>Net_Zero_Table[[#This Row],[S- Worst-Euclidean Distance]]/(Net_Zero_Table[[#This Row],[S+ Best-Euclidean Distance]]+Net_Zero_Table[[#This Row],[S- Worst-Euclidean Distance]])</f>
        <v>0.37912089924428677</v>
      </c>
      <c r="AB413">
        <v>412</v>
      </c>
    </row>
    <row r="414" spans="1:28" x14ac:dyDescent="0.3">
      <c r="A414">
        <v>515</v>
      </c>
      <c r="B414" t="s">
        <v>280</v>
      </c>
      <c r="C414" t="s">
        <v>280</v>
      </c>
      <c r="D414" t="s">
        <v>151</v>
      </c>
      <c r="E414" t="s">
        <v>280</v>
      </c>
      <c r="F414" t="s">
        <v>154</v>
      </c>
      <c r="G414" t="s">
        <v>220</v>
      </c>
      <c r="H414">
        <v>410.18843053144587</v>
      </c>
      <c r="I414">
        <v>30</v>
      </c>
      <c r="J414">
        <v>1367361.507058576</v>
      </c>
      <c r="K414">
        <v>45176.222999999998</v>
      </c>
      <c r="L414">
        <v>246125071.27054369</v>
      </c>
      <c r="M414">
        <v>6338649.6477272725</v>
      </c>
      <c r="N414">
        <v>2051042260.5878642</v>
      </c>
      <c r="O414">
        <v>117000000</v>
      </c>
      <c r="P414">
        <v>25.99373525</v>
      </c>
      <c r="Q414">
        <v>20442.054530525711</v>
      </c>
      <c r="R414">
        <v>246170247.49354368</v>
      </c>
      <c r="S414">
        <v>2174.3809102355913</v>
      </c>
      <c r="T414">
        <v>20468.048265775709</v>
      </c>
      <c r="U414">
        <f>Net_Zero_Table[[#This Row],[Total Energy(MJ)]]*AHP!$Q$23/TOPSIS!$B$20</f>
        <v>2.5070807647705449E-2</v>
      </c>
      <c r="V414">
        <f>Net_Zero_Table[[#This Row],[Capital Cost (LKR)]]*AHP!$Q$24/TOPSIS!$C$20</f>
        <v>4.7909276848878222E-3</v>
      </c>
      <c r="W414">
        <f>Net_Zero_Table[[#This Row],[System Cost (LKR)]]*AHP!$Q$25/TOPSIS!$D$20</f>
        <v>2.9659746501331124E-3</v>
      </c>
      <c r="X414">
        <f>Net_Zero_Table[[#This Row],[Embodied Carbon (Metric T)]]*AHP!$Q$26/TOPSIS!$E$20</f>
        <v>1.1717376824915615E-2</v>
      </c>
      <c r="Y4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4.8756829236706713E-3</v>
      </c>
      <c r="Z4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2.9656235236120779E-3</v>
      </c>
      <c r="AA414">
        <f>Net_Zero_Table[[#This Row],[S- Worst-Euclidean Distance]]/(Net_Zero_Table[[#This Row],[S+ Best-Euclidean Distance]]+Net_Zero_Table[[#This Row],[S- Worst-Euclidean Distance]])</f>
        <v>0.37820528295253103</v>
      </c>
      <c r="AB414">
        <v>413</v>
      </c>
    </row>
    <row r="415" spans="1:28" x14ac:dyDescent="0.3">
      <c r="A415">
        <v>533</v>
      </c>
      <c r="B415" t="s">
        <v>280</v>
      </c>
      <c r="C415" t="s">
        <v>280</v>
      </c>
      <c r="D415" t="s">
        <v>280</v>
      </c>
      <c r="E415" t="s">
        <v>280</v>
      </c>
      <c r="F415" t="s">
        <v>154</v>
      </c>
      <c r="G415" t="s">
        <v>220</v>
      </c>
      <c r="H415">
        <v>410.65289286985586</v>
      </c>
      <c r="I415">
        <v>30</v>
      </c>
      <c r="J415">
        <v>1367811.106602157</v>
      </c>
      <c r="K415">
        <v>45176.222999999998</v>
      </c>
      <c r="L415">
        <v>246205999.18838829</v>
      </c>
      <c r="M415">
        <v>6343254.7227272717</v>
      </c>
      <c r="N415">
        <v>2051716659.9032357</v>
      </c>
      <c r="O415">
        <v>117000000</v>
      </c>
      <c r="P415">
        <v>25.984525099999999</v>
      </c>
      <c r="Q415">
        <v>20448.776043702248</v>
      </c>
      <c r="R415">
        <v>246251175.41138828</v>
      </c>
      <c r="S415">
        <v>2175.0599146259633</v>
      </c>
      <c r="T415">
        <v>20474.760568802249</v>
      </c>
      <c r="U415">
        <f>Net_Zero_Table[[#This Row],[Total Energy(MJ)]]*AHP!$Q$23/TOPSIS!$B$20</f>
        <v>2.5079049619602008E-2</v>
      </c>
      <c r="V415">
        <f>Net_Zero_Table[[#This Row],[Capital Cost (LKR)]]*AHP!$Q$24/TOPSIS!$C$20</f>
        <v>4.7944083286423468E-3</v>
      </c>
      <c r="W415">
        <f>Net_Zero_Table[[#This Row],[System Cost (LKR)]]*AHP!$Q$25/TOPSIS!$D$20</f>
        <v>2.9659746501331124E-3</v>
      </c>
      <c r="X415">
        <f>Net_Zero_Table[[#This Row],[Embodied Carbon (Metric T)]]*AHP!$Q$26/TOPSIS!$E$20</f>
        <v>1.1713225101543576E-2</v>
      </c>
      <c r="Y4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4.8794165164832062E-3</v>
      </c>
      <c r="Z4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2.9624997750347807E-3</v>
      </c>
      <c r="AA415">
        <f>Net_Zero_Table[[#This Row],[S- Worst-Euclidean Distance]]/(Net_Zero_Table[[#This Row],[S+ Best-Euclidean Distance]]+Net_Zero_Table[[#This Row],[S- Worst-Euclidean Distance]])</f>
        <v>0.37777753101484829</v>
      </c>
      <c r="AB415">
        <v>414</v>
      </c>
    </row>
    <row r="416" spans="1:28" x14ac:dyDescent="0.3">
      <c r="A416">
        <v>337</v>
      </c>
      <c r="B416" t="s">
        <v>142</v>
      </c>
      <c r="C416" t="s">
        <v>147</v>
      </c>
      <c r="D416" t="s">
        <v>151</v>
      </c>
      <c r="E416" t="s">
        <v>280</v>
      </c>
      <c r="F416" t="s">
        <v>155</v>
      </c>
      <c r="G416" t="s">
        <v>219</v>
      </c>
      <c r="H416">
        <v>379.49639498997186</v>
      </c>
      <c r="I416">
        <v>54</v>
      </c>
      <c r="J416">
        <v>1294929.1576163177</v>
      </c>
      <c r="K416">
        <v>49643.933972727267</v>
      </c>
      <c r="L416">
        <v>233087248.3709372</v>
      </c>
      <c r="M416">
        <v>6940878.5068181809</v>
      </c>
      <c r="N416">
        <v>1942393736.4244766</v>
      </c>
      <c r="O416">
        <v>100656000</v>
      </c>
      <c r="P416">
        <v>29.751293059090905</v>
      </c>
      <c r="Q416">
        <v>19359.19090636395</v>
      </c>
      <c r="R416">
        <v>233136892.30490991</v>
      </c>
      <c r="S416">
        <v>2049.9906149312951</v>
      </c>
      <c r="T416">
        <v>19388.94219942304</v>
      </c>
      <c r="U416">
        <f>Net_Zero_Table[[#This Row],[Total Energy(MJ)]]*AHP!$Q$23/TOPSIS!$B$20</f>
        <v>2.3743446830281602E-2</v>
      </c>
      <c r="V416">
        <f>Net_Zero_Table[[#This Row],[Capital Cost (LKR)]]*AHP!$Q$24/TOPSIS!$C$20</f>
        <v>5.2461090048857729E-3</v>
      </c>
      <c r="W416">
        <f>Net_Zero_Table[[#This Row],[System Cost (LKR)]]*AHP!$Q$25/TOPSIS!$D$20</f>
        <v>2.5516508066991328E-3</v>
      </c>
      <c r="X416">
        <f>Net_Zero_Table[[#This Row],[Embodied Carbon (Metric T)]]*AHP!$Q$26/TOPSIS!$E$20</f>
        <v>1.3411197292311598E-2</v>
      </c>
      <c r="Y4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5.5726116408853386E-3</v>
      </c>
      <c r="Z4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3.3582413401121746E-3</v>
      </c>
      <c r="AA416">
        <f>Net_Zero_Table[[#This Row],[S- Worst-Euclidean Distance]]/(Net_Zero_Table[[#This Row],[S+ Best-Euclidean Distance]]+Net_Zero_Table[[#This Row],[S- Worst-Euclidean Distance]])</f>
        <v>0.37602694247208207</v>
      </c>
      <c r="AB416">
        <v>415</v>
      </c>
    </row>
    <row r="417" spans="1:28" x14ac:dyDescent="0.3">
      <c r="A417">
        <v>339</v>
      </c>
      <c r="B417" t="s">
        <v>142</v>
      </c>
      <c r="C417" t="s">
        <v>147</v>
      </c>
      <c r="D417" t="s">
        <v>151</v>
      </c>
      <c r="E417" t="s">
        <v>280</v>
      </c>
      <c r="F417" t="s">
        <v>155</v>
      </c>
      <c r="G417" t="s">
        <v>218</v>
      </c>
      <c r="H417">
        <v>379.49639498997186</v>
      </c>
      <c r="I417">
        <v>27</v>
      </c>
      <c r="J417">
        <v>1294929.1576163177</v>
      </c>
      <c r="K417">
        <v>49643.933972727267</v>
      </c>
      <c r="L417">
        <v>233087248.3709372</v>
      </c>
      <c r="M417">
        <v>6940878.5068181809</v>
      </c>
      <c r="N417">
        <v>1942393736.4244766</v>
      </c>
      <c r="O417">
        <v>101147400</v>
      </c>
      <c r="P417">
        <v>29.751293059090905</v>
      </c>
      <c r="Q417">
        <v>19359.19090636395</v>
      </c>
      <c r="R417">
        <v>233136892.30490991</v>
      </c>
      <c r="S417">
        <v>2050.482014931295</v>
      </c>
      <c r="T417">
        <v>19388.94219942304</v>
      </c>
      <c r="U417">
        <f>Net_Zero_Table[[#This Row],[Total Energy(MJ)]]*AHP!$Q$23/TOPSIS!$B$20</f>
        <v>2.3743446830281602E-2</v>
      </c>
      <c r="V417">
        <f>Net_Zero_Table[[#This Row],[Capital Cost (LKR)]]*AHP!$Q$24/TOPSIS!$C$20</f>
        <v>5.2461090048857729E-3</v>
      </c>
      <c r="W417">
        <f>Net_Zero_Table[[#This Row],[System Cost (LKR)]]*AHP!$Q$25/TOPSIS!$D$20</f>
        <v>2.5641079002296919E-3</v>
      </c>
      <c r="X417">
        <f>Net_Zero_Table[[#This Row],[Embodied Carbon (Metric T)]]*AHP!$Q$26/TOPSIS!$E$20</f>
        <v>1.3411197292311598E-2</v>
      </c>
      <c r="Y4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5.5734705344735822E-3</v>
      </c>
      <c r="Z4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3.3563602867248002E-3</v>
      </c>
      <c r="AA417">
        <f>Net_Zero_Table[[#This Row],[S- Worst-Euclidean Distance]]/(Net_Zero_Table[[#This Row],[S+ Best-Euclidean Distance]]+Net_Zero_Table[[#This Row],[S- Worst-Euclidean Distance]])</f>
        <v>0.37585933641174812</v>
      </c>
      <c r="AB417">
        <v>416</v>
      </c>
    </row>
    <row r="418" spans="1:28" x14ac:dyDescent="0.3">
      <c r="A418">
        <v>340</v>
      </c>
      <c r="B418" t="s">
        <v>142</v>
      </c>
      <c r="C418" t="s">
        <v>147</v>
      </c>
      <c r="D418" t="s">
        <v>151</v>
      </c>
      <c r="E418" t="s">
        <v>280</v>
      </c>
      <c r="F418" t="s">
        <v>280</v>
      </c>
      <c r="G418" t="s">
        <v>219</v>
      </c>
      <c r="H418">
        <v>379.59833486297259</v>
      </c>
      <c r="I418">
        <v>54</v>
      </c>
      <c r="J418">
        <v>1292177.4691394388</v>
      </c>
      <c r="K418">
        <v>51008.566927272725</v>
      </c>
      <c r="L418">
        <v>232591944.445099</v>
      </c>
      <c r="M418">
        <v>6902668.7840909082</v>
      </c>
      <c r="N418">
        <v>1938266203.7091584</v>
      </c>
      <c r="O418">
        <v>100656000</v>
      </c>
      <c r="P418">
        <v>30.024219649999996</v>
      </c>
      <c r="Q418">
        <v>19318.05316363461</v>
      </c>
      <c r="R418">
        <v>232642953.01202628</v>
      </c>
      <c r="S418">
        <v>2045.8248724932494</v>
      </c>
      <c r="T418">
        <v>19348.07738328461</v>
      </c>
      <c r="U418">
        <f>Net_Zero_Table[[#This Row],[Total Energy(MJ)]]*AHP!$Q$23/TOPSIS!$B$20</f>
        <v>2.3693142388020137E-2</v>
      </c>
      <c r="V418">
        <f>Net_Zero_Table[[#This Row],[Capital Cost (LKR)]]*AHP!$Q$24/TOPSIS!$C$20</f>
        <v>5.2172290338162852E-3</v>
      </c>
      <c r="W418">
        <f>Net_Zero_Table[[#This Row],[System Cost (LKR)]]*AHP!$Q$25/TOPSIS!$D$20</f>
        <v>2.5516508066991328E-3</v>
      </c>
      <c r="X418">
        <f>Net_Zero_Table[[#This Row],[Embodied Carbon (Metric T)]]*AHP!$Q$26/TOPSIS!$E$20</f>
        <v>1.3534226309898496E-2</v>
      </c>
      <c r="Y4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5.6561953809151078E-3</v>
      </c>
      <c r="Z4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3.3947184264271489E-3</v>
      </c>
      <c r="AA418">
        <f>Net_Zero_Table[[#This Row],[S- Worst-Euclidean Distance]]/(Net_Zero_Table[[#This Row],[S+ Best-Euclidean Distance]]+Net_Zero_Table[[#This Row],[S- Worst-Euclidean Distance]])</f>
        <v>0.37506913651893309</v>
      </c>
      <c r="AB418">
        <v>417</v>
      </c>
    </row>
    <row r="419" spans="1:28" x14ac:dyDescent="0.3">
      <c r="A419">
        <v>342</v>
      </c>
      <c r="B419" t="s">
        <v>142</v>
      </c>
      <c r="C419" t="s">
        <v>147</v>
      </c>
      <c r="D419" t="s">
        <v>151</v>
      </c>
      <c r="E419" t="s">
        <v>280</v>
      </c>
      <c r="F419" t="s">
        <v>280</v>
      </c>
      <c r="G419" t="s">
        <v>218</v>
      </c>
      <c r="H419">
        <v>379.59833486297259</v>
      </c>
      <c r="I419">
        <v>27</v>
      </c>
      <c r="J419">
        <v>1292177.4691394388</v>
      </c>
      <c r="K419">
        <v>51008.566927272725</v>
      </c>
      <c r="L419">
        <v>232591944.445099</v>
      </c>
      <c r="M419">
        <v>6902668.7840909082</v>
      </c>
      <c r="N419">
        <v>1938266203.7091584</v>
      </c>
      <c r="O419">
        <v>101147400</v>
      </c>
      <c r="P419">
        <v>30.024219649999996</v>
      </c>
      <c r="Q419">
        <v>19318.05316363461</v>
      </c>
      <c r="R419">
        <v>232642953.01202628</v>
      </c>
      <c r="S419">
        <v>2046.3162724932495</v>
      </c>
      <c r="T419">
        <v>19348.07738328461</v>
      </c>
      <c r="U419">
        <f>Net_Zero_Table[[#This Row],[Total Energy(MJ)]]*AHP!$Q$23/TOPSIS!$B$20</f>
        <v>2.3693142388020137E-2</v>
      </c>
      <c r="V419">
        <f>Net_Zero_Table[[#This Row],[Capital Cost (LKR)]]*AHP!$Q$24/TOPSIS!$C$20</f>
        <v>5.2172290338162852E-3</v>
      </c>
      <c r="W419">
        <f>Net_Zero_Table[[#This Row],[System Cost (LKR)]]*AHP!$Q$25/TOPSIS!$D$20</f>
        <v>2.5641079002296919E-3</v>
      </c>
      <c r="X419">
        <f>Net_Zero_Table[[#This Row],[Embodied Carbon (Metric T)]]*AHP!$Q$26/TOPSIS!$E$20</f>
        <v>1.3534226309898496E-2</v>
      </c>
      <c r="Y4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5.6570415842204886E-3</v>
      </c>
      <c r="Z4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3.3928575965679708E-3</v>
      </c>
      <c r="AA419">
        <f>Net_Zero_Table[[#This Row],[S- Worst-Euclidean Distance]]/(Net_Zero_Table[[#This Row],[S+ Best-Euclidean Distance]]+Net_Zero_Table[[#This Row],[S- Worst-Euclidean Distance]])</f>
        <v>0.37490556842561124</v>
      </c>
      <c r="AB419">
        <v>418</v>
      </c>
    </row>
    <row r="420" spans="1:28" x14ac:dyDescent="0.3">
      <c r="A420">
        <v>355</v>
      </c>
      <c r="B420" t="s">
        <v>142</v>
      </c>
      <c r="C420" t="s">
        <v>147</v>
      </c>
      <c r="D420" t="s">
        <v>280</v>
      </c>
      <c r="E420" t="s">
        <v>280</v>
      </c>
      <c r="F420" t="s">
        <v>155</v>
      </c>
      <c r="G420" t="s">
        <v>219</v>
      </c>
      <c r="H420">
        <v>379.96085732838185</v>
      </c>
      <c r="I420">
        <v>55</v>
      </c>
      <c r="J420">
        <v>1295378.7571598983</v>
      </c>
      <c r="K420">
        <v>49643.933972727267</v>
      </c>
      <c r="L420">
        <v>233168176.2887817</v>
      </c>
      <c r="M420">
        <v>6945483.5818181802</v>
      </c>
      <c r="N420">
        <v>1943068135.7398474</v>
      </c>
      <c r="O420">
        <v>102520000</v>
      </c>
      <c r="P420">
        <v>29.742082909090907</v>
      </c>
      <c r="Q420">
        <v>19365.91241954048</v>
      </c>
      <c r="R420">
        <v>233217820.22275442</v>
      </c>
      <c r="S420">
        <v>2052.5336193216654</v>
      </c>
      <c r="T420">
        <v>19395.654502449572</v>
      </c>
      <c r="U420">
        <f>Net_Zero_Table[[#This Row],[Total Energy(MJ)]]*AHP!$Q$23/TOPSIS!$B$20</f>
        <v>2.3751688802178154E-2</v>
      </c>
      <c r="V420">
        <f>Net_Zero_Table[[#This Row],[Capital Cost (LKR)]]*AHP!$Q$24/TOPSIS!$C$20</f>
        <v>5.2495896486402967E-3</v>
      </c>
      <c r="W420">
        <f>Net_Zero_Table[[#This Row],[System Cost (LKR)]]*AHP!$Q$25/TOPSIS!$D$20</f>
        <v>2.5989035994157836E-3</v>
      </c>
      <c r="X420">
        <f>Net_Zero_Table[[#This Row],[Embodied Carbon (Metric T)]]*AHP!$Q$26/TOPSIS!$E$20</f>
        <v>1.340704556893956E-2</v>
      </c>
      <c r="Y4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5.5763432531814759E-3</v>
      </c>
      <c r="Z4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3.3436842595082629E-3</v>
      </c>
      <c r="AA420">
        <f>Net_Zero_Table[[#This Row],[S- Worst-Euclidean Distance]]/(Net_Zero_Table[[#This Row],[S+ Best-Euclidean Distance]]+Net_Zero_Table[[#This Row],[S- Worst-Euclidean Distance]])</f>
        <v>0.37485133927574749</v>
      </c>
      <c r="AB420">
        <v>419</v>
      </c>
    </row>
    <row r="421" spans="1:28" x14ac:dyDescent="0.3">
      <c r="A421">
        <v>338</v>
      </c>
      <c r="B421" t="s">
        <v>142</v>
      </c>
      <c r="C421" t="s">
        <v>147</v>
      </c>
      <c r="D421" t="s">
        <v>151</v>
      </c>
      <c r="E421" t="s">
        <v>280</v>
      </c>
      <c r="F421" t="s">
        <v>155</v>
      </c>
      <c r="G421" t="s">
        <v>220</v>
      </c>
      <c r="H421">
        <v>379.49639498997186</v>
      </c>
      <c r="I421">
        <v>27</v>
      </c>
      <c r="J421">
        <v>1294929.1576163177</v>
      </c>
      <c r="K421">
        <v>49643.933972727267</v>
      </c>
      <c r="L421">
        <v>233087248.3709372</v>
      </c>
      <c r="M421">
        <v>6940878.5068181809</v>
      </c>
      <c r="N421">
        <v>1942393736.4244766</v>
      </c>
      <c r="O421">
        <v>105300000</v>
      </c>
      <c r="P421">
        <v>29.751293059090905</v>
      </c>
      <c r="Q421">
        <v>19359.19090636395</v>
      </c>
      <c r="R421">
        <v>233136892.30490991</v>
      </c>
      <c r="S421">
        <v>2054.6346149312949</v>
      </c>
      <c r="T421">
        <v>19388.94219942304</v>
      </c>
      <c r="U421">
        <f>Net_Zero_Table[[#This Row],[Total Energy(MJ)]]*AHP!$Q$23/TOPSIS!$B$20</f>
        <v>2.3743446830281602E-2</v>
      </c>
      <c r="V421">
        <f>Net_Zero_Table[[#This Row],[Capital Cost (LKR)]]*AHP!$Q$24/TOPSIS!$C$20</f>
        <v>5.2461090048857729E-3</v>
      </c>
      <c r="W421">
        <f>Net_Zero_Table[[#This Row],[System Cost (LKR)]]*AHP!$Q$25/TOPSIS!$D$20</f>
        <v>2.6693771851198011E-3</v>
      </c>
      <c r="X421">
        <f>Net_Zero_Table[[#This Row],[Embodied Carbon (Metric T)]]*AHP!$Q$26/TOPSIS!$E$20</f>
        <v>1.3411197292311598E-2</v>
      </c>
      <c r="Y4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5.5818336057979669E-3</v>
      </c>
      <c r="Z4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3.3422765410993428E-3</v>
      </c>
      <c r="AA421">
        <f>Net_Zero_Table[[#This Row],[S- Worst-Euclidean Distance]]/(Net_Zero_Table[[#This Row],[S+ Best-Euclidean Distance]]+Net_Zero_Table[[#This Row],[S- Worst-Euclidean Distance]])</f>
        <v>0.37452210764805149</v>
      </c>
      <c r="AB421">
        <v>420</v>
      </c>
    </row>
    <row r="422" spans="1:28" x14ac:dyDescent="0.3">
      <c r="A422">
        <v>357</v>
      </c>
      <c r="B422" t="s">
        <v>142</v>
      </c>
      <c r="C422" t="s">
        <v>147</v>
      </c>
      <c r="D422" t="s">
        <v>280</v>
      </c>
      <c r="E422" t="s">
        <v>280</v>
      </c>
      <c r="F422" t="s">
        <v>155</v>
      </c>
      <c r="G422" t="s">
        <v>218</v>
      </c>
      <c r="H422">
        <v>379.96085732838185</v>
      </c>
      <c r="I422">
        <v>28</v>
      </c>
      <c r="J422">
        <v>1295378.7571598983</v>
      </c>
      <c r="K422">
        <v>49643.933972727267</v>
      </c>
      <c r="L422">
        <v>233168176.2887817</v>
      </c>
      <c r="M422">
        <v>6945483.5818181802</v>
      </c>
      <c r="N422">
        <v>1943068135.7398474</v>
      </c>
      <c r="O422">
        <v>104893600</v>
      </c>
      <c r="P422">
        <v>29.742082909090907</v>
      </c>
      <c r="Q422">
        <v>19365.91241954048</v>
      </c>
      <c r="R422">
        <v>233217820.22275442</v>
      </c>
      <c r="S422">
        <v>2054.9072193216657</v>
      </c>
      <c r="T422">
        <v>19395.654502449572</v>
      </c>
      <c r="U422">
        <f>Net_Zero_Table[[#This Row],[Total Energy(MJ)]]*AHP!$Q$23/TOPSIS!$B$20</f>
        <v>2.3751688802178154E-2</v>
      </c>
      <c r="V422">
        <f>Net_Zero_Table[[#This Row],[Capital Cost (LKR)]]*AHP!$Q$24/TOPSIS!$C$20</f>
        <v>5.2495896486402967E-3</v>
      </c>
      <c r="W422">
        <f>Net_Zero_Table[[#This Row],[System Cost (LKR)]]*AHP!$Q$25/TOPSIS!$D$20</f>
        <v>2.6590748594974584E-3</v>
      </c>
      <c r="X422">
        <f>Net_Zero_Table[[#This Row],[Embodied Carbon (Metric T)]]*AHP!$Q$26/TOPSIS!$E$20</f>
        <v>1.340704556893956E-2</v>
      </c>
      <c r="Y4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5.5812546384558445E-3</v>
      </c>
      <c r="Z4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3.3358316789614678E-3</v>
      </c>
      <c r="AA422">
        <f>Net_Zero_Table[[#This Row],[S- Worst-Euclidean Distance]]/(Net_Zero_Table[[#This Row],[S+ Best-Euclidean Distance]]+Net_Zero_Table[[#This Row],[S- Worst-Euclidean Distance]])</f>
        <v>0.37409435775515032</v>
      </c>
      <c r="AB422">
        <v>421</v>
      </c>
    </row>
    <row r="423" spans="1:28" x14ac:dyDescent="0.3">
      <c r="A423">
        <v>358</v>
      </c>
      <c r="B423" t="s">
        <v>142</v>
      </c>
      <c r="C423" t="s">
        <v>147</v>
      </c>
      <c r="D423" t="s">
        <v>280</v>
      </c>
      <c r="E423" t="s">
        <v>280</v>
      </c>
      <c r="F423" t="s">
        <v>280</v>
      </c>
      <c r="G423" t="s">
        <v>219</v>
      </c>
      <c r="H423">
        <v>380.06279720138269</v>
      </c>
      <c r="I423">
        <v>55</v>
      </c>
      <c r="J423">
        <v>1292627.0686830196</v>
      </c>
      <c r="K423">
        <v>51008.566927272725</v>
      </c>
      <c r="L423">
        <v>232672872.36294353</v>
      </c>
      <c r="M423">
        <v>6907273.8590909075</v>
      </c>
      <c r="N423">
        <v>1938940603.0245295</v>
      </c>
      <c r="O423">
        <v>102520000</v>
      </c>
      <c r="P423">
        <v>30.015009499999998</v>
      </c>
      <c r="Q423">
        <v>19324.774676811143</v>
      </c>
      <c r="R423">
        <v>232723880.92987081</v>
      </c>
      <c r="S423">
        <v>2048.3678768836203</v>
      </c>
      <c r="T423">
        <v>19354.789686311142</v>
      </c>
      <c r="U423">
        <f>Net_Zero_Table[[#This Row],[Total Energy(MJ)]]*AHP!$Q$23/TOPSIS!$B$20</f>
        <v>2.3701384359916689E-2</v>
      </c>
      <c r="V423">
        <f>Net_Zero_Table[[#This Row],[Capital Cost (LKR)]]*AHP!$Q$24/TOPSIS!$C$20</f>
        <v>5.2207096775708098E-3</v>
      </c>
      <c r="W423">
        <f>Net_Zero_Table[[#This Row],[System Cost (LKR)]]*AHP!$Q$25/TOPSIS!$D$20</f>
        <v>2.5989035994157836E-3</v>
      </c>
      <c r="X423">
        <f>Net_Zero_Table[[#This Row],[Embodied Carbon (Metric T)]]*AHP!$Q$26/TOPSIS!$E$20</f>
        <v>1.3530074586526459E-2</v>
      </c>
      <c r="Y4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5.6596906224617126E-3</v>
      </c>
      <c r="Z4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3.3800149261937833E-3</v>
      </c>
      <c r="AA423">
        <f>Net_Zero_Table[[#This Row],[S- Worst-Euclidean Distance]]/(Net_Zero_Table[[#This Row],[S+ Best-Euclidean Distance]]+Net_Zero_Table[[#This Row],[S- Worst-Euclidean Distance]])</f>
        <v>0.37390763537607741</v>
      </c>
      <c r="AB423">
        <v>422</v>
      </c>
    </row>
    <row r="424" spans="1:28" x14ac:dyDescent="0.3">
      <c r="A424">
        <v>341</v>
      </c>
      <c r="B424" t="s">
        <v>142</v>
      </c>
      <c r="C424" t="s">
        <v>147</v>
      </c>
      <c r="D424" t="s">
        <v>151</v>
      </c>
      <c r="E424" t="s">
        <v>280</v>
      </c>
      <c r="F424" t="s">
        <v>280</v>
      </c>
      <c r="G424" t="s">
        <v>220</v>
      </c>
      <c r="H424">
        <v>379.59833486297259</v>
      </c>
      <c r="I424">
        <v>27</v>
      </c>
      <c r="J424">
        <v>1292177.4691394388</v>
      </c>
      <c r="K424">
        <v>51008.566927272725</v>
      </c>
      <c r="L424">
        <v>232591944.445099</v>
      </c>
      <c r="M424">
        <v>6902668.7840909082</v>
      </c>
      <c r="N424">
        <v>1938266203.7091584</v>
      </c>
      <c r="O424">
        <v>105300000</v>
      </c>
      <c r="P424">
        <v>30.024219649999996</v>
      </c>
      <c r="Q424">
        <v>19318.05316363461</v>
      </c>
      <c r="R424">
        <v>232642953.01202628</v>
      </c>
      <c r="S424">
        <v>2050.4688724932494</v>
      </c>
      <c r="T424">
        <v>19348.07738328461</v>
      </c>
      <c r="U424">
        <f>Net_Zero_Table[[#This Row],[Total Energy(MJ)]]*AHP!$Q$23/TOPSIS!$B$20</f>
        <v>2.3693142388020137E-2</v>
      </c>
      <c r="V424">
        <f>Net_Zero_Table[[#This Row],[Capital Cost (LKR)]]*AHP!$Q$24/TOPSIS!$C$20</f>
        <v>5.2172290338162852E-3</v>
      </c>
      <c r="W424">
        <f>Net_Zero_Table[[#This Row],[System Cost (LKR)]]*AHP!$Q$25/TOPSIS!$D$20</f>
        <v>2.6693771851198011E-3</v>
      </c>
      <c r="X424">
        <f>Net_Zero_Table[[#This Row],[Embodied Carbon (Metric T)]]*AHP!$Q$26/TOPSIS!$E$20</f>
        <v>1.3534226309898496E-2</v>
      </c>
      <c r="Y4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5.6652812895539575E-3</v>
      </c>
      <c r="Z4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3.3789259792822617E-3</v>
      </c>
      <c r="AA424">
        <f>Net_Zero_Table[[#This Row],[S- Worst-Euclidean Distance]]/(Net_Zero_Table[[#This Row],[S+ Best-Euclidean Distance]]+Net_Zero_Table[[#This Row],[S- Worst-Euclidean Distance]])</f>
        <v>0.37360112156264763</v>
      </c>
      <c r="AB424">
        <v>423</v>
      </c>
    </row>
    <row r="425" spans="1:28" x14ac:dyDescent="0.3">
      <c r="A425">
        <v>360</v>
      </c>
      <c r="B425" t="s">
        <v>142</v>
      </c>
      <c r="C425" t="s">
        <v>147</v>
      </c>
      <c r="D425" t="s">
        <v>280</v>
      </c>
      <c r="E425" t="s">
        <v>280</v>
      </c>
      <c r="F425" t="s">
        <v>280</v>
      </c>
      <c r="G425" t="s">
        <v>218</v>
      </c>
      <c r="H425">
        <v>380.06279720138269</v>
      </c>
      <c r="I425">
        <v>28</v>
      </c>
      <c r="J425">
        <v>1292627.0686830196</v>
      </c>
      <c r="K425">
        <v>51008.566927272725</v>
      </c>
      <c r="L425">
        <v>232672872.36294353</v>
      </c>
      <c r="M425">
        <v>6907273.8590909075</v>
      </c>
      <c r="N425">
        <v>1938940603.0245295</v>
      </c>
      <c r="O425">
        <v>104893600</v>
      </c>
      <c r="P425">
        <v>30.015009499999998</v>
      </c>
      <c r="Q425">
        <v>19324.774676811143</v>
      </c>
      <c r="R425">
        <v>232723880.92987081</v>
      </c>
      <c r="S425">
        <v>2050.7414768836202</v>
      </c>
      <c r="T425">
        <v>19354.789686311142</v>
      </c>
      <c r="U425">
        <f>Net_Zero_Table[[#This Row],[Total Energy(MJ)]]*AHP!$Q$23/TOPSIS!$B$20</f>
        <v>2.3701384359916689E-2</v>
      </c>
      <c r="V425">
        <f>Net_Zero_Table[[#This Row],[Capital Cost (LKR)]]*AHP!$Q$24/TOPSIS!$C$20</f>
        <v>5.2207096775708098E-3</v>
      </c>
      <c r="W425">
        <f>Net_Zero_Table[[#This Row],[System Cost (LKR)]]*AHP!$Q$25/TOPSIS!$D$20</f>
        <v>2.6590748594974584E-3</v>
      </c>
      <c r="X425">
        <f>Net_Zero_Table[[#This Row],[Embodied Carbon (Metric T)]]*AHP!$Q$26/TOPSIS!$E$20</f>
        <v>1.3530074586526459E-2</v>
      </c>
      <c r="Y4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5.6645297425261497E-3</v>
      </c>
      <c r="Z4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3.3722469459356516E-3</v>
      </c>
      <c r="AA425">
        <f>Net_Zero_Table[[#This Row],[S- Worst-Euclidean Distance]]/(Net_Zero_Table[[#This Row],[S+ Best-Euclidean Distance]]+Net_Zero_Table[[#This Row],[S- Worst-Euclidean Distance]])</f>
        <v>0.3731692241815992</v>
      </c>
      <c r="AB425">
        <v>424</v>
      </c>
    </row>
    <row r="426" spans="1:28" x14ac:dyDescent="0.3">
      <c r="A426">
        <v>356</v>
      </c>
      <c r="B426" t="s">
        <v>142</v>
      </c>
      <c r="C426" t="s">
        <v>147</v>
      </c>
      <c r="D426" t="s">
        <v>280</v>
      </c>
      <c r="E426" t="s">
        <v>280</v>
      </c>
      <c r="F426" t="s">
        <v>155</v>
      </c>
      <c r="G426" t="s">
        <v>220</v>
      </c>
      <c r="H426">
        <v>379.96085732838185</v>
      </c>
      <c r="I426">
        <v>28</v>
      </c>
      <c r="J426">
        <v>1295378.7571598983</v>
      </c>
      <c r="K426">
        <v>49643.933972727267</v>
      </c>
      <c r="L426">
        <v>233168176.2887817</v>
      </c>
      <c r="M426">
        <v>6945483.5818181802</v>
      </c>
      <c r="N426">
        <v>1943068135.7398474</v>
      </c>
      <c r="O426">
        <v>109200000</v>
      </c>
      <c r="P426">
        <v>29.742082909090907</v>
      </c>
      <c r="Q426">
        <v>19365.91241954048</v>
      </c>
      <c r="R426">
        <v>233217820.22275442</v>
      </c>
      <c r="S426">
        <v>2059.2136193216656</v>
      </c>
      <c r="T426">
        <v>19395.654502449572</v>
      </c>
      <c r="U426">
        <f>Net_Zero_Table[[#This Row],[Total Energy(MJ)]]*AHP!$Q$23/TOPSIS!$B$20</f>
        <v>2.3751688802178154E-2</v>
      </c>
      <c r="V426">
        <f>Net_Zero_Table[[#This Row],[Capital Cost (LKR)]]*AHP!$Q$24/TOPSIS!$C$20</f>
        <v>5.2495896486402967E-3</v>
      </c>
      <c r="W426">
        <f>Net_Zero_Table[[#This Row],[System Cost (LKR)]]*AHP!$Q$25/TOPSIS!$D$20</f>
        <v>2.7682430067909047E-3</v>
      </c>
      <c r="X426">
        <f>Net_Zero_Table[[#This Row],[Embodied Carbon (Metric T)]]*AHP!$Q$26/TOPSIS!$E$20</f>
        <v>1.340704556893956E-2</v>
      </c>
      <c r="Y4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5.5918075423489807E-3</v>
      </c>
      <c r="Z4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3.3243190753121953E-3</v>
      </c>
      <c r="AA426">
        <f>Net_Zero_Table[[#This Row],[S- Worst-Euclidean Distance]]/(Net_Zero_Table[[#This Row],[S+ Best-Euclidean Distance]]+Net_Zero_Table[[#This Row],[S- Worst-Euclidean Distance]])</f>
        <v>0.37284341260108872</v>
      </c>
      <c r="AB426">
        <v>425</v>
      </c>
    </row>
    <row r="427" spans="1:28" x14ac:dyDescent="0.3">
      <c r="A427">
        <v>334</v>
      </c>
      <c r="B427" t="s">
        <v>142</v>
      </c>
      <c r="C427" t="s">
        <v>147</v>
      </c>
      <c r="D427" t="s">
        <v>151</v>
      </c>
      <c r="E427" t="s">
        <v>280</v>
      </c>
      <c r="F427" t="s">
        <v>154</v>
      </c>
      <c r="G427" t="s">
        <v>219</v>
      </c>
      <c r="H427">
        <v>379.53496683380996</v>
      </c>
      <c r="I427">
        <v>54</v>
      </c>
      <c r="J427">
        <v>1293887.9781926337</v>
      </c>
      <c r="K427">
        <v>48825.15419999999</v>
      </c>
      <c r="L427">
        <v>232899836.07467407</v>
      </c>
      <c r="M427">
        <v>6913585.8477272717</v>
      </c>
      <c r="N427">
        <v>1940831967.2889504</v>
      </c>
      <c r="O427">
        <v>100656000</v>
      </c>
      <c r="P427">
        <v>30.024219649999996</v>
      </c>
      <c r="Q427">
        <v>19343.625273979873</v>
      </c>
      <c r="R427">
        <v>232948661.22887406</v>
      </c>
      <c r="S427">
        <v>2048.4015531366776</v>
      </c>
      <c r="T427">
        <v>19373.649493629873</v>
      </c>
      <c r="U427">
        <f>Net_Zero_Table[[#This Row],[Total Energy(MJ)]]*AHP!$Q$23/TOPSIS!$B$20</f>
        <v>2.372427674312174E-2</v>
      </c>
      <c r="V427">
        <f>Net_Zero_Table[[#This Row],[Capital Cost (LKR)]]*AHP!$Q$24/TOPSIS!$C$20</f>
        <v>5.2254804541218532E-3</v>
      </c>
      <c r="W427">
        <f>Net_Zero_Table[[#This Row],[System Cost (LKR)]]*AHP!$Q$25/TOPSIS!$D$20</f>
        <v>2.5516508066991328E-3</v>
      </c>
      <c r="X427">
        <f>Net_Zero_Table[[#This Row],[Embodied Carbon (Metric T)]]*AHP!$Q$26/TOPSIS!$E$20</f>
        <v>1.3534226309898496E-2</v>
      </c>
      <c r="Y4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5.6695263307042481E-3</v>
      </c>
      <c r="Z4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3.3637273306464108E-3</v>
      </c>
      <c r="AA427">
        <f>Net_Zero_Table[[#This Row],[S- Worst-Euclidean Distance]]/(Net_Zero_Table[[#This Row],[S+ Best-Euclidean Distance]]+Net_Zero_Table[[#This Row],[S- Worst-Euclidean Distance]])</f>
        <v>0.37237162342051</v>
      </c>
      <c r="AB427">
        <v>426</v>
      </c>
    </row>
    <row r="428" spans="1:28" x14ac:dyDescent="0.3">
      <c r="A428">
        <v>336</v>
      </c>
      <c r="B428" t="s">
        <v>142</v>
      </c>
      <c r="C428" t="s">
        <v>147</v>
      </c>
      <c r="D428" t="s">
        <v>151</v>
      </c>
      <c r="E428" t="s">
        <v>280</v>
      </c>
      <c r="F428" t="s">
        <v>154</v>
      </c>
      <c r="G428" t="s">
        <v>218</v>
      </c>
      <c r="H428">
        <v>379.53496683380996</v>
      </c>
      <c r="I428">
        <v>27</v>
      </c>
      <c r="J428">
        <v>1293887.9781926337</v>
      </c>
      <c r="K428">
        <v>48825.15419999999</v>
      </c>
      <c r="L428">
        <v>232899836.07467407</v>
      </c>
      <c r="M428">
        <v>6913585.8477272717</v>
      </c>
      <c r="N428">
        <v>1940831967.2889504</v>
      </c>
      <c r="O428">
        <v>101147400</v>
      </c>
      <c r="P428">
        <v>30.024219649999996</v>
      </c>
      <c r="Q428">
        <v>19343.625273979873</v>
      </c>
      <c r="R428">
        <v>232948661.22887406</v>
      </c>
      <c r="S428">
        <v>2048.8929531366775</v>
      </c>
      <c r="T428">
        <v>19373.649493629873</v>
      </c>
      <c r="U428">
        <f>Net_Zero_Table[[#This Row],[Total Energy(MJ)]]*AHP!$Q$23/TOPSIS!$B$20</f>
        <v>2.372427674312174E-2</v>
      </c>
      <c r="V428">
        <f>Net_Zero_Table[[#This Row],[Capital Cost (LKR)]]*AHP!$Q$24/TOPSIS!$C$20</f>
        <v>5.2254804541218532E-3</v>
      </c>
      <c r="W428">
        <f>Net_Zero_Table[[#This Row],[System Cost (LKR)]]*AHP!$Q$25/TOPSIS!$D$20</f>
        <v>2.5641079002296919E-3</v>
      </c>
      <c r="X428">
        <f>Net_Zero_Table[[#This Row],[Embodied Carbon (Metric T)]]*AHP!$Q$26/TOPSIS!$E$20</f>
        <v>1.3534226309898496E-2</v>
      </c>
      <c r="Y4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5.6703705445996407E-3</v>
      </c>
      <c r="Z4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3.3618493468331682E-3</v>
      </c>
      <c r="AA428">
        <f>Net_Zero_Table[[#This Row],[S- Worst-Euclidean Distance]]/(Net_Zero_Table[[#This Row],[S+ Best-Euclidean Distance]]+Net_Zero_Table[[#This Row],[S- Worst-Euclidean Distance]])</f>
        <v>0.3722063221713558</v>
      </c>
      <c r="AB428">
        <v>427</v>
      </c>
    </row>
    <row r="429" spans="1:28" x14ac:dyDescent="0.3">
      <c r="A429">
        <v>359</v>
      </c>
      <c r="B429" t="s">
        <v>142</v>
      </c>
      <c r="C429" t="s">
        <v>147</v>
      </c>
      <c r="D429" t="s">
        <v>280</v>
      </c>
      <c r="E429" t="s">
        <v>280</v>
      </c>
      <c r="F429" t="s">
        <v>280</v>
      </c>
      <c r="G429" t="s">
        <v>220</v>
      </c>
      <c r="H429">
        <v>380.06279720138269</v>
      </c>
      <c r="I429">
        <v>28</v>
      </c>
      <c r="J429">
        <v>1292627.0686830196</v>
      </c>
      <c r="K429">
        <v>51008.566927272725</v>
      </c>
      <c r="L429">
        <v>232672872.36294353</v>
      </c>
      <c r="M429">
        <v>6907273.8590909075</v>
      </c>
      <c r="N429">
        <v>1938940603.0245295</v>
      </c>
      <c r="O429">
        <v>109200000</v>
      </c>
      <c r="P429">
        <v>30.015009499999998</v>
      </c>
      <c r="Q429">
        <v>19324.774676811143</v>
      </c>
      <c r="R429">
        <v>232723880.92987081</v>
      </c>
      <c r="S429">
        <v>2055.0478768836201</v>
      </c>
      <c r="T429">
        <v>19354.789686311142</v>
      </c>
      <c r="U429">
        <f>Net_Zero_Table[[#This Row],[Total Energy(MJ)]]*AHP!$Q$23/TOPSIS!$B$20</f>
        <v>2.3701384359916689E-2</v>
      </c>
      <c r="V429">
        <f>Net_Zero_Table[[#This Row],[Capital Cost (LKR)]]*AHP!$Q$24/TOPSIS!$C$20</f>
        <v>5.2207096775708098E-3</v>
      </c>
      <c r="W429">
        <f>Net_Zero_Table[[#This Row],[System Cost (LKR)]]*AHP!$Q$25/TOPSIS!$D$20</f>
        <v>2.7682430067909047E-3</v>
      </c>
      <c r="X429">
        <f>Net_Zero_Table[[#This Row],[Embodied Carbon (Metric T)]]*AHP!$Q$26/TOPSIS!$E$20</f>
        <v>1.3530074586526459E-2</v>
      </c>
      <c r="Y4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5.6749277929634863E-3</v>
      </c>
      <c r="Z4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3.3608590848909414E-3</v>
      </c>
      <c r="AA429">
        <f>Net_Zero_Table[[#This Row],[S- Worst-Euclidean Distance]]/(Net_Zero_Table[[#This Row],[S+ Best-Euclidean Distance]]+Net_Zero_Table[[#This Row],[S- Worst-Euclidean Distance]])</f>
        <v>0.37194979588639726</v>
      </c>
      <c r="AB429">
        <v>428</v>
      </c>
    </row>
    <row r="430" spans="1:28" x14ac:dyDescent="0.3">
      <c r="A430">
        <v>352</v>
      </c>
      <c r="B430" t="s">
        <v>142</v>
      </c>
      <c r="C430" t="s">
        <v>147</v>
      </c>
      <c r="D430" t="s">
        <v>280</v>
      </c>
      <c r="E430" t="s">
        <v>280</v>
      </c>
      <c r="F430" t="s">
        <v>154</v>
      </c>
      <c r="G430" t="s">
        <v>219</v>
      </c>
      <c r="H430">
        <v>379.99942917221995</v>
      </c>
      <c r="I430">
        <v>55</v>
      </c>
      <c r="J430">
        <v>1294337.577736215</v>
      </c>
      <c r="K430">
        <v>48825.15419999999</v>
      </c>
      <c r="L430">
        <v>232980763.99251869</v>
      </c>
      <c r="M430">
        <v>6918190.922727271</v>
      </c>
      <c r="N430">
        <v>1941506366.6043224</v>
      </c>
      <c r="O430">
        <v>102520000</v>
      </c>
      <c r="P430">
        <v>30.015009499999998</v>
      </c>
      <c r="Q430">
        <v>19350.346787156413</v>
      </c>
      <c r="R430">
        <v>233029589.14671868</v>
      </c>
      <c r="S430">
        <v>2050.9445575270497</v>
      </c>
      <c r="T430">
        <v>19380.361796656412</v>
      </c>
      <c r="U430">
        <f>Net_Zero_Table[[#This Row],[Total Energy(MJ)]]*AHP!$Q$23/TOPSIS!$B$20</f>
        <v>2.3732518715018303E-2</v>
      </c>
      <c r="V430">
        <f>Net_Zero_Table[[#This Row],[Capital Cost (LKR)]]*AHP!$Q$24/TOPSIS!$C$20</f>
        <v>5.228961097876377E-3</v>
      </c>
      <c r="W430">
        <f>Net_Zero_Table[[#This Row],[System Cost (LKR)]]*AHP!$Q$25/TOPSIS!$D$20</f>
        <v>2.5989035994157836E-3</v>
      </c>
      <c r="X430">
        <f>Net_Zero_Table[[#This Row],[Embodied Carbon (Metric T)]]*AHP!$Q$26/TOPSIS!$E$20</f>
        <v>1.3530074586526459E-2</v>
      </c>
      <c r="Y4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5.6730636544034194E-3</v>
      </c>
      <c r="Z4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3.3489729648020364E-3</v>
      </c>
      <c r="AA430">
        <f>Net_Zero_Table[[#This Row],[S- Worst-Euclidean Distance]]/(Net_Zero_Table[[#This Row],[S+ Best-Euclidean Distance]]+Net_Zero_Table[[#This Row],[S- Worst-Euclidean Distance]])</f>
        <v>0.37119922099107716</v>
      </c>
      <c r="AB430">
        <v>429</v>
      </c>
    </row>
    <row r="431" spans="1:28" x14ac:dyDescent="0.3">
      <c r="A431">
        <v>335</v>
      </c>
      <c r="B431" t="s">
        <v>142</v>
      </c>
      <c r="C431" t="s">
        <v>147</v>
      </c>
      <c r="D431" t="s">
        <v>151</v>
      </c>
      <c r="E431" t="s">
        <v>280</v>
      </c>
      <c r="F431" t="s">
        <v>154</v>
      </c>
      <c r="G431" t="s">
        <v>220</v>
      </c>
      <c r="H431">
        <v>379.53496683380996</v>
      </c>
      <c r="I431">
        <v>27</v>
      </c>
      <c r="J431">
        <v>1293887.9781926337</v>
      </c>
      <c r="K431">
        <v>48825.15419999999</v>
      </c>
      <c r="L431">
        <v>232899836.07467407</v>
      </c>
      <c r="M431">
        <v>6913585.8477272717</v>
      </c>
      <c r="N431">
        <v>1940831967.2889504</v>
      </c>
      <c r="O431">
        <v>105300000</v>
      </c>
      <c r="P431">
        <v>30.024219649999996</v>
      </c>
      <c r="Q431">
        <v>19343.625273979873</v>
      </c>
      <c r="R431">
        <v>232948661.22887406</v>
      </c>
      <c r="S431">
        <v>2053.0455531366779</v>
      </c>
      <c r="T431">
        <v>19373.649493629873</v>
      </c>
      <c r="U431">
        <f>Net_Zero_Table[[#This Row],[Total Energy(MJ)]]*AHP!$Q$23/TOPSIS!$B$20</f>
        <v>2.372427674312174E-2</v>
      </c>
      <c r="V431">
        <f>Net_Zero_Table[[#This Row],[Capital Cost (LKR)]]*AHP!$Q$24/TOPSIS!$C$20</f>
        <v>5.2254804541218532E-3</v>
      </c>
      <c r="W431">
        <f>Net_Zero_Table[[#This Row],[System Cost (LKR)]]*AHP!$Q$25/TOPSIS!$D$20</f>
        <v>2.6693771851198011E-3</v>
      </c>
      <c r="X431">
        <f>Net_Zero_Table[[#This Row],[Embodied Carbon (Metric T)]]*AHP!$Q$26/TOPSIS!$E$20</f>
        <v>1.3534226309898496E-2</v>
      </c>
      <c r="Y4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5.6785909094804075E-3</v>
      </c>
      <c r="Z4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3.3477886931050772E-3</v>
      </c>
      <c r="AA431">
        <f>Net_Zero_Table[[#This Row],[S- Worst-Euclidean Distance]]/(Net_Zero_Table[[#This Row],[S+ Best-Euclidean Distance]]+Net_Zero_Table[[#This Row],[S- Worst-Euclidean Distance]])</f>
        <v>0.37088941973436929</v>
      </c>
      <c r="AB431">
        <v>430</v>
      </c>
    </row>
    <row r="432" spans="1:28" x14ac:dyDescent="0.3">
      <c r="A432">
        <v>354</v>
      </c>
      <c r="B432" t="s">
        <v>142</v>
      </c>
      <c r="C432" t="s">
        <v>147</v>
      </c>
      <c r="D432" t="s">
        <v>280</v>
      </c>
      <c r="E432" t="s">
        <v>280</v>
      </c>
      <c r="F432" t="s">
        <v>154</v>
      </c>
      <c r="G432" t="s">
        <v>218</v>
      </c>
      <c r="H432">
        <v>379.99942917221995</v>
      </c>
      <c r="I432">
        <v>28</v>
      </c>
      <c r="J432">
        <v>1294337.577736215</v>
      </c>
      <c r="K432">
        <v>48825.15419999999</v>
      </c>
      <c r="L432">
        <v>232980763.99251869</v>
      </c>
      <c r="M432">
        <v>6918190.922727271</v>
      </c>
      <c r="N432">
        <v>1941506366.6043224</v>
      </c>
      <c r="O432">
        <v>104893600</v>
      </c>
      <c r="P432">
        <v>30.015009499999998</v>
      </c>
      <c r="Q432">
        <v>19350.346787156413</v>
      </c>
      <c r="R432">
        <v>233029589.14671868</v>
      </c>
      <c r="S432">
        <v>2053.3181575270496</v>
      </c>
      <c r="T432">
        <v>19380.361796656412</v>
      </c>
      <c r="U432">
        <f>Net_Zero_Table[[#This Row],[Total Energy(MJ)]]*AHP!$Q$23/TOPSIS!$B$20</f>
        <v>2.3732518715018303E-2</v>
      </c>
      <c r="V432">
        <f>Net_Zero_Table[[#This Row],[Capital Cost (LKR)]]*AHP!$Q$24/TOPSIS!$C$20</f>
        <v>5.228961097876377E-3</v>
      </c>
      <c r="W432">
        <f>Net_Zero_Table[[#This Row],[System Cost (LKR)]]*AHP!$Q$25/TOPSIS!$D$20</f>
        <v>2.6590748594974584E-3</v>
      </c>
      <c r="X432">
        <f>Net_Zero_Table[[#This Row],[Embodied Carbon (Metric T)]]*AHP!$Q$26/TOPSIS!$E$20</f>
        <v>1.3530074586526459E-2</v>
      </c>
      <c r="Y4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5.6778913769898239E-3</v>
      </c>
      <c r="Z4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3.3411328141895987E-3</v>
      </c>
      <c r="AA432">
        <f>Net_Zero_Table[[#This Row],[S- Worst-Euclidean Distance]]/(Net_Zero_Table[[#This Row],[S+ Best-Euclidean Distance]]+Net_Zero_Table[[#This Row],[S- Worst-Euclidean Distance]])</f>
        <v>0.3704539142335615</v>
      </c>
      <c r="AB432">
        <v>431</v>
      </c>
    </row>
    <row r="433" spans="1:28" x14ac:dyDescent="0.3">
      <c r="A433">
        <v>353</v>
      </c>
      <c r="B433" t="s">
        <v>142</v>
      </c>
      <c r="C433" t="s">
        <v>147</v>
      </c>
      <c r="D433" t="s">
        <v>280</v>
      </c>
      <c r="E433" t="s">
        <v>280</v>
      </c>
      <c r="F433" t="s">
        <v>154</v>
      </c>
      <c r="G433" t="s">
        <v>220</v>
      </c>
      <c r="H433">
        <v>379.99942917221995</v>
      </c>
      <c r="I433">
        <v>28</v>
      </c>
      <c r="J433">
        <v>1294337.577736215</v>
      </c>
      <c r="K433">
        <v>48825.15419999999</v>
      </c>
      <c r="L433">
        <v>232980763.99251869</v>
      </c>
      <c r="M433">
        <v>6918190.922727271</v>
      </c>
      <c r="N433">
        <v>1941506366.6043224</v>
      </c>
      <c r="O433">
        <v>109200000</v>
      </c>
      <c r="P433">
        <v>30.015009499999998</v>
      </c>
      <c r="Q433">
        <v>19350.346787156413</v>
      </c>
      <c r="R433">
        <v>233029589.14671868</v>
      </c>
      <c r="S433">
        <v>2057.62455752705</v>
      </c>
      <c r="T433">
        <v>19380.361796656412</v>
      </c>
      <c r="U433">
        <f>Net_Zero_Table[[#This Row],[Total Energy(MJ)]]*AHP!$Q$23/TOPSIS!$B$20</f>
        <v>2.3732518715018303E-2</v>
      </c>
      <c r="V433">
        <f>Net_Zero_Table[[#This Row],[Capital Cost (LKR)]]*AHP!$Q$24/TOPSIS!$C$20</f>
        <v>5.228961097876377E-3</v>
      </c>
      <c r="W433">
        <f>Net_Zero_Table[[#This Row],[System Cost (LKR)]]*AHP!$Q$25/TOPSIS!$D$20</f>
        <v>2.7682430067909047E-3</v>
      </c>
      <c r="X433">
        <f>Net_Zero_Table[[#This Row],[Embodied Carbon (Metric T)]]*AHP!$Q$26/TOPSIS!$E$20</f>
        <v>1.3530074586526459E-2</v>
      </c>
      <c r="Y4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5.6882650026419714E-3</v>
      </c>
      <c r="Z4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3.329638539868277E-3</v>
      </c>
      <c r="AA433">
        <f>Net_Zero_Table[[#This Row],[S- Worst-Euclidean Distance]]/(Net_Zero_Table[[#This Row],[S+ Best-Euclidean Distance]]+Net_Zero_Table[[#This Row],[S- Worst-Euclidean Distance]])</f>
        <v>0.36922534424685466</v>
      </c>
      <c r="AB433">
        <v>432</v>
      </c>
    </row>
    <row r="434" spans="1:28" x14ac:dyDescent="0.3">
      <c r="A434">
        <v>409</v>
      </c>
      <c r="B434" t="s">
        <v>142</v>
      </c>
      <c r="C434" t="s">
        <v>280</v>
      </c>
      <c r="D434" t="s">
        <v>151</v>
      </c>
      <c r="E434" t="s">
        <v>280</v>
      </c>
      <c r="F434" t="s">
        <v>155</v>
      </c>
      <c r="G434" t="s">
        <v>219</v>
      </c>
      <c r="H434">
        <v>421.45650748444291</v>
      </c>
      <c r="I434">
        <v>60</v>
      </c>
      <c r="J434">
        <v>1388312.8646295965</v>
      </c>
      <c r="K434">
        <v>47810.212772727275</v>
      </c>
      <c r="L434">
        <v>249896315.63332736</v>
      </c>
      <c r="M434">
        <v>6329638.1068181815</v>
      </c>
      <c r="N434">
        <v>2082469296.9443946</v>
      </c>
      <c r="O434">
        <v>111840000</v>
      </c>
      <c r="P434">
        <v>26.08385065909091</v>
      </c>
      <c r="Q434">
        <v>20755.277326212465</v>
      </c>
      <c r="R434">
        <v>249944125.84610009</v>
      </c>
      <c r="S434">
        <v>2200.6389350512127</v>
      </c>
      <c r="T434">
        <v>20781.361176871556</v>
      </c>
      <c r="U434">
        <f>Net_Zero_Table[[#This Row],[Total Energy(MJ)]]*AHP!$Q$23/TOPSIS!$B$20</f>
        <v>2.5455152137854539E-2</v>
      </c>
      <c r="V434">
        <f>Net_Zero_Table[[#This Row],[Capital Cost (LKR)]]*AHP!$Q$24/TOPSIS!$C$20</f>
        <v>4.7841165116531033E-3</v>
      </c>
      <c r="W434">
        <f>Net_Zero_Table[[#This Row],[System Cost (LKR)]]*AHP!$Q$25/TOPSIS!$D$20</f>
        <v>2.8351675629990367E-3</v>
      </c>
      <c r="X434">
        <f>Net_Zero_Table[[#This Row],[Embodied Carbon (Metric T)]]*AHP!$Q$26/TOPSIS!$E$20</f>
        <v>1.1757998774623656E-2</v>
      </c>
      <c r="Y4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5.1566016075194621E-3</v>
      </c>
      <c r="Z4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2.7048745510373211E-3</v>
      </c>
      <c r="AA434">
        <f>Net_Zero_Table[[#This Row],[S- Worst-Euclidean Distance]]/(Net_Zero_Table[[#This Row],[S+ Best-Euclidean Distance]]+Net_Zero_Table[[#This Row],[S- Worst-Euclidean Distance]])</f>
        <v>0.34406700427288256</v>
      </c>
      <c r="AB434">
        <v>433</v>
      </c>
    </row>
    <row r="435" spans="1:28" x14ac:dyDescent="0.3">
      <c r="A435">
        <v>411</v>
      </c>
      <c r="B435" t="s">
        <v>142</v>
      </c>
      <c r="C435" t="s">
        <v>280</v>
      </c>
      <c r="D435" t="s">
        <v>151</v>
      </c>
      <c r="E435" t="s">
        <v>280</v>
      </c>
      <c r="F435" t="s">
        <v>155</v>
      </c>
      <c r="G435" t="s">
        <v>218</v>
      </c>
      <c r="H435">
        <v>421.45650748444291</v>
      </c>
      <c r="I435">
        <v>30</v>
      </c>
      <c r="J435">
        <v>1388312.8646295965</v>
      </c>
      <c r="K435">
        <v>47810.212772727275</v>
      </c>
      <c r="L435">
        <v>249896315.63332736</v>
      </c>
      <c r="M435">
        <v>6329638.1068181815</v>
      </c>
      <c r="N435">
        <v>2082469296.9443946</v>
      </c>
      <c r="O435">
        <v>112386000</v>
      </c>
      <c r="P435">
        <v>26.08385065909091</v>
      </c>
      <c r="Q435">
        <v>20755.277326212465</v>
      </c>
      <c r="R435">
        <v>249944125.84610009</v>
      </c>
      <c r="S435">
        <v>2201.184935051213</v>
      </c>
      <c r="T435">
        <v>20781.361176871556</v>
      </c>
      <c r="U435">
        <f>Net_Zero_Table[[#This Row],[Total Energy(MJ)]]*AHP!$Q$23/TOPSIS!$B$20</f>
        <v>2.5455152137854539E-2</v>
      </c>
      <c r="V435">
        <f>Net_Zero_Table[[#This Row],[Capital Cost (LKR)]]*AHP!$Q$24/TOPSIS!$C$20</f>
        <v>4.7841165116531033E-3</v>
      </c>
      <c r="W435">
        <f>Net_Zero_Table[[#This Row],[System Cost (LKR)]]*AHP!$Q$25/TOPSIS!$D$20</f>
        <v>2.849008778032991E-3</v>
      </c>
      <c r="X435">
        <f>Net_Zero_Table[[#This Row],[Embodied Carbon (Metric T)]]*AHP!$Q$26/TOPSIS!$E$20</f>
        <v>1.1757998774623656E-2</v>
      </c>
      <c r="Y4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5.1583955575085945E-3</v>
      </c>
      <c r="Z4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2.7037344566074669E-3</v>
      </c>
      <c r="AA435">
        <f>Net_Zero_Table[[#This Row],[S- Worst-Euclidean Distance]]/(Net_Zero_Table[[#This Row],[S+ Best-Euclidean Distance]]+Net_Zero_Table[[#This Row],[S- Worst-Euclidean Distance]])</f>
        <v>0.34389337898928751</v>
      </c>
      <c r="AB435">
        <v>434</v>
      </c>
    </row>
    <row r="436" spans="1:28" x14ac:dyDescent="0.3">
      <c r="A436">
        <v>427</v>
      </c>
      <c r="B436" t="s">
        <v>142</v>
      </c>
      <c r="C436" t="s">
        <v>280</v>
      </c>
      <c r="D436" t="s">
        <v>280</v>
      </c>
      <c r="E436" t="s">
        <v>280</v>
      </c>
      <c r="F436" t="s">
        <v>155</v>
      </c>
      <c r="G436" t="s">
        <v>219</v>
      </c>
      <c r="H436">
        <v>421.9209698228529</v>
      </c>
      <c r="I436">
        <v>60</v>
      </c>
      <c r="J436">
        <v>1388762.4641731773</v>
      </c>
      <c r="K436">
        <v>47810.212772727275</v>
      </c>
      <c r="L436">
        <v>249977243.5511719</v>
      </c>
      <c r="M436">
        <v>6334243.1818181816</v>
      </c>
      <c r="N436">
        <v>2083143696.2597659</v>
      </c>
      <c r="O436">
        <v>111840000</v>
      </c>
      <c r="P436">
        <v>26.074640509090909</v>
      </c>
      <c r="Q436">
        <v>20761.998839388998</v>
      </c>
      <c r="R436">
        <v>250025053.76394463</v>
      </c>
      <c r="S436">
        <v>2201.3179394415843</v>
      </c>
      <c r="T436">
        <v>20788.073479898088</v>
      </c>
      <c r="U436">
        <f>Net_Zero_Table[[#This Row],[Total Energy(MJ)]]*AHP!$Q$23/TOPSIS!$B$20</f>
        <v>2.546339410975109E-2</v>
      </c>
      <c r="V436">
        <f>Net_Zero_Table[[#This Row],[Capital Cost (LKR)]]*AHP!$Q$24/TOPSIS!$C$20</f>
        <v>4.7875971554076288E-3</v>
      </c>
      <c r="W436">
        <f>Net_Zero_Table[[#This Row],[System Cost (LKR)]]*AHP!$Q$25/TOPSIS!$D$20</f>
        <v>2.8351675629990367E-3</v>
      </c>
      <c r="X436">
        <f>Net_Zero_Table[[#This Row],[Embodied Carbon (Metric T)]]*AHP!$Q$26/TOPSIS!$E$20</f>
        <v>1.1753847051251615E-2</v>
      </c>
      <c r="Y4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5.1607085273312195E-3</v>
      </c>
      <c r="Z4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2.7025504928438982E-3</v>
      </c>
      <c r="AA436">
        <f>Net_Zero_Table[[#This Row],[S- Worst-Euclidean Distance]]/(Net_Zero_Table[[#This Row],[S+ Best-Euclidean Distance]]+Net_Zero_Table[[#This Row],[S- Worst-Euclidean Distance]])</f>
        <v>0.34369343371620376</v>
      </c>
      <c r="AB436">
        <v>435</v>
      </c>
    </row>
    <row r="437" spans="1:28" x14ac:dyDescent="0.3">
      <c r="A437">
        <v>429</v>
      </c>
      <c r="B437" t="s">
        <v>142</v>
      </c>
      <c r="C437" t="s">
        <v>280</v>
      </c>
      <c r="D437" t="s">
        <v>280</v>
      </c>
      <c r="E437" t="s">
        <v>280</v>
      </c>
      <c r="F437" t="s">
        <v>155</v>
      </c>
      <c r="G437" t="s">
        <v>218</v>
      </c>
      <c r="H437">
        <v>421.9209698228529</v>
      </c>
      <c r="I437">
        <v>30</v>
      </c>
      <c r="J437">
        <v>1388762.4641731773</v>
      </c>
      <c r="K437">
        <v>47810.212772727275</v>
      </c>
      <c r="L437">
        <v>249977243.5511719</v>
      </c>
      <c r="M437">
        <v>6334243.1818181816</v>
      </c>
      <c r="N437">
        <v>2083143696.2597659</v>
      </c>
      <c r="O437">
        <v>112386000</v>
      </c>
      <c r="P437">
        <v>26.074640509090909</v>
      </c>
      <c r="Q437">
        <v>20761.998839388998</v>
      </c>
      <c r="R437">
        <v>250025053.76394463</v>
      </c>
      <c r="S437">
        <v>2201.8639394415841</v>
      </c>
      <c r="T437">
        <v>20788.073479898088</v>
      </c>
      <c r="U437">
        <f>Net_Zero_Table[[#This Row],[Total Energy(MJ)]]*AHP!$Q$23/TOPSIS!$B$20</f>
        <v>2.546339410975109E-2</v>
      </c>
      <c r="V437">
        <f>Net_Zero_Table[[#This Row],[Capital Cost (LKR)]]*AHP!$Q$24/TOPSIS!$C$20</f>
        <v>4.7875971554076288E-3</v>
      </c>
      <c r="W437">
        <f>Net_Zero_Table[[#This Row],[System Cost (LKR)]]*AHP!$Q$25/TOPSIS!$D$20</f>
        <v>2.849008778032991E-3</v>
      </c>
      <c r="X437">
        <f>Net_Zero_Table[[#This Row],[Embodied Carbon (Metric T)]]*AHP!$Q$26/TOPSIS!$E$20</f>
        <v>1.1753847051251615E-2</v>
      </c>
      <c r="Y4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5.16250105018113E-3</v>
      </c>
      <c r="Z4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2.7014094175759292E-3</v>
      </c>
      <c r="AA437">
        <f>Net_Zero_Table[[#This Row],[S- Worst-Euclidean Distance]]/(Net_Zero_Table[[#This Row],[S+ Best-Euclidean Distance]]+Net_Zero_Table[[#This Row],[S- Worst-Euclidean Distance]])</f>
        <v>0.34351985931834039</v>
      </c>
      <c r="AB437">
        <v>436</v>
      </c>
    </row>
    <row r="438" spans="1:28" x14ac:dyDescent="0.3">
      <c r="A438">
        <v>410</v>
      </c>
      <c r="B438" t="s">
        <v>142</v>
      </c>
      <c r="C438" t="s">
        <v>280</v>
      </c>
      <c r="D438" t="s">
        <v>151</v>
      </c>
      <c r="E438" t="s">
        <v>280</v>
      </c>
      <c r="F438" t="s">
        <v>155</v>
      </c>
      <c r="G438" t="s">
        <v>220</v>
      </c>
      <c r="H438">
        <v>421.45650748444291</v>
      </c>
      <c r="I438">
        <v>30</v>
      </c>
      <c r="J438">
        <v>1388312.8646295965</v>
      </c>
      <c r="K438">
        <v>47810.212772727275</v>
      </c>
      <c r="L438">
        <v>249896315.63332736</v>
      </c>
      <c r="M438">
        <v>6329638.1068181815</v>
      </c>
      <c r="N438">
        <v>2082469296.9443946</v>
      </c>
      <c r="O438">
        <v>117000000</v>
      </c>
      <c r="P438">
        <v>26.08385065909091</v>
      </c>
      <c r="Q438">
        <v>20755.277326212465</v>
      </c>
      <c r="R438">
        <v>249944125.84610009</v>
      </c>
      <c r="S438">
        <v>2205.798935051213</v>
      </c>
      <c r="T438">
        <v>20781.361176871556</v>
      </c>
      <c r="U438">
        <f>Net_Zero_Table[[#This Row],[Total Energy(MJ)]]*AHP!$Q$23/TOPSIS!$B$20</f>
        <v>2.5455152137854539E-2</v>
      </c>
      <c r="V438">
        <f>Net_Zero_Table[[#This Row],[Capital Cost (LKR)]]*AHP!$Q$24/TOPSIS!$C$20</f>
        <v>4.7841165116531033E-3</v>
      </c>
      <c r="W438">
        <f>Net_Zero_Table[[#This Row],[System Cost (LKR)]]*AHP!$Q$25/TOPSIS!$D$20</f>
        <v>2.9659746501331124E-3</v>
      </c>
      <c r="X438">
        <f>Net_Zero_Table[[#This Row],[Embodied Carbon (Metric T)]]*AHP!$Q$26/TOPSIS!$E$20</f>
        <v>1.1757998774623656E-2</v>
      </c>
      <c r="Y4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5.1750090471027032E-3</v>
      </c>
      <c r="Z4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2.6969188238627098E-3</v>
      </c>
      <c r="AA438">
        <f>Net_Zero_Table[[#This Row],[S- Worst-Euclidean Distance]]/(Net_Zero_Table[[#This Row],[S+ Best-Euclidean Distance]]+Net_Zero_Table[[#This Row],[S- Worst-Euclidean Distance]])</f>
        <v>0.34259953445584096</v>
      </c>
      <c r="AB438">
        <v>437</v>
      </c>
    </row>
    <row r="439" spans="1:28" x14ac:dyDescent="0.3">
      <c r="A439">
        <v>428</v>
      </c>
      <c r="B439" t="s">
        <v>142</v>
      </c>
      <c r="C439" t="s">
        <v>280</v>
      </c>
      <c r="D439" t="s">
        <v>280</v>
      </c>
      <c r="E439" t="s">
        <v>280</v>
      </c>
      <c r="F439" t="s">
        <v>155</v>
      </c>
      <c r="G439" t="s">
        <v>220</v>
      </c>
      <c r="H439">
        <v>421.9209698228529</v>
      </c>
      <c r="I439">
        <v>30</v>
      </c>
      <c r="J439">
        <v>1388762.4641731773</v>
      </c>
      <c r="K439">
        <v>47810.212772727275</v>
      </c>
      <c r="L439">
        <v>249977243.5511719</v>
      </c>
      <c r="M439">
        <v>6334243.1818181816</v>
      </c>
      <c r="N439">
        <v>2083143696.2597659</v>
      </c>
      <c r="O439">
        <v>117000000</v>
      </c>
      <c r="P439">
        <v>26.074640509090909</v>
      </c>
      <c r="Q439">
        <v>20761.998839388998</v>
      </c>
      <c r="R439">
        <v>250025053.76394463</v>
      </c>
      <c r="S439">
        <v>2206.4779394415841</v>
      </c>
      <c r="T439">
        <v>20788.073479898088</v>
      </c>
      <c r="U439">
        <f>Net_Zero_Table[[#This Row],[Total Energy(MJ)]]*AHP!$Q$23/TOPSIS!$B$20</f>
        <v>2.546339410975109E-2</v>
      </c>
      <c r="V439">
        <f>Net_Zero_Table[[#This Row],[Capital Cost (LKR)]]*AHP!$Q$24/TOPSIS!$C$20</f>
        <v>4.7875971554076288E-3</v>
      </c>
      <c r="W439">
        <f>Net_Zero_Table[[#This Row],[System Cost (LKR)]]*AHP!$Q$25/TOPSIS!$D$20</f>
        <v>2.9659746501331124E-3</v>
      </c>
      <c r="X439">
        <f>Net_Zero_Table[[#This Row],[Embodied Carbon (Metric T)]]*AHP!$Q$26/TOPSIS!$E$20</f>
        <v>1.1753847051251615E-2</v>
      </c>
      <c r="Y4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5.1791013702177811E-3</v>
      </c>
      <c r="Z4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2.6945879039338219E-3</v>
      </c>
      <c r="AA439">
        <f>Net_Zero_Table[[#This Row],[S- Worst-Euclidean Distance]]/(Net_Zero_Table[[#This Row],[S+ Best-Euclidean Distance]]+Net_Zero_Table[[#This Row],[S- Worst-Euclidean Distance]])</f>
        <v>0.34222685327192642</v>
      </c>
      <c r="AB439">
        <v>438</v>
      </c>
    </row>
    <row r="440" spans="1:28" x14ac:dyDescent="0.3">
      <c r="A440">
        <v>412</v>
      </c>
      <c r="B440" t="s">
        <v>142</v>
      </c>
      <c r="C440" t="s">
        <v>280</v>
      </c>
      <c r="D440" t="s">
        <v>151</v>
      </c>
      <c r="E440" t="s">
        <v>280</v>
      </c>
      <c r="F440" t="s">
        <v>280</v>
      </c>
      <c r="G440" t="s">
        <v>219</v>
      </c>
      <c r="H440">
        <v>421.55844735744375</v>
      </c>
      <c r="I440">
        <v>60</v>
      </c>
      <c r="J440">
        <v>1385561.1761527178</v>
      </c>
      <c r="K440">
        <v>49174.845727272725</v>
      </c>
      <c r="L440">
        <v>249401011.70748919</v>
      </c>
      <c r="M440">
        <v>6291428.3840909088</v>
      </c>
      <c r="N440">
        <v>2078341764.2290766</v>
      </c>
      <c r="O440">
        <v>111840000</v>
      </c>
      <c r="P440">
        <v>26.35677725</v>
      </c>
      <c r="Q440">
        <v>20714.139583483131</v>
      </c>
      <c r="R440">
        <v>249450186.55321646</v>
      </c>
      <c r="S440">
        <v>2196.4731926131676</v>
      </c>
      <c r="T440">
        <v>20740.49636073313</v>
      </c>
      <c r="U440">
        <f>Net_Zero_Table[[#This Row],[Total Energy(MJ)]]*AHP!$Q$23/TOPSIS!$B$20</f>
        <v>2.5404847695593077E-2</v>
      </c>
      <c r="V440">
        <f>Net_Zero_Table[[#This Row],[Capital Cost (LKR)]]*AHP!$Q$24/TOPSIS!$C$20</f>
        <v>4.7552365405836164E-3</v>
      </c>
      <c r="W440">
        <f>Net_Zero_Table[[#This Row],[System Cost (LKR)]]*AHP!$Q$25/TOPSIS!$D$20</f>
        <v>2.8351675629990367E-3</v>
      </c>
      <c r="X440">
        <f>Net_Zero_Table[[#This Row],[Embodied Carbon (Metric T)]]*AHP!$Q$26/TOPSIS!$E$20</f>
        <v>1.1881027792210551E-2</v>
      </c>
      <c r="Y4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5.1939171099145663E-3</v>
      </c>
      <c r="Z4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2.6477091517331155E-3</v>
      </c>
      <c r="AA440">
        <f>Net_Zero_Table[[#This Row],[S- Worst-Euclidean Distance]]/(Net_Zero_Table[[#This Row],[S+ Best-Euclidean Distance]]+Net_Zero_Table[[#This Row],[S- Worst-Euclidean Distance]])</f>
        <v>0.3376479652801993</v>
      </c>
      <c r="AB440">
        <v>439</v>
      </c>
    </row>
    <row r="441" spans="1:28" x14ac:dyDescent="0.3">
      <c r="A441">
        <v>414</v>
      </c>
      <c r="B441" t="s">
        <v>142</v>
      </c>
      <c r="C441" t="s">
        <v>280</v>
      </c>
      <c r="D441" t="s">
        <v>151</v>
      </c>
      <c r="E441" t="s">
        <v>280</v>
      </c>
      <c r="F441" t="s">
        <v>280</v>
      </c>
      <c r="G441" t="s">
        <v>218</v>
      </c>
      <c r="H441">
        <v>421.55844735744375</v>
      </c>
      <c r="I441">
        <v>30</v>
      </c>
      <c r="J441">
        <v>1385561.1761527178</v>
      </c>
      <c r="K441">
        <v>49174.845727272725</v>
      </c>
      <c r="L441">
        <v>249401011.70748919</v>
      </c>
      <c r="M441">
        <v>6291428.3840909088</v>
      </c>
      <c r="N441">
        <v>2078341764.2290766</v>
      </c>
      <c r="O441">
        <v>112386000</v>
      </c>
      <c r="P441">
        <v>26.35677725</v>
      </c>
      <c r="Q441">
        <v>20714.139583483131</v>
      </c>
      <c r="R441">
        <v>249450186.55321646</v>
      </c>
      <c r="S441">
        <v>2197.0191926131679</v>
      </c>
      <c r="T441">
        <v>20740.49636073313</v>
      </c>
      <c r="U441">
        <f>Net_Zero_Table[[#This Row],[Total Energy(MJ)]]*AHP!$Q$23/TOPSIS!$B$20</f>
        <v>2.5404847695593077E-2</v>
      </c>
      <c r="V441">
        <f>Net_Zero_Table[[#This Row],[Capital Cost (LKR)]]*AHP!$Q$24/TOPSIS!$C$20</f>
        <v>4.7552365405836164E-3</v>
      </c>
      <c r="W441">
        <f>Net_Zero_Table[[#This Row],[System Cost (LKR)]]*AHP!$Q$25/TOPSIS!$D$20</f>
        <v>2.849008778032991E-3</v>
      </c>
      <c r="X441">
        <f>Net_Zero_Table[[#This Row],[Embodied Carbon (Metric T)]]*AHP!$Q$26/TOPSIS!$E$20</f>
        <v>1.1881027792210551E-2</v>
      </c>
      <c r="Y4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5.1956981757715088E-3</v>
      </c>
      <c r="Z4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2.6465444313610942E-3</v>
      </c>
      <c r="AA441">
        <f>Net_Zero_Table[[#This Row],[S- Worst-Euclidean Distance]]/(Net_Zero_Table[[#This Row],[S+ Best-Euclidean Distance]]+Net_Zero_Table[[#This Row],[S- Worst-Euclidean Distance]])</f>
        <v>0.33747290972024169</v>
      </c>
      <c r="AB441">
        <v>440</v>
      </c>
    </row>
    <row r="442" spans="1:28" x14ac:dyDescent="0.3">
      <c r="A442">
        <v>430</v>
      </c>
      <c r="B442" t="s">
        <v>142</v>
      </c>
      <c r="C442" t="s">
        <v>280</v>
      </c>
      <c r="D442" t="s">
        <v>280</v>
      </c>
      <c r="E442" t="s">
        <v>280</v>
      </c>
      <c r="F442" t="s">
        <v>280</v>
      </c>
      <c r="G442" t="s">
        <v>219</v>
      </c>
      <c r="H442">
        <v>422.02290969585368</v>
      </c>
      <c r="I442">
        <v>60</v>
      </c>
      <c r="J442">
        <v>1386010.775696299</v>
      </c>
      <c r="K442">
        <v>49174.845727272725</v>
      </c>
      <c r="L442">
        <v>249481939.62533385</v>
      </c>
      <c r="M442">
        <v>6296033.459090909</v>
      </c>
      <c r="N442">
        <v>2079016163.5444486</v>
      </c>
      <c r="O442">
        <v>111840000</v>
      </c>
      <c r="P442">
        <v>26.347567099999999</v>
      </c>
      <c r="Q442">
        <v>20720.861096659672</v>
      </c>
      <c r="R442">
        <v>249531114.47106111</v>
      </c>
      <c r="S442">
        <v>2197.1521970035396</v>
      </c>
      <c r="T442">
        <v>20747.208663759673</v>
      </c>
      <c r="U442">
        <f>Net_Zero_Table[[#This Row],[Total Energy(MJ)]]*AHP!$Q$23/TOPSIS!$B$20</f>
        <v>2.541308966748964E-2</v>
      </c>
      <c r="V442">
        <f>Net_Zero_Table[[#This Row],[Capital Cost (LKR)]]*AHP!$Q$24/TOPSIS!$C$20</f>
        <v>4.7587171843381411E-3</v>
      </c>
      <c r="W442">
        <f>Net_Zero_Table[[#This Row],[System Cost (LKR)]]*AHP!$Q$25/TOPSIS!$D$20</f>
        <v>2.8351675629990367E-3</v>
      </c>
      <c r="X442">
        <f>Net_Zero_Table[[#This Row],[Embodied Carbon (Metric T)]]*AHP!$Q$26/TOPSIS!$E$20</f>
        <v>1.1876876068838515E-2</v>
      </c>
      <c r="Y4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5.1977971764762126E-3</v>
      </c>
      <c r="Z4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2.6449470239338514E-3</v>
      </c>
      <c r="AA442">
        <f>Net_Zero_Table[[#This Row],[S- Worst-Euclidean Distance]]/(Net_Zero_Table[[#This Row],[S+ Best-Euclidean Distance]]+Net_Zero_Table[[#This Row],[S- Worst-Euclidean Distance]])</f>
        <v>0.33724764653111577</v>
      </c>
      <c r="AB442">
        <v>441</v>
      </c>
    </row>
    <row r="443" spans="1:28" x14ac:dyDescent="0.3">
      <c r="A443">
        <v>413</v>
      </c>
      <c r="B443" t="s">
        <v>142</v>
      </c>
      <c r="C443" t="s">
        <v>280</v>
      </c>
      <c r="D443" t="s">
        <v>151</v>
      </c>
      <c r="E443" t="s">
        <v>280</v>
      </c>
      <c r="F443" t="s">
        <v>280</v>
      </c>
      <c r="G443" t="s">
        <v>220</v>
      </c>
      <c r="H443">
        <v>421.55844735744375</v>
      </c>
      <c r="I443">
        <v>30</v>
      </c>
      <c r="J443">
        <v>1385561.1761527178</v>
      </c>
      <c r="K443">
        <v>49174.845727272725</v>
      </c>
      <c r="L443">
        <v>249401011.70748919</v>
      </c>
      <c r="M443">
        <v>6291428.3840909088</v>
      </c>
      <c r="N443">
        <v>2078341764.2290766</v>
      </c>
      <c r="O443">
        <v>117000000</v>
      </c>
      <c r="P443">
        <v>26.35677725</v>
      </c>
      <c r="Q443">
        <v>20714.139583483131</v>
      </c>
      <c r="R443">
        <v>249450186.55321646</v>
      </c>
      <c r="S443">
        <v>2201.6331926131679</v>
      </c>
      <c r="T443">
        <v>20740.49636073313</v>
      </c>
      <c r="U443">
        <f>Net_Zero_Table[[#This Row],[Total Energy(MJ)]]*AHP!$Q$23/TOPSIS!$B$20</f>
        <v>2.5404847695593077E-2</v>
      </c>
      <c r="V443">
        <f>Net_Zero_Table[[#This Row],[Capital Cost (LKR)]]*AHP!$Q$24/TOPSIS!$C$20</f>
        <v>4.7552365405836164E-3</v>
      </c>
      <c r="W443">
        <f>Net_Zero_Table[[#This Row],[System Cost (LKR)]]*AHP!$Q$25/TOPSIS!$D$20</f>
        <v>2.9659746501331124E-3</v>
      </c>
      <c r="X443">
        <f>Net_Zero_Table[[#This Row],[Embodied Carbon (Metric T)]]*AHP!$Q$26/TOPSIS!$E$20</f>
        <v>1.1881027792210551E-2</v>
      </c>
      <c r="Y4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5.212192767308766E-3</v>
      </c>
      <c r="Z4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2.639581133026027E-3</v>
      </c>
      <c r="AA443">
        <f>Net_Zero_Table[[#This Row],[S- Worst-Euclidean Distance]]/(Net_Zero_Table[[#This Row],[S+ Best-Euclidean Distance]]+Net_Zero_Table[[#This Row],[S- Worst-Euclidean Distance]])</f>
        <v>0.33617640631672774</v>
      </c>
      <c r="AB443">
        <v>442</v>
      </c>
    </row>
    <row r="444" spans="1:28" x14ac:dyDescent="0.3">
      <c r="A444">
        <v>432</v>
      </c>
      <c r="B444" t="s">
        <v>142</v>
      </c>
      <c r="C444" t="s">
        <v>280</v>
      </c>
      <c r="D444" t="s">
        <v>280</v>
      </c>
      <c r="E444" t="s">
        <v>280</v>
      </c>
      <c r="F444" t="s">
        <v>280</v>
      </c>
      <c r="G444" t="s">
        <v>218</v>
      </c>
      <c r="H444">
        <v>422.02290969585368</v>
      </c>
      <c r="I444">
        <v>31</v>
      </c>
      <c r="J444">
        <v>1386010.775696299</v>
      </c>
      <c r="K444">
        <v>49174.845727272725</v>
      </c>
      <c r="L444">
        <v>249481939.62533385</v>
      </c>
      <c r="M444">
        <v>6296033.459090909</v>
      </c>
      <c r="N444">
        <v>2079016163.5444486</v>
      </c>
      <c r="O444">
        <v>116132200</v>
      </c>
      <c r="P444">
        <v>26.347567099999999</v>
      </c>
      <c r="Q444">
        <v>20720.861096659672</v>
      </c>
      <c r="R444">
        <v>249531114.47106111</v>
      </c>
      <c r="S444">
        <v>2201.4443970035395</v>
      </c>
      <c r="T444">
        <v>20747.208663759673</v>
      </c>
      <c r="U444">
        <f>Net_Zero_Table[[#This Row],[Total Energy(MJ)]]*AHP!$Q$23/TOPSIS!$B$20</f>
        <v>2.541308966748964E-2</v>
      </c>
      <c r="V444">
        <f>Net_Zero_Table[[#This Row],[Capital Cost (LKR)]]*AHP!$Q$24/TOPSIS!$C$20</f>
        <v>4.7587171843381411E-3</v>
      </c>
      <c r="W444">
        <f>Net_Zero_Table[[#This Row],[System Cost (LKR)]]*AHP!$Q$25/TOPSIS!$D$20</f>
        <v>2.9439757373007579E-3</v>
      </c>
      <c r="X444">
        <f>Net_Zero_Table[[#This Row],[Embodied Carbon (Metric T)]]*AHP!$Q$26/TOPSIS!$E$20</f>
        <v>1.1876876068838515E-2</v>
      </c>
      <c r="Y4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5.2127628403324982E-3</v>
      </c>
      <c r="Z4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2.6377269378053702E-3</v>
      </c>
      <c r="AA444">
        <f>Net_Zero_Table[[#This Row],[S- Worst-Euclidean Distance]]/(Net_Zero_Table[[#This Row],[S+ Best-Euclidean Distance]]+Net_Zero_Table[[#This Row],[S- Worst-Euclidean Distance]])</f>
        <v>0.33599520696797053</v>
      </c>
      <c r="AB444">
        <v>443</v>
      </c>
    </row>
    <row r="445" spans="1:28" x14ac:dyDescent="0.3">
      <c r="A445">
        <v>431</v>
      </c>
      <c r="B445" t="s">
        <v>142</v>
      </c>
      <c r="C445" t="s">
        <v>280</v>
      </c>
      <c r="D445" t="s">
        <v>280</v>
      </c>
      <c r="E445" t="s">
        <v>280</v>
      </c>
      <c r="F445" t="s">
        <v>280</v>
      </c>
      <c r="G445" t="s">
        <v>220</v>
      </c>
      <c r="H445">
        <v>422.02290969585368</v>
      </c>
      <c r="I445">
        <v>31</v>
      </c>
      <c r="J445">
        <v>1386010.775696299</v>
      </c>
      <c r="K445">
        <v>49174.845727272725</v>
      </c>
      <c r="L445">
        <v>249481939.62533385</v>
      </c>
      <c r="M445">
        <v>6296033.459090909</v>
      </c>
      <c r="N445">
        <v>2079016163.5444486</v>
      </c>
      <c r="O445">
        <v>120900000</v>
      </c>
      <c r="P445">
        <v>26.347567099999999</v>
      </c>
      <c r="Q445">
        <v>20720.861096659672</v>
      </c>
      <c r="R445">
        <v>249531114.47106111</v>
      </c>
      <c r="S445">
        <v>2206.2121970035396</v>
      </c>
      <c r="T445">
        <v>20747.208663759673</v>
      </c>
      <c r="U445">
        <f>Net_Zero_Table[[#This Row],[Total Energy(MJ)]]*AHP!$Q$23/TOPSIS!$B$20</f>
        <v>2.541308966748964E-2</v>
      </c>
      <c r="V445">
        <f>Net_Zero_Table[[#This Row],[Capital Cost (LKR)]]*AHP!$Q$24/TOPSIS!$C$20</f>
        <v>4.7587171843381411E-3</v>
      </c>
      <c r="W445">
        <f>Net_Zero_Table[[#This Row],[System Cost (LKR)]]*AHP!$Q$25/TOPSIS!$D$20</f>
        <v>3.064840471804216E-3</v>
      </c>
      <c r="X445">
        <f>Net_Zero_Table[[#This Row],[Embodied Carbon (Metric T)]]*AHP!$Q$26/TOPSIS!$E$20</f>
        <v>1.1876876068838515E-2</v>
      </c>
      <c r="Y4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5.2319900946666891E-3</v>
      </c>
      <c r="Z4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2.6349563780786781E-3</v>
      </c>
      <c r="AA445">
        <f>Net_Zero_Table[[#This Row],[S- Worst-Euclidean Distance]]/(Net_Zero_Table[[#This Row],[S+ Best-Euclidean Distance]]+Net_Zero_Table[[#This Row],[S- Worst-Euclidean Distance]])</f>
        <v>0.33494016861654641</v>
      </c>
      <c r="AB445">
        <v>444</v>
      </c>
    </row>
    <row r="446" spans="1:28" x14ac:dyDescent="0.3">
      <c r="A446">
        <v>406</v>
      </c>
      <c r="B446" t="s">
        <v>142</v>
      </c>
      <c r="C446" t="s">
        <v>280</v>
      </c>
      <c r="D446" t="s">
        <v>151</v>
      </c>
      <c r="E446" t="s">
        <v>280</v>
      </c>
      <c r="F446" t="s">
        <v>154</v>
      </c>
      <c r="G446" t="s">
        <v>219</v>
      </c>
      <c r="H446">
        <v>421.49507932828112</v>
      </c>
      <c r="I446">
        <v>60</v>
      </c>
      <c r="J446">
        <v>1387271.6852059129</v>
      </c>
      <c r="K446">
        <v>46991.433000000005</v>
      </c>
      <c r="L446">
        <v>249708903.33706433</v>
      </c>
      <c r="M446">
        <v>6302345.4477272723</v>
      </c>
      <c r="N446">
        <v>2080907527.8088694</v>
      </c>
      <c r="O446">
        <v>111840000</v>
      </c>
      <c r="P446">
        <v>26.35677725</v>
      </c>
      <c r="Q446">
        <v>20739.711693828398</v>
      </c>
      <c r="R446">
        <v>249755894.77006432</v>
      </c>
      <c r="S446">
        <v>2199.0498732565966</v>
      </c>
      <c r="T446">
        <v>20766.068471078397</v>
      </c>
      <c r="U446">
        <f>Net_Zero_Table[[#This Row],[Total Energy(MJ)]]*AHP!$Q$23/TOPSIS!$B$20</f>
        <v>2.5435982050694687E-2</v>
      </c>
      <c r="V446">
        <f>Net_Zero_Table[[#This Row],[Capital Cost (LKR)]]*AHP!$Q$24/TOPSIS!$C$20</f>
        <v>4.7634879608891836E-3</v>
      </c>
      <c r="W446">
        <f>Net_Zero_Table[[#This Row],[System Cost (LKR)]]*AHP!$Q$25/TOPSIS!$D$20</f>
        <v>2.8351675629990367E-3</v>
      </c>
      <c r="X446">
        <f>Net_Zero_Table[[#This Row],[Embodied Carbon (Metric T)]]*AHP!$Q$26/TOPSIS!$E$20</f>
        <v>1.1881027792210551E-2</v>
      </c>
      <c r="Y4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5.2179228688624636E-3</v>
      </c>
      <c r="Z4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2.626761048450367E-3</v>
      </c>
      <c r="AA446">
        <f>Net_Zero_Table[[#This Row],[S- Worst-Euclidean Distance]]/(Net_Zero_Table[[#This Row],[S+ Best-Euclidean Distance]]+Net_Zero_Table[[#This Row],[S- Worst-Euclidean Distance]])</f>
        <v>0.33484600222747468</v>
      </c>
      <c r="AB446">
        <v>445</v>
      </c>
    </row>
    <row r="447" spans="1:28" x14ac:dyDescent="0.3">
      <c r="A447">
        <v>408</v>
      </c>
      <c r="B447" t="s">
        <v>142</v>
      </c>
      <c r="C447" t="s">
        <v>280</v>
      </c>
      <c r="D447" t="s">
        <v>151</v>
      </c>
      <c r="E447" t="s">
        <v>280</v>
      </c>
      <c r="F447" t="s">
        <v>154</v>
      </c>
      <c r="G447" t="s">
        <v>218</v>
      </c>
      <c r="H447">
        <v>421.49507932828112</v>
      </c>
      <c r="I447">
        <v>30</v>
      </c>
      <c r="J447">
        <v>1387271.6852059129</v>
      </c>
      <c r="K447">
        <v>46991.433000000005</v>
      </c>
      <c r="L447">
        <v>249708903.33706433</v>
      </c>
      <c r="M447">
        <v>6302345.4477272723</v>
      </c>
      <c r="N447">
        <v>2080907527.8088694</v>
      </c>
      <c r="O447">
        <v>112386000</v>
      </c>
      <c r="P447">
        <v>26.35677725</v>
      </c>
      <c r="Q447">
        <v>20739.711693828398</v>
      </c>
      <c r="R447">
        <v>249755894.77006432</v>
      </c>
      <c r="S447">
        <v>2199.5958732565964</v>
      </c>
      <c r="T447">
        <v>20766.068471078397</v>
      </c>
      <c r="U447">
        <f>Net_Zero_Table[[#This Row],[Total Energy(MJ)]]*AHP!$Q$23/TOPSIS!$B$20</f>
        <v>2.5435982050694687E-2</v>
      </c>
      <c r="V447">
        <f>Net_Zero_Table[[#This Row],[Capital Cost (LKR)]]*AHP!$Q$24/TOPSIS!$C$20</f>
        <v>4.7634879608891836E-3</v>
      </c>
      <c r="W447">
        <f>Net_Zero_Table[[#This Row],[System Cost (LKR)]]*AHP!$Q$25/TOPSIS!$D$20</f>
        <v>2.849008778032991E-3</v>
      </c>
      <c r="X447">
        <f>Net_Zero_Table[[#This Row],[Embodied Carbon (Metric T)]]*AHP!$Q$26/TOPSIS!$E$20</f>
        <v>1.1881027792210551E-2</v>
      </c>
      <c r="Y4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5.2196957434748996E-3</v>
      </c>
      <c r="Z4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2.6255870354366839E-3</v>
      </c>
      <c r="AA447">
        <f>Net_Zero_Table[[#This Row],[S- Worst-Euclidean Distance]]/(Net_Zero_Table[[#This Row],[S+ Best-Euclidean Distance]]+Net_Zero_Table[[#This Row],[S- Worst-Euclidean Distance]])</f>
        <v>0.334670796378986</v>
      </c>
      <c r="AB447">
        <v>446</v>
      </c>
    </row>
    <row r="448" spans="1:28" x14ac:dyDescent="0.3">
      <c r="A448">
        <v>424</v>
      </c>
      <c r="B448" t="s">
        <v>142</v>
      </c>
      <c r="C448" t="s">
        <v>280</v>
      </c>
      <c r="D448" t="s">
        <v>280</v>
      </c>
      <c r="E448" t="s">
        <v>280</v>
      </c>
      <c r="F448" t="s">
        <v>154</v>
      </c>
      <c r="G448" t="s">
        <v>219</v>
      </c>
      <c r="H448">
        <v>421.95954166669105</v>
      </c>
      <c r="I448">
        <v>60</v>
      </c>
      <c r="J448">
        <v>1387721.2847494935</v>
      </c>
      <c r="K448">
        <v>46991.433000000005</v>
      </c>
      <c r="L448">
        <v>249789831.25490886</v>
      </c>
      <c r="M448">
        <v>6306950.5227272725</v>
      </c>
      <c r="N448">
        <v>2081581927.1242404</v>
      </c>
      <c r="O448">
        <v>111840000</v>
      </c>
      <c r="P448">
        <v>26.347567099999999</v>
      </c>
      <c r="Q448">
        <v>20746.433207004928</v>
      </c>
      <c r="R448">
        <v>249836822.68790886</v>
      </c>
      <c r="S448">
        <v>2199.7288776469677</v>
      </c>
      <c r="T448">
        <v>20772.780774104929</v>
      </c>
      <c r="U448">
        <f>Net_Zero_Table[[#This Row],[Total Energy(MJ)]]*AHP!$Q$23/TOPSIS!$B$20</f>
        <v>2.5444224022591243E-2</v>
      </c>
      <c r="V448">
        <f>Net_Zero_Table[[#This Row],[Capital Cost (LKR)]]*AHP!$Q$24/TOPSIS!$C$20</f>
        <v>4.7669686046437091E-3</v>
      </c>
      <c r="W448">
        <f>Net_Zero_Table[[#This Row],[System Cost (LKR)]]*AHP!$Q$25/TOPSIS!$D$20</f>
        <v>2.8351675629990367E-3</v>
      </c>
      <c r="X448">
        <f>Net_Zero_Table[[#This Row],[Embodied Carbon (Metric T)]]*AHP!$Q$26/TOPSIS!$E$20</f>
        <v>1.1876876068838515E-2</v>
      </c>
      <c r="Y4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5.2218397395924817E-3</v>
      </c>
      <c r="Z4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2.6240856065246751E-3</v>
      </c>
      <c r="AA448">
        <f>Net_Zero_Table[[#This Row],[S- Worst-Euclidean Distance]]/(Net_Zero_Table[[#This Row],[S+ Best-Euclidean Distance]]+Net_Zero_Table[[#This Row],[S- Worst-Euclidean Distance]])</f>
        <v>0.33445202328152412</v>
      </c>
      <c r="AB448">
        <v>447</v>
      </c>
    </row>
    <row r="449" spans="1:28" x14ac:dyDescent="0.3">
      <c r="A449">
        <v>426</v>
      </c>
      <c r="B449" t="s">
        <v>142</v>
      </c>
      <c r="C449" t="s">
        <v>280</v>
      </c>
      <c r="D449" t="s">
        <v>280</v>
      </c>
      <c r="E449" t="s">
        <v>280</v>
      </c>
      <c r="F449" t="s">
        <v>154</v>
      </c>
      <c r="G449" t="s">
        <v>218</v>
      </c>
      <c r="H449">
        <v>421.95954166669105</v>
      </c>
      <c r="I449">
        <v>30</v>
      </c>
      <c r="J449">
        <v>1387721.2847494935</v>
      </c>
      <c r="K449">
        <v>46991.433000000005</v>
      </c>
      <c r="L449">
        <v>249789831.25490886</v>
      </c>
      <c r="M449">
        <v>6306950.5227272725</v>
      </c>
      <c r="N449">
        <v>2081581927.1242404</v>
      </c>
      <c r="O449">
        <v>112386000</v>
      </c>
      <c r="P449">
        <v>26.347567099999999</v>
      </c>
      <c r="Q449">
        <v>20746.433207004928</v>
      </c>
      <c r="R449">
        <v>249836822.68790886</v>
      </c>
      <c r="S449">
        <v>2200.274877646968</v>
      </c>
      <c r="T449">
        <v>20772.780774104929</v>
      </c>
      <c r="U449">
        <f>Net_Zero_Table[[#This Row],[Total Energy(MJ)]]*AHP!$Q$23/TOPSIS!$B$20</f>
        <v>2.5444224022591243E-2</v>
      </c>
      <c r="V449">
        <f>Net_Zero_Table[[#This Row],[Capital Cost (LKR)]]*AHP!$Q$24/TOPSIS!$C$20</f>
        <v>4.7669686046437091E-3</v>
      </c>
      <c r="W449">
        <f>Net_Zero_Table[[#This Row],[System Cost (LKR)]]*AHP!$Q$25/TOPSIS!$D$20</f>
        <v>2.849008778032991E-3</v>
      </c>
      <c r="X449">
        <f>Net_Zero_Table[[#This Row],[Embodied Carbon (Metric T)]]*AHP!$Q$26/TOPSIS!$E$20</f>
        <v>1.1876876068838515E-2</v>
      </c>
      <c r="Y4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5.2236112848334515E-3</v>
      </c>
      <c r="Z4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2.6229103959851726E-3</v>
      </c>
      <c r="AA449">
        <f>Net_Zero_Table[[#This Row],[S- Worst-Euclidean Distance]]/(Net_Zero_Table[[#This Row],[S+ Best-Euclidean Distance]]+Net_Zero_Table[[#This Row],[S- Worst-Euclidean Distance]])</f>
        <v>0.33427683025423383</v>
      </c>
      <c r="AB449">
        <v>448</v>
      </c>
    </row>
    <row r="450" spans="1:28" x14ac:dyDescent="0.3">
      <c r="A450">
        <v>407</v>
      </c>
      <c r="B450" t="s">
        <v>142</v>
      </c>
      <c r="C450" t="s">
        <v>280</v>
      </c>
      <c r="D450" t="s">
        <v>151</v>
      </c>
      <c r="E450" t="s">
        <v>280</v>
      </c>
      <c r="F450" t="s">
        <v>154</v>
      </c>
      <c r="G450" t="s">
        <v>220</v>
      </c>
      <c r="H450">
        <v>421.49507932828112</v>
      </c>
      <c r="I450">
        <v>30</v>
      </c>
      <c r="J450">
        <v>1387271.6852059129</v>
      </c>
      <c r="K450">
        <v>46991.433000000005</v>
      </c>
      <c r="L450">
        <v>249708903.33706433</v>
      </c>
      <c r="M450">
        <v>6302345.4477272723</v>
      </c>
      <c r="N450">
        <v>2080907527.8088694</v>
      </c>
      <c r="O450">
        <v>117000000</v>
      </c>
      <c r="P450">
        <v>26.35677725</v>
      </c>
      <c r="Q450">
        <v>20739.711693828398</v>
      </c>
      <c r="R450">
        <v>249755894.77006432</v>
      </c>
      <c r="S450">
        <v>2204.2098732565964</v>
      </c>
      <c r="T450">
        <v>20766.068471078397</v>
      </c>
      <c r="U450">
        <f>Net_Zero_Table[[#This Row],[Total Energy(MJ)]]*AHP!$Q$23/TOPSIS!$B$20</f>
        <v>2.5435982050694687E-2</v>
      </c>
      <c r="V450">
        <f>Net_Zero_Table[[#This Row],[Capital Cost (LKR)]]*AHP!$Q$24/TOPSIS!$C$20</f>
        <v>4.7634879608891836E-3</v>
      </c>
      <c r="W450">
        <f>Net_Zero_Table[[#This Row],[System Cost (LKR)]]*AHP!$Q$25/TOPSIS!$D$20</f>
        <v>2.9659746501331124E-3</v>
      </c>
      <c r="X450">
        <f>Net_Zero_Table[[#This Row],[Embodied Carbon (Metric T)]]*AHP!$Q$26/TOPSIS!$E$20</f>
        <v>1.1881027792210551E-2</v>
      </c>
      <c r="Y4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5.2361147394151342E-3</v>
      </c>
      <c r="Z4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2.6185680077690826E-3</v>
      </c>
      <c r="AA450">
        <f>Net_Zero_Table[[#This Row],[S- Worst-Euclidean Distance]]/(Net_Zero_Table[[#This Row],[S+ Best-Euclidean Distance]]+Net_Zero_Table[[#This Row],[S- Worst-Euclidean Distance]])</f>
        <v>0.33337667376926189</v>
      </c>
      <c r="AB450">
        <v>449</v>
      </c>
    </row>
    <row r="451" spans="1:28" x14ac:dyDescent="0.3">
      <c r="A451">
        <v>425</v>
      </c>
      <c r="B451" t="s">
        <v>142</v>
      </c>
      <c r="C451" t="s">
        <v>280</v>
      </c>
      <c r="D451" t="s">
        <v>280</v>
      </c>
      <c r="E451" t="s">
        <v>280</v>
      </c>
      <c r="F451" t="s">
        <v>154</v>
      </c>
      <c r="G451" t="s">
        <v>220</v>
      </c>
      <c r="H451">
        <v>421.95954166669105</v>
      </c>
      <c r="I451">
        <v>30</v>
      </c>
      <c r="J451">
        <v>1387721.2847494935</v>
      </c>
      <c r="K451">
        <v>46991.433000000005</v>
      </c>
      <c r="L451">
        <v>249789831.25490886</v>
      </c>
      <c r="M451">
        <v>6306950.5227272725</v>
      </c>
      <c r="N451">
        <v>2081581927.1242404</v>
      </c>
      <c r="O451">
        <v>117000000</v>
      </c>
      <c r="P451">
        <v>26.347567099999999</v>
      </c>
      <c r="Q451">
        <v>20746.433207004928</v>
      </c>
      <c r="R451">
        <v>249836822.68790886</v>
      </c>
      <c r="S451">
        <v>2204.888877646968</v>
      </c>
      <c r="T451">
        <v>20772.780774104929</v>
      </c>
      <c r="U451">
        <f>Net_Zero_Table[[#This Row],[Total Energy(MJ)]]*AHP!$Q$23/TOPSIS!$B$20</f>
        <v>2.5444224022591243E-2</v>
      </c>
      <c r="V451">
        <f>Net_Zero_Table[[#This Row],[Capital Cost (LKR)]]*AHP!$Q$24/TOPSIS!$C$20</f>
        <v>4.7669686046437091E-3</v>
      </c>
      <c r="W451">
        <f>Net_Zero_Table[[#This Row],[System Cost (LKR)]]*AHP!$Q$25/TOPSIS!$D$20</f>
        <v>2.9659746501331124E-3</v>
      </c>
      <c r="X451">
        <f>Net_Zero_Table[[#This Row],[Embodied Carbon (Metric T)]]*AHP!$Q$26/TOPSIS!$E$20</f>
        <v>1.1876876068838515E-2</v>
      </c>
      <c r="Y4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5.2400180118879177E-3</v>
      </c>
      <c r="Z4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2.6158841862792097E-3</v>
      </c>
      <c r="AA451">
        <f>Net_Zero_Table[[#This Row],[S- Worst-Euclidean Distance]]/(Net_Zero_Table[[#This Row],[S+ Best-Euclidean Distance]]+Net_Zero_Table[[#This Row],[S- Worst-Euclidean Distance]])</f>
        <v>0.33298329336247667</v>
      </c>
      <c r="AB451">
        <v>450</v>
      </c>
    </row>
    <row r="452" spans="1:28" x14ac:dyDescent="0.3">
      <c r="A452">
        <v>49</v>
      </c>
      <c r="B452" t="s">
        <v>139</v>
      </c>
      <c r="C452" t="s">
        <v>148</v>
      </c>
      <c r="D452" t="s">
        <v>151</v>
      </c>
      <c r="E452" t="s">
        <v>280</v>
      </c>
      <c r="F452" t="s">
        <v>155</v>
      </c>
      <c r="G452" t="s">
        <v>219</v>
      </c>
      <c r="H452">
        <v>393.56216265478406</v>
      </c>
      <c r="I452">
        <v>56</v>
      </c>
      <c r="J452">
        <v>1384780.8600645165</v>
      </c>
      <c r="K452">
        <v>59312.713172727264</v>
      </c>
      <c r="L452">
        <v>249260554.81161299</v>
      </c>
      <c r="M452">
        <v>6514861.3468181808</v>
      </c>
      <c r="N452">
        <v>2077171290.0967751</v>
      </c>
      <c r="O452">
        <v>104384000</v>
      </c>
      <c r="P452">
        <v>28.891854259090906</v>
      </c>
      <c r="Q452">
        <v>20702.473857964524</v>
      </c>
      <c r="R452">
        <v>249319867.52478573</v>
      </c>
      <c r="S452">
        <v>2188.0701514435932</v>
      </c>
      <c r="T452">
        <v>20731.365712223615</v>
      </c>
      <c r="U452">
        <f>Net_Zero_Table[[#This Row],[Total Energy(MJ)]]*AHP!$Q$23/TOPSIS!$B$20</f>
        <v>2.5391575566536501E-2</v>
      </c>
      <c r="V452">
        <f>Net_Zero_Table[[#This Row],[Capital Cost (LKR)]]*AHP!$Q$24/TOPSIS!$C$20</f>
        <v>4.9241133875995106E-3</v>
      </c>
      <c r="W452">
        <f>Net_Zero_Table[[#This Row],[System Cost (LKR)]]*AHP!$Q$25/TOPSIS!$D$20</f>
        <v>2.6461563921324344E-3</v>
      </c>
      <c r="X452">
        <f>Net_Zero_Table[[#This Row],[Embodied Carbon (Metric T)]]*AHP!$Q$26/TOPSIS!$E$20</f>
        <v>1.3023782087043887E-2</v>
      </c>
      <c r="Y4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6.0105667242858147E-3</v>
      </c>
      <c r="Z4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1.9418633700074761E-3</v>
      </c>
      <c r="AA452">
        <f>Net_Zero_Table[[#This Row],[S- Worst-Euclidean Distance]]/(Net_Zero_Table[[#This Row],[S+ Best-Euclidean Distance]]+Net_Zero_Table[[#This Row],[S- Worst-Euclidean Distance]])</f>
        <v>0.24418490285138986</v>
      </c>
      <c r="AB452">
        <v>451</v>
      </c>
    </row>
    <row r="453" spans="1:28" x14ac:dyDescent="0.3">
      <c r="A453">
        <v>51</v>
      </c>
      <c r="B453" t="s">
        <v>139</v>
      </c>
      <c r="C453" t="s">
        <v>148</v>
      </c>
      <c r="D453" t="s">
        <v>151</v>
      </c>
      <c r="E453" t="s">
        <v>280</v>
      </c>
      <c r="F453" t="s">
        <v>155</v>
      </c>
      <c r="G453" t="s">
        <v>218</v>
      </c>
      <c r="H453">
        <v>393.56216265478406</v>
      </c>
      <c r="I453">
        <v>28</v>
      </c>
      <c r="J453">
        <v>1384780.8600645165</v>
      </c>
      <c r="K453">
        <v>59312.713172727264</v>
      </c>
      <c r="L453">
        <v>249260554.81161299</v>
      </c>
      <c r="M453">
        <v>6514861.3468181808</v>
      </c>
      <c r="N453">
        <v>2077171290.0967751</v>
      </c>
      <c r="O453">
        <v>104893600</v>
      </c>
      <c r="P453">
        <v>28.891854259090906</v>
      </c>
      <c r="Q453">
        <v>20702.473857964524</v>
      </c>
      <c r="R453">
        <v>249319867.52478573</v>
      </c>
      <c r="S453">
        <v>2188.5797514435931</v>
      </c>
      <c r="T453">
        <v>20731.365712223615</v>
      </c>
      <c r="U453">
        <f>Net_Zero_Table[[#This Row],[Total Energy(MJ)]]*AHP!$Q$23/TOPSIS!$B$20</f>
        <v>2.5391575566536501E-2</v>
      </c>
      <c r="V453">
        <f>Net_Zero_Table[[#This Row],[Capital Cost (LKR)]]*AHP!$Q$24/TOPSIS!$C$20</f>
        <v>4.9241133875995106E-3</v>
      </c>
      <c r="W453">
        <f>Net_Zero_Table[[#This Row],[System Cost (LKR)]]*AHP!$Q$25/TOPSIS!$D$20</f>
        <v>2.6590748594974584E-3</v>
      </c>
      <c r="X453">
        <f>Net_Zero_Table[[#This Row],[Embodied Carbon (Metric T)]]*AHP!$Q$26/TOPSIS!$E$20</f>
        <v>1.3023782087043887E-2</v>
      </c>
      <c r="Y4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6.0115961197591515E-3</v>
      </c>
      <c r="Z4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1.9391190580613825E-3</v>
      </c>
      <c r="AA453">
        <f>Net_Zero_Table[[#This Row],[S- Worst-Euclidean Distance]]/(Net_Zero_Table[[#This Row],[S+ Best-Euclidean Distance]]+Net_Zero_Table[[#This Row],[S- Worst-Euclidean Distance]])</f>
        <v>0.24389240649329083</v>
      </c>
      <c r="AB453">
        <v>452</v>
      </c>
    </row>
    <row r="454" spans="1:28" x14ac:dyDescent="0.3">
      <c r="A454">
        <v>52</v>
      </c>
      <c r="B454" t="s">
        <v>139</v>
      </c>
      <c r="C454" t="s">
        <v>148</v>
      </c>
      <c r="D454" t="s">
        <v>151</v>
      </c>
      <c r="E454" t="s">
        <v>280</v>
      </c>
      <c r="F454" t="s">
        <v>280</v>
      </c>
      <c r="G454" t="s">
        <v>219</v>
      </c>
      <c r="H454">
        <v>393.66410252778479</v>
      </c>
      <c r="I454">
        <v>56</v>
      </c>
      <c r="J454">
        <v>1382029.1715876376</v>
      </c>
      <c r="K454">
        <v>60677.346127272715</v>
      </c>
      <c r="L454">
        <v>248765250.88577479</v>
      </c>
      <c r="M454">
        <v>6476651.6240909081</v>
      </c>
      <c r="N454">
        <v>2073043757.3814564</v>
      </c>
      <c r="O454">
        <v>104384000</v>
      </c>
      <c r="P454">
        <v>29.164780849999996</v>
      </c>
      <c r="Q454">
        <v>20661.336115235183</v>
      </c>
      <c r="R454">
        <v>248825928.23190206</v>
      </c>
      <c r="S454">
        <v>2183.9044090055477</v>
      </c>
      <c r="T454">
        <v>20690.500896085181</v>
      </c>
      <c r="U454">
        <f>Net_Zero_Table[[#This Row],[Total Energy(MJ)]]*AHP!$Q$23/TOPSIS!$B$20</f>
        <v>2.5341271124275037E-2</v>
      </c>
      <c r="V454">
        <f>Net_Zero_Table[[#This Row],[Capital Cost (LKR)]]*AHP!$Q$24/TOPSIS!$C$20</f>
        <v>4.8952334165300246E-3</v>
      </c>
      <c r="W454">
        <f>Net_Zero_Table[[#This Row],[System Cost (LKR)]]*AHP!$Q$25/TOPSIS!$D$20</f>
        <v>2.6461563921324344E-3</v>
      </c>
      <c r="X454">
        <f>Net_Zero_Table[[#This Row],[Embodied Carbon (Metric T)]]*AHP!$Q$26/TOPSIS!$E$20</f>
        <v>1.3146811104630785E-2</v>
      </c>
      <c r="Y4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6.0681886477235176E-3</v>
      </c>
      <c r="Z4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1.9428373772337295E-3</v>
      </c>
      <c r="AA454">
        <f>Net_Zero_Table[[#This Row],[S- Worst-Euclidean Distance]]/(Net_Zero_Table[[#This Row],[S+ Best-Euclidean Distance]]+Net_Zero_Table[[#This Row],[S- Worst-Euclidean Distance]])</f>
        <v>0.24252041763203458</v>
      </c>
      <c r="AB454">
        <v>453</v>
      </c>
    </row>
    <row r="455" spans="1:28" x14ac:dyDescent="0.3">
      <c r="A455">
        <v>67</v>
      </c>
      <c r="B455" t="s">
        <v>139</v>
      </c>
      <c r="C455" t="s">
        <v>148</v>
      </c>
      <c r="D455" t="s">
        <v>280</v>
      </c>
      <c r="E455" t="s">
        <v>280</v>
      </c>
      <c r="F455" t="s">
        <v>155</v>
      </c>
      <c r="G455" t="s">
        <v>219</v>
      </c>
      <c r="H455">
        <v>394.02662499319399</v>
      </c>
      <c r="I455">
        <v>57</v>
      </c>
      <c r="J455">
        <v>1385230.4596080973</v>
      </c>
      <c r="K455">
        <v>59312.713172727264</v>
      </c>
      <c r="L455">
        <v>249341482.72945753</v>
      </c>
      <c r="M455">
        <v>6519466.4218181809</v>
      </c>
      <c r="N455">
        <v>2077845689.4121461</v>
      </c>
      <c r="O455">
        <v>106248000</v>
      </c>
      <c r="P455">
        <v>28.882644109090908</v>
      </c>
      <c r="Q455">
        <v>20709.195371141053</v>
      </c>
      <c r="R455">
        <v>249400795.44263026</v>
      </c>
      <c r="S455">
        <v>2190.6131558339644</v>
      </c>
      <c r="T455">
        <v>20738.078015250143</v>
      </c>
      <c r="U455">
        <f>Net_Zero_Table[[#This Row],[Total Energy(MJ)]]*AHP!$Q$23/TOPSIS!$B$20</f>
        <v>2.5399817538433057E-2</v>
      </c>
      <c r="V455">
        <f>Net_Zero_Table[[#This Row],[Capital Cost (LKR)]]*AHP!$Q$24/TOPSIS!$C$20</f>
        <v>4.9275940313540361E-3</v>
      </c>
      <c r="W455">
        <f>Net_Zero_Table[[#This Row],[System Cost (LKR)]]*AHP!$Q$25/TOPSIS!$D$20</f>
        <v>2.6934091848490852E-3</v>
      </c>
      <c r="X455">
        <f>Net_Zero_Table[[#This Row],[Embodied Carbon (Metric T)]]*AHP!$Q$26/TOPSIS!$E$20</f>
        <v>1.301963036367185E-2</v>
      </c>
      <c r="Y4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6.0171081317232644E-3</v>
      </c>
      <c r="Z4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1.926226160451623E-3</v>
      </c>
      <c r="AA455">
        <f>Net_Zero_Table[[#This Row],[S- Worst-Euclidean Distance]]/(Net_Zero_Table[[#This Row],[S+ Best-Euclidean Distance]]+Net_Zero_Table[[#This Row],[S- Worst-Euclidean Distance]])</f>
        <v>0.24249592042842522</v>
      </c>
      <c r="AB455">
        <v>454</v>
      </c>
    </row>
    <row r="456" spans="1:28" x14ac:dyDescent="0.3">
      <c r="A456">
        <v>54</v>
      </c>
      <c r="B456" t="s">
        <v>139</v>
      </c>
      <c r="C456" t="s">
        <v>148</v>
      </c>
      <c r="D456" t="s">
        <v>151</v>
      </c>
      <c r="E456" t="s">
        <v>280</v>
      </c>
      <c r="F456" t="s">
        <v>280</v>
      </c>
      <c r="G456" t="s">
        <v>218</v>
      </c>
      <c r="H456">
        <v>393.66410252778479</v>
      </c>
      <c r="I456">
        <v>28</v>
      </c>
      <c r="J456">
        <v>1382029.1715876376</v>
      </c>
      <c r="K456">
        <v>60677.346127272715</v>
      </c>
      <c r="L456">
        <v>248765250.88577479</v>
      </c>
      <c r="M456">
        <v>6476651.6240909081</v>
      </c>
      <c r="N456">
        <v>2073043757.3814564</v>
      </c>
      <c r="O456">
        <v>104893600</v>
      </c>
      <c r="P456">
        <v>29.164780849999996</v>
      </c>
      <c r="Q456">
        <v>20661.336115235183</v>
      </c>
      <c r="R456">
        <v>248825928.23190206</v>
      </c>
      <c r="S456">
        <v>2184.4140090055475</v>
      </c>
      <c r="T456">
        <v>20690.500896085181</v>
      </c>
      <c r="U456">
        <f>Net_Zero_Table[[#This Row],[Total Energy(MJ)]]*AHP!$Q$23/TOPSIS!$B$20</f>
        <v>2.5341271124275037E-2</v>
      </c>
      <c r="V456">
        <f>Net_Zero_Table[[#This Row],[Capital Cost (LKR)]]*AHP!$Q$24/TOPSIS!$C$20</f>
        <v>4.8952334165300246E-3</v>
      </c>
      <c r="W456">
        <f>Net_Zero_Table[[#This Row],[System Cost (LKR)]]*AHP!$Q$25/TOPSIS!$D$20</f>
        <v>2.6590748594974584E-3</v>
      </c>
      <c r="X456">
        <f>Net_Zero_Table[[#This Row],[Embodied Carbon (Metric T)]]*AHP!$Q$26/TOPSIS!$E$20</f>
        <v>1.3146811104630785E-2</v>
      </c>
      <c r="Y4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6.0692082699782147E-3</v>
      </c>
      <c r="Z4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1.9400944430456237E-3</v>
      </c>
      <c r="AA456">
        <f>Net_Zero_Table[[#This Row],[S- Worst-Euclidean Distance]]/(Net_Zero_Table[[#This Row],[S+ Best-Euclidean Distance]]+Net_Zero_Table[[#This Row],[S- Worst-Euclidean Distance]])</f>
        <v>0.24223013070674149</v>
      </c>
      <c r="AB456">
        <v>455</v>
      </c>
    </row>
    <row r="457" spans="1:28" x14ac:dyDescent="0.3">
      <c r="A457">
        <v>50</v>
      </c>
      <c r="B457" t="s">
        <v>139</v>
      </c>
      <c r="C457" t="s">
        <v>148</v>
      </c>
      <c r="D457" t="s">
        <v>151</v>
      </c>
      <c r="E457" t="s">
        <v>280</v>
      </c>
      <c r="F457" t="s">
        <v>155</v>
      </c>
      <c r="G457" t="s">
        <v>220</v>
      </c>
      <c r="H457">
        <v>393.56216265478406</v>
      </c>
      <c r="I457">
        <v>28</v>
      </c>
      <c r="J457">
        <v>1384780.8600645165</v>
      </c>
      <c r="K457">
        <v>59312.713172727264</v>
      </c>
      <c r="L457">
        <v>249260554.81161299</v>
      </c>
      <c r="M457">
        <v>6514861.3468181808</v>
      </c>
      <c r="N457">
        <v>2077171290.0967751</v>
      </c>
      <c r="O457">
        <v>109200000</v>
      </c>
      <c r="P457">
        <v>28.891854259090906</v>
      </c>
      <c r="Q457">
        <v>20702.473857964524</v>
      </c>
      <c r="R457">
        <v>249319867.52478573</v>
      </c>
      <c r="S457">
        <v>2192.886151443593</v>
      </c>
      <c r="T457">
        <v>20731.365712223615</v>
      </c>
      <c r="U457">
        <f>Net_Zero_Table[[#This Row],[Total Energy(MJ)]]*AHP!$Q$23/TOPSIS!$B$20</f>
        <v>2.5391575566536501E-2</v>
      </c>
      <c r="V457">
        <f>Net_Zero_Table[[#This Row],[Capital Cost (LKR)]]*AHP!$Q$24/TOPSIS!$C$20</f>
        <v>4.9241133875995106E-3</v>
      </c>
      <c r="W457">
        <f>Net_Zero_Table[[#This Row],[System Cost (LKR)]]*AHP!$Q$25/TOPSIS!$D$20</f>
        <v>2.7682430067909047E-3</v>
      </c>
      <c r="X457">
        <f>Net_Zero_Table[[#This Row],[Embodied Carbon (Metric T)]]*AHP!$Q$26/TOPSIS!$E$20</f>
        <v>1.3023782087043887E-2</v>
      </c>
      <c r="Y4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6.0213948681754259E-3</v>
      </c>
      <c r="Z4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1.9192464785583189E-3</v>
      </c>
      <c r="AA457">
        <f>Net_Zero_Table[[#This Row],[S- Worst-Euclidean Distance]]/(Net_Zero_Table[[#This Row],[S+ Best-Euclidean Distance]]+Net_Zero_Table[[#This Row],[S- Worst-Euclidean Distance]])</f>
        <v>0.24169917702526261</v>
      </c>
      <c r="AB457">
        <v>456</v>
      </c>
    </row>
    <row r="458" spans="1:28" x14ac:dyDescent="0.3">
      <c r="A458">
        <v>69</v>
      </c>
      <c r="B458" t="s">
        <v>139</v>
      </c>
      <c r="C458" t="s">
        <v>148</v>
      </c>
      <c r="D458" t="s">
        <v>280</v>
      </c>
      <c r="E458" t="s">
        <v>280</v>
      </c>
      <c r="F458" t="s">
        <v>155</v>
      </c>
      <c r="G458" t="s">
        <v>218</v>
      </c>
      <c r="H458">
        <v>394.02662499319399</v>
      </c>
      <c r="I458">
        <v>29</v>
      </c>
      <c r="J458">
        <v>1385230.4596080973</v>
      </c>
      <c r="K458">
        <v>59312.713172727264</v>
      </c>
      <c r="L458">
        <v>249341482.72945753</v>
      </c>
      <c r="M458">
        <v>6519466.4218181809</v>
      </c>
      <c r="N458">
        <v>2077845689.4121461</v>
      </c>
      <c r="O458">
        <v>108639800</v>
      </c>
      <c r="P458">
        <v>28.882644109090908</v>
      </c>
      <c r="Q458">
        <v>20709.195371141053</v>
      </c>
      <c r="R458">
        <v>249400795.44263026</v>
      </c>
      <c r="S458">
        <v>2193.0049558339642</v>
      </c>
      <c r="T458">
        <v>20738.078015250143</v>
      </c>
      <c r="U458">
        <f>Net_Zero_Table[[#This Row],[Total Energy(MJ)]]*AHP!$Q$23/TOPSIS!$B$20</f>
        <v>2.5399817538433057E-2</v>
      </c>
      <c r="V458">
        <f>Net_Zero_Table[[#This Row],[Capital Cost (LKR)]]*AHP!$Q$24/TOPSIS!$C$20</f>
        <v>4.9275940313540361E-3</v>
      </c>
      <c r="W458">
        <f>Net_Zero_Table[[#This Row],[System Cost (LKR)]]*AHP!$Q$25/TOPSIS!$D$20</f>
        <v>2.7540418187652249E-3</v>
      </c>
      <c r="X458">
        <f>Net_Zero_Table[[#This Row],[Embodied Carbon (Metric T)]]*AHP!$Q$26/TOPSIS!$E$20</f>
        <v>1.301963036367185E-2</v>
      </c>
      <c r="Y4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6.0226487473001881E-3</v>
      </c>
      <c r="Z4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1.9154586456015981E-3</v>
      </c>
      <c r="AA458">
        <f>Net_Zero_Table[[#This Row],[S- Worst-Euclidean Distance]]/(Net_Zero_Table[[#This Row],[S+ Best-Euclidean Distance]]+Net_Zero_Table[[#This Row],[S- Worst-Euclidean Distance]])</f>
        <v>0.24129915996278803</v>
      </c>
      <c r="AB458">
        <v>457</v>
      </c>
    </row>
    <row r="459" spans="1:28" x14ac:dyDescent="0.3">
      <c r="A459">
        <v>70</v>
      </c>
      <c r="B459" t="s">
        <v>139</v>
      </c>
      <c r="C459" t="s">
        <v>148</v>
      </c>
      <c r="D459" t="s">
        <v>280</v>
      </c>
      <c r="E459" t="s">
        <v>280</v>
      </c>
      <c r="F459" t="s">
        <v>280</v>
      </c>
      <c r="G459" t="s">
        <v>219</v>
      </c>
      <c r="H459">
        <v>394.12856486619484</v>
      </c>
      <c r="I459">
        <v>57</v>
      </c>
      <c r="J459">
        <v>1382478.7711312184</v>
      </c>
      <c r="K459">
        <v>60677.346127272715</v>
      </c>
      <c r="L459">
        <v>248846178.80361933</v>
      </c>
      <c r="M459">
        <v>6481256.6990909083</v>
      </c>
      <c r="N459">
        <v>2073718156.6968277</v>
      </c>
      <c r="O459">
        <v>106248000</v>
      </c>
      <c r="P459">
        <v>29.155570699999995</v>
      </c>
      <c r="Q459">
        <v>20668.057628411712</v>
      </c>
      <c r="R459">
        <v>248906856.1497466</v>
      </c>
      <c r="S459">
        <v>2186.4474133959188</v>
      </c>
      <c r="T459">
        <v>20697.213199111713</v>
      </c>
      <c r="U459">
        <f>Net_Zero_Table[[#This Row],[Total Energy(MJ)]]*AHP!$Q$23/TOPSIS!$B$20</f>
        <v>2.5349513096171589E-2</v>
      </c>
      <c r="V459">
        <f>Net_Zero_Table[[#This Row],[Capital Cost (LKR)]]*AHP!$Q$24/TOPSIS!$C$20</f>
        <v>4.8987140602845492E-3</v>
      </c>
      <c r="W459">
        <f>Net_Zero_Table[[#This Row],[System Cost (LKR)]]*AHP!$Q$25/TOPSIS!$D$20</f>
        <v>2.6934091848490852E-3</v>
      </c>
      <c r="X459">
        <f>Net_Zero_Table[[#This Row],[Embodied Carbon (Metric T)]]*AHP!$Q$26/TOPSIS!$E$20</f>
        <v>1.3142659381258746E-2</v>
      </c>
      <c r="Y4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6.0744991204084225E-3</v>
      </c>
      <c r="Z4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1.9266756669278054E-3</v>
      </c>
      <c r="AA459">
        <f>Net_Zero_Table[[#This Row],[S- Worst-Euclidean Distance]]/(Net_Zero_Table[[#This Row],[S+ Best-Euclidean Distance]]+Net_Zero_Table[[#This Row],[S- Worst-Euclidean Distance]])</f>
        <v>0.24079909739970065</v>
      </c>
      <c r="AB459">
        <v>458</v>
      </c>
    </row>
    <row r="460" spans="1:28" x14ac:dyDescent="0.3">
      <c r="A460">
        <v>53</v>
      </c>
      <c r="B460" t="s">
        <v>139</v>
      </c>
      <c r="C460" t="s">
        <v>148</v>
      </c>
      <c r="D460" t="s">
        <v>151</v>
      </c>
      <c r="E460" t="s">
        <v>280</v>
      </c>
      <c r="F460" t="s">
        <v>280</v>
      </c>
      <c r="G460" t="s">
        <v>220</v>
      </c>
      <c r="H460">
        <v>393.66410252778479</v>
      </c>
      <c r="I460">
        <v>28</v>
      </c>
      <c r="J460">
        <v>1382029.1715876376</v>
      </c>
      <c r="K460">
        <v>60677.346127272715</v>
      </c>
      <c r="L460">
        <v>248765250.88577479</v>
      </c>
      <c r="M460">
        <v>6476651.6240909081</v>
      </c>
      <c r="N460">
        <v>2073043757.3814564</v>
      </c>
      <c r="O460">
        <v>109200000</v>
      </c>
      <c r="P460">
        <v>29.164780849999996</v>
      </c>
      <c r="Q460">
        <v>20661.336115235183</v>
      </c>
      <c r="R460">
        <v>248825928.23190206</v>
      </c>
      <c r="S460">
        <v>2188.7204090055475</v>
      </c>
      <c r="T460">
        <v>20690.500896085181</v>
      </c>
      <c r="U460">
        <f>Net_Zero_Table[[#This Row],[Total Energy(MJ)]]*AHP!$Q$23/TOPSIS!$B$20</f>
        <v>2.5341271124275037E-2</v>
      </c>
      <c r="V460">
        <f>Net_Zero_Table[[#This Row],[Capital Cost (LKR)]]*AHP!$Q$24/TOPSIS!$C$20</f>
        <v>4.8952334165300246E-3</v>
      </c>
      <c r="W460">
        <f>Net_Zero_Table[[#This Row],[System Cost (LKR)]]*AHP!$Q$25/TOPSIS!$D$20</f>
        <v>2.7682430067909047E-3</v>
      </c>
      <c r="X460">
        <f>Net_Zero_Table[[#This Row],[Embodied Carbon (Metric T)]]*AHP!$Q$26/TOPSIS!$E$20</f>
        <v>1.3146811104630785E-2</v>
      </c>
      <c r="Y4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6.0789141526886217E-3</v>
      </c>
      <c r="Z4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1.9202319578785665E-3</v>
      </c>
      <c r="AA460">
        <f>Net_Zero_Table[[#This Row],[S- Worst-Euclidean Distance]]/(Net_Zero_Table[[#This Row],[S+ Best-Euclidean Distance]]+Net_Zero_Table[[#This Row],[S- Worst-Euclidean Distance]])</f>
        <v>0.24005461724744148</v>
      </c>
      <c r="AB460">
        <v>459</v>
      </c>
    </row>
    <row r="461" spans="1:28" x14ac:dyDescent="0.3">
      <c r="A461">
        <v>72</v>
      </c>
      <c r="B461" t="s">
        <v>139</v>
      </c>
      <c r="C461" t="s">
        <v>148</v>
      </c>
      <c r="D461" t="s">
        <v>280</v>
      </c>
      <c r="E461" t="s">
        <v>280</v>
      </c>
      <c r="F461" t="s">
        <v>280</v>
      </c>
      <c r="G461" t="s">
        <v>218</v>
      </c>
      <c r="H461">
        <v>394.12856486619484</v>
      </c>
      <c r="I461">
        <v>29</v>
      </c>
      <c r="J461">
        <v>1382478.7711312184</v>
      </c>
      <c r="K461">
        <v>60677.346127272715</v>
      </c>
      <c r="L461">
        <v>248846178.80361933</v>
      </c>
      <c r="M461">
        <v>6481256.6990909083</v>
      </c>
      <c r="N461">
        <v>2073718156.6968277</v>
      </c>
      <c r="O461">
        <v>108639800</v>
      </c>
      <c r="P461">
        <v>29.155570699999995</v>
      </c>
      <c r="Q461">
        <v>20668.057628411712</v>
      </c>
      <c r="R461">
        <v>248906856.1497466</v>
      </c>
      <c r="S461">
        <v>2188.8392133959187</v>
      </c>
      <c r="T461">
        <v>20697.213199111713</v>
      </c>
      <c r="U461">
        <f>Net_Zero_Table[[#This Row],[Total Energy(MJ)]]*AHP!$Q$23/TOPSIS!$B$20</f>
        <v>2.5349513096171589E-2</v>
      </c>
      <c r="V461">
        <f>Net_Zero_Table[[#This Row],[Capital Cost (LKR)]]*AHP!$Q$24/TOPSIS!$C$20</f>
        <v>4.8987140602845492E-3</v>
      </c>
      <c r="W461">
        <f>Net_Zero_Table[[#This Row],[System Cost (LKR)]]*AHP!$Q$25/TOPSIS!$D$20</f>
        <v>2.7540418187652249E-3</v>
      </c>
      <c r="X461">
        <f>Net_Zero_Table[[#This Row],[Embodied Carbon (Metric T)]]*AHP!$Q$26/TOPSIS!$E$20</f>
        <v>1.3142659381258746E-2</v>
      </c>
      <c r="Y4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6.0799874365288784E-3</v>
      </c>
      <c r="Z4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1.9159106783285618E-3</v>
      </c>
      <c r="AA461">
        <f>Net_Zero_Table[[#This Row],[S- Worst-Euclidean Distance]]/(Net_Zero_Table[[#This Row],[S+ Best-Euclidean Distance]]+Net_Zero_Table[[#This Row],[S- Worst-Euclidean Distance]])</f>
        <v>0.23961169224612119</v>
      </c>
      <c r="AB461">
        <v>460</v>
      </c>
    </row>
    <row r="462" spans="1:28" x14ac:dyDescent="0.3">
      <c r="A462">
        <v>68</v>
      </c>
      <c r="B462" t="s">
        <v>139</v>
      </c>
      <c r="C462" t="s">
        <v>148</v>
      </c>
      <c r="D462" t="s">
        <v>280</v>
      </c>
      <c r="E462" t="s">
        <v>280</v>
      </c>
      <c r="F462" t="s">
        <v>155</v>
      </c>
      <c r="G462" t="s">
        <v>220</v>
      </c>
      <c r="H462">
        <v>394.02662499319399</v>
      </c>
      <c r="I462">
        <v>29</v>
      </c>
      <c r="J462">
        <v>1385230.4596080973</v>
      </c>
      <c r="K462">
        <v>59312.713172727264</v>
      </c>
      <c r="L462">
        <v>249341482.72945753</v>
      </c>
      <c r="M462">
        <v>6519466.4218181809</v>
      </c>
      <c r="N462">
        <v>2077845689.4121461</v>
      </c>
      <c r="O462">
        <v>113100000</v>
      </c>
      <c r="P462">
        <v>28.882644109090908</v>
      </c>
      <c r="Q462">
        <v>20709.195371141053</v>
      </c>
      <c r="R462">
        <v>249400795.44263026</v>
      </c>
      <c r="S462">
        <v>2197.4651558339642</v>
      </c>
      <c r="T462">
        <v>20738.078015250143</v>
      </c>
      <c r="U462">
        <f>Net_Zero_Table[[#This Row],[Total Energy(MJ)]]*AHP!$Q$23/TOPSIS!$B$20</f>
        <v>2.5399817538433057E-2</v>
      </c>
      <c r="V462">
        <f>Net_Zero_Table[[#This Row],[Capital Cost (LKR)]]*AHP!$Q$24/TOPSIS!$C$20</f>
        <v>4.9275940313540361E-3</v>
      </c>
      <c r="W462">
        <f>Net_Zero_Table[[#This Row],[System Cost (LKR)]]*AHP!$Q$25/TOPSIS!$D$20</f>
        <v>2.8671088284620088E-3</v>
      </c>
      <c r="X462">
        <f>Net_Zero_Table[[#This Row],[Embodied Carbon (Metric T)]]*AHP!$Q$26/TOPSIS!$E$20</f>
        <v>1.301963036367185E-2</v>
      </c>
      <c r="Y4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6.0345947077366053E-3</v>
      </c>
      <c r="Z4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1.9003904396354626E-3</v>
      </c>
      <c r="AA462">
        <f>Net_Zero_Table[[#This Row],[S- Worst-Euclidean Distance]]/(Net_Zero_Table[[#This Row],[S+ Best-Euclidean Distance]]+Net_Zero_Table[[#This Row],[S- Worst-Euclidean Distance]])</f>
        <v>0.23949514767079805</v>
      </c>
      <c r="AB462">
        <v>461</v>
      </c>
    </row>
    <row r="463" spans="1:28" x14ac:dyDescent="0.3">
      <c r="A463">
        <v>46</v>
      </c>
      <c r="B463" t="s">
        <v>139</v>
      </c>
      <c r="C463" t="s">
        <v>148</v>
      </c>
      <c r="D463" t="s">
        <v>151</v>
      </c>
      <c r="E463" t="s">
        <v>280</v>
      </c>
      <c r="F463" t="s">
        <v>154</v>
      </c>
      <c r="G463" t="s">
        <v>219</v>
      </c>
      <c r="H463">
        <v>393.6007344986221</v>
      </c>
      <c r="I463">
        <v>56</v>
      </c>
      <c r="J463">
        <v>1383739.6806408325</v>
      </c>
      <c r="K463">
        <v>58493.933399999994</v>
      </c>
      <c r="L463">
        <v>249073142.51534986</v>
      </c>
      <c r="M463">
        <v>6487568.6877272716</v>
      </c>
      <c r="N463">
        <v>2075609520.9612486</v>
      </c>
      <c r="O463">
        <v>104384000</v>
      </c>
      <c r="P463">
        <v>29.164780849999996</v>
      </c>
      <c r="Q463">
        <v>20686.908225580446</v>
      </c>
      <c r="R463">
        <v>249131636.44874987</v>
      </c>
      <c r="S463">
        <v>2186.4810896489757</v>
      </c>
      <c r="T463">
        <v>20716.073006430444</v>
      </c>
      <c r="U463">
        <f>Net_Zero_Table[[#This Row],[Total Energy(MJ)]]*AHP!$Q$23/TOPSIS!$B$20</f>
        <v>2.5372405479376643E-2</v>
      </c>
      <c r="V463">
        <f>Net_Zero_Table[[#This Row],[Capital Cost (LKR)]]*AHP!$Q$24/TOPSIS!$C$20</f>
        <v>4.9034848368355918E-3</v>
      </c>
      <c r="W463">
        <f>Net_Zero_Table[[#This Row],[System Cost (LKR)]]*AHP!$Q$25/TOPSIS!$D$20</f>
        <v>2.6461563921324344E-3</v>
      </c>
      <c r="X463">
        <f>Net_Zero_Table[[#This Row],[Embodied Carbon (Metric T)]]*AHP!$Q$26/TOPSIS!$E$20</f>
        <v>1.3146811104630785E-2</v>
      </c>
      <c r="Y4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6.0886130686823763E-3</v>
      </c>
      <c r="Z4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1.9137602887759769E-3</v>
      </c>
      <c r="AA463">
        <f>Net_Zero_Table[[#This Row],[S- Worst-Euclidean Distance]]/(Net_Zero_Table[[#This Row],[S+ Best-Euclidean Distance]]+Net_Zero_Table[[#This Row],[S- Worst-Euclidean Distance]])</f>
        <v>0.23914908781309469</v>
      </c>
      <c r="AB463">
        <v>462</v>
      </c>
    </row>
    <row r="464" spans="1:28" x14ac:dyDescent="0.3">
      <c r="A464">
        <v>48</v>
      </c>
      <c r="B464" t="s">
        <v>139</v>
      </c>
      <c r="C464" t="s">
        <v>148</v>
      </c>
      <c r="D464" t="s">
        <v>151</v>
      </c>
      <c r="E464" t="s">
        <v>280</v>
      </c>
      <c r="F464" t="s">
        <v>154</v>
      </c>
      <c r="G464" t="s">
        <v>218</v>
      </c>
      <c r="H464">
        <v>393.6007344986221</v>
      </c>
      <c r="I464">
        <v>28</v>
      </c>
      <c r="J464">
        <v>1383739.6806408325</v>
      </c>
      <c r="K464">
        <v>58493.933399999994</v>
      </c>
      <c r="L464">
        <v>249073142.51534986</v>
      </c>
      <c r="M464">
        <v>6487568.6877272716</v>
      </c>
      <c r="N464">
        <v>2075609520.9612486</v>
      </c>
      <c r="O464">
        <v>104893600</v>
      </c>
      <c r="P464">
        <v>29.164780849999996</v>
      </c>
      <c r="Q464">
        <v>20686.908225580446</v>
      </c>
      <c r="R464">
        <v>249131636.44874987</v>
      </c>
      <c r="S464">
        <v>2186.9906896489761</v>
      </c>
      <c r="T464">
        <v>20716.073006430444</v>
      </c>
      <c r="U464">
        <f>Net_Zero_Table[[#This Row],[Total Energy(MJ)]]*AHP!$Q$23/TOPSIS!$B$20</f>
        <v>2.5372405479376643E-2</v>
      </c>
      <c r="V464">
        <f>Net_Zero_Table[[#This Row],[Capital Cost (LKR)]]*AHP!$Q$24/TOPSIS!$C$20</f>
        <v>4.9034848368355918E-3</v>
      </c>
      <c r="W464">
        <f>Net_Zero_Table[[#This Row],[System Cost (LKR)]]*AHP!$Q$25/TOPSIS!$D$20</f>
        <v>2.6590748594974584E-3</v>
      </c>
      <c r="X464">
        <f>Net_Zero_Table[[#This Row],[Embodied Carbon (Metric T)]]*AHP!$Q$26/TOPSIS!$E$20</f>
        <v>1.3146811104630785E-2</v>
      </c>
      <c r="Y4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6.0896292711577456E-3</v>
      </c>
      <c r="Z4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1.9109756190113943E-3</v>
      </c>
      <c r="AA464">
        <f>Net_Zero_Table[[#This Row],[S- Worst-Euclidean Distance]]/(Net_Zero_Table[[#This Row],[S+ Best-Euclidean Distance]]+Net_Zero_Table[[#This Row],[S- Worst-Euclidean Distance]])</f>
        <v>0.23885389233000789</v>
      </c>
      <c r="AB464">
        <v>463</v>
      </c>
    </row>
    <row r="465" spans="1:28" x14ac:dyDescent="0.3">
      <c r="A465">
        <v>71</v>
      </c>
      <c r="B465" t="s">
        <v>139</v>
      </c>
      <c r="C465" t="s">
        <v>148</v>
      </c>
      <c r="D465" t="s">
        <v>280</v>
      </c>
      <c r="E465" t="s">
        <v>280</v>
      </c>
      <c r="F465" t="s">
        <v>280</v>
      </c>
      <c r="G465" t="s">
        <v>220</v>
      </c>
      <c r="H465">
        <v>394.12856486619484</v>
      </c>
      <c r="I465">
        <v>29</v>
      </c>
      <c r="J465">
        <v>1382478.7711312184</v>
      </c>
      <c r="K465">
        <v>60677.346127272715</v>
      </c>
      <c r="L465">
        <v>248846178.80361933</v>
      </c>
      <c r="M465">
        <v>6481256.6990909083</v>
      </c>
      <c r="N465">
        <v>2073718156.6968277</v>
      </c>
      <c r="O465">
        <v>113100000</v>
      </c>
      <c r="P465">
        <v>29.155570699999995</v>
      </c>
      <c r="Q465">
        <v>20668.057628411712</v>
      </c>
      <c r="R465">
        <v>248906856.1497466</v>
      </c>
      <c r="S465">
        <v>2193.2994133959187</v>
      </c>
      <c r="T465">
        <v>20697.213199111713</v>
      </c>
      <c r="U465">
        <f>Net_Zero_Table[[#This Row],[Total Energy(MJ)]]*AHP!$Q$23/TOPSIS!$B$20</f>
        <v>2.5349513096171589E-2</v>
      </c>
      <c r="V465">
        <f>Net_Zero_Table[[#This Row],[Capital Cost (LKR)]]*AHP!$Q$24/TOPSIS!$C$20</f>
        <v>4.8987140602845492E-3</v>
      </c>
      <c r="W465">
        <f>Net_Zero_Table[[#This Row],[System Cost (LKR)]]*AHP!$Q$25/TOPSIS!$D$20</f>
        <v>2.8671088284620088E-3</v>
      </c>
      <c r="X465">
        <f>Net_Zero_Table[[#This Row],[Embodied Carbon (Metric T)]]*AHP!$Q$26/TOPSIS!$E$20</f>
        <v>1.3142659381258746E-2</v>
      </c>
      <c r="Y4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6.091820957778972E-3</v>
      </c>
      <c r="Z4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1.9008460556766212E-3</v>
      </c>
      <c r="AA465">
        <f>Net_Zero_Table[[#This Row],[S- Worst-Euclidean Distance]]/(Net_Zero_Table[[#This Row],[S+ Best-Euclidean Distance]]+Net_Zero_Table[[#This Row],[S- Worst-Euclidean Distance]])</f>
        <v>0.23782375175602358</v>
      </c>
      <c r="AB465">
        <v>464</v>
      </c>
    </row>
    <row r="466" spans="1:28" x14ac:dyDescent="0.3">
      <c r="A466">
        <v>64</v>
      </c>
      <c r="B466" t="s">
        <v>139</v>
      </c>
      <c r="C466" t="s">
        <v>148</v>
      </c>
      <c r="D466" t="s">
        <v>280</v>
      </c>
      <c r="E466" t="s">
        <v>280</v>
      </c>
      <c r="F466" t="s">
        <v>154</v>
      </c>
      <c r="G466" t="s">
        <v>219</v>
      </c>
      <c r="H466">
        <v>394.06519683703209</v>
      </c>
      <c r="I466">
        <v>57</v>
      </c>
      <c r="J466">
        <v>1384189.2801844135</v>
      </c>
      <c r="K466">
        <v>58493.933399999994</v>
      </c>
      <c r="L466">
        <v>249154070.43319443</v>
      </c>
      <c r="M466">
        <v>6492173.7627272718</v>
      </c>
      <c r="N466">
        <v>2076283920.2766201</v>
      </c>
      <c r="O466">
        <v>106248000</v>
      </c>
      <c r="P466">
        <v>29.155570699999995</v>
      </c>
      <c r="Q466">
        <v>20693.629738756979</v>
      </c>
      <c r="R466">
        <v>249212564.36659443</v>
      </c>
      <c r="S466">
        <v>2189.0240940393478</v>
      </c>
      <c r="T466">
        <v>20722.78530945698</v>
      </c>
      <c r="U466">
        <f>Net_Zero_Table[[#This Row],[Total Energy(MJ)]]*AHP!$Q$23/TOPSIS!$B$20</f>
        <v>2.5380647451273195E-2</v>
      </c>
      <c r="V466">
        <f>Net_Zero_Table[[#This Row],[Capital Cost (LKR)]]*AHP!$Q$24/TOPSIS!$C$20</f>
        <v>4.9069654805901173E-3</v>
      </c>
      <c r="W466">
        <f>Net_Zero_Table[[#This Row],[System Cost (LKR)]]*AHP!$Q$25/TOPSIS!$D$20</f>
        <v>2.6934091848490852E-3</v>
      </c>
      <c r="X466">
        <f>Net_Zero_Table[[#This Row],[Embodied Carbon (Metric T)]]*AHP!$Q$26/TOPSIS!$E$20</f>
        <v>1.3142659381258746E-2</v>
      </c>
      <c r="Y4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6.0949492087367385E-3</v>
      </c>
      <c r="Z4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1.897501291572633E-3</v>
      </c>
      <c r="AA466">
        <f>Net_Zero_Table[[#This Row],[S- Worst-Euclidean Distance]]/(Net_Zero_Table[[#This Row],[S+ Best-Euclidean Distance]]+Net_Zero_Table[[#This Row],[S- Worst-Euclidean Distance]])</f>
        <v>0.23741170389471722</v>
      </c>
      <c r="AB466">
        <v>465</v>
      </c>
    </row>
    <row r="467" spans="1:28" x14ac:dyDescent="0.3">
      <c r="A467">
        <v>47</v>
      </c>
      <c r="B467" t="s">
        <v>139</v>
      </c>
      <c r="C467" t="s">
        <v>148</v>
      </c>
      <c r="D467" t="s">
        <v>151</v>
      </c>
      <c r="E467" t="s">
        <v>280</v>
      </c>
      <c r="F467" t="s">
        <v>154</v>
      </c>
      <c r="G467" t="s">
        <v>220</v>
      </c>
      <c r="H467">
        <v>393.6007344986221</v>
      </c>
      <c r="I467">
        <v>28</v>
      </c>
      <c r="J467">
        <v>1383739.6806408325</v>
      </c>
      <c r="K467">
        <v>58493.933399999994</v>
      </c>
      <c r="L467">
        <v>249073142.51534986</v>
      </c>
      <c r="M467">
        <v>6487568.6877272716</v>
      </c>
      <c r="N467">
        <v>2075609520.9612486</v>
      </c>
      <c r="O467">
        <v>109200000</v>
      </c>
      <c r="P467">
        <v>29.164780849999996</v>
      </c>
      <c r="Q467">
        <v>20686.908225580446</v>
      </c>
      <c r="R467">
        <v>249131636.44874987</v>
      </c>
      <c r="S467">
        <v>2191.297089648976</v>
      </c>
      <c r="T467">
        <v>20716.073006430444</v>
      </c>
      <c r="U467">
        <f>Net_Zero_Table[[#This Row],[Total Energy(MJ)]]*AHP!$Q$23/TOPSIS!$B$20</f>
        <v>2.5372405479376643E-2</v>
      </c>
      <c r="V467">
        <f>Net_Zero_Table[[#This Row],[Capital Cost (LKR)]]*AHP!$Q$24/TOPSIS!$C$20</f>
        <v>4.9034848368355918E-3</v>
      </c>
      <c r="W467">
        <f>Net_Zero_Table[[#This Row],[System Cost (LKR)]]*AHP!$Q$25/TOPSIS!$D$20</f>
        <v>2.7682430067909047E-3</v>
      </c>
      <c r="X467">
        <f>Net_Zero_Table[[#This Row],[Embodied Carbon (Metric T)]]*AHP!$Q$26/TOPSIS!$E$20</f>
        <v>1.3146811104630785E-2</v>
      </c>
      <c r="Y4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6.0993026578066512E-3</v>
      </c>
      <c r="Z4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1.8908072721929186E-3</v>
      </c>
      <c r="AA467">
        <f>Net_Zero_Table[[#This Row],[S- Worst-Euclidean Distance]]/(Net_Zero_Table[[#This Row],[S+ Best-Euclidean Distance]]+Net_Zero_Table[[#This Row],[S- Worst-Euclidean Distance]])</f>
        <v>0.23664346157412888</v>
      </c>
      <c r="AB467">
        <v>466</v>
      </c>
    </row>
    <row r="468" spans="1:28" x14ac:dyDescent="0.3">
      <c r="A468">
        <v>66</v>
      </c>
      <c r="B468" t="s">
        <v>139</v>
      </c>
      <c r="C468" t="s">
        <v>148</v>
      </c>
      <c r="D468" t="s">
        <v>280</v>
      </c>
      <c r="E468" t="s">
        <v>280</v>
      </c>
      <c r="F468" t="s">
        <v>154</v>
      </c>
      <c r="G468" t="s">
        <v>218</v>
      </c>
      <c r="H468">
        <v>394.06519683703209</v>
      </c>
      <c r="I468">
        <v>29</v>
      </c>
      <c r="J468">
        <v>1384189.2801844135</v>
      </c>
      <c r="K468">
        <v>58493.933399999994</v>
      </c>
      <c r="L468">
        <v>249154070.43319443</v>
      </c>
      <c r="M468">
        <v>6492173.7627272718</v>
      </c>
      <c r="N468">
        <v>2076283920.2766201</v>
      </c>
      <c r="O468">
        <v>108639800</v>
      </c>
      <c r="P468">
        <v>29.155570699999995</v>
      </c>
      <c r="Q468">
        <v>20693.629738756979</v>
      </c>
      <c r="R468">
        <v>249212564.36659443</v>
      </c>
      <c r="S468">
        <v>2191.4158940393477</v>
      </c>
      <c r="T468">
        <v>20722.78530945698</v>
      </c>
      <c r="U468">
        <f>Net_Zero_Table[[#This Row],[Total Energy(MJ)]]*AHP!$Q$23/TOPSIS!$B$20</f>
        <v>2.5380647451273195E-2</v>
      </c>
      <c r="V468">
        <f>Net_Zero_Table[[#This Row],[Capital Cost (LKR)]]*AHP!$Q$24/TOPSIS!$C$20</f>
        <v>4.9069654805901173E-3</v>
      </c>
      <c r="W468">
        <f>Net_Zero_Table[[#This Row],[System Cost (LKR)]]*AHP!$Q$25/TOPSIS!$D$20</f>
        <v>2.7540418187652249E-3</v>
      </c>
      <c r="X468">
        <f>Net_Zero_Table[[#This Row],[Embodied Carbon (Metric T)]]*AHP!$Q$26/TOPSIS!$E$20</f>
        <v>1.3142659381258746E-2</v>
      </c>
      <c r="Y4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6.1004191267147291E-3</v>
      </c>
      <c r="Z4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1.8865698379125849E-3</v>
      </c>
      <c r="AA468">
        <f>Net_Zero_Table[[#This Row],[S- Worst-Euclidean Distance]]/(Net_Zero_Table[[#This Row],[S+ Best-Euclidean Distance]]+Net_Zero_Table[[#This Row],[S- Worst-Euclidean Distance]])</f>
        <v>0.23620538932353655</v>
      </c>
      <c r="AB468">
        <v>467</v>
      </c>
    </row>
    <row r="469" spans="1:28" x14ac:dyDescent="0.3">
      <c r="A469">
        <v>65</v>
      </c>
      <c r="B469" t="s">
        <v>139</v>
      </c>
      <c r="C469" t="s">
        <v>148</v>
      </c>
      <c r="D469" t="s">
        <v>280</v>
      </c>
      <c r="E469" t="s">
        <v>280</v>
      </c>
      <c r="F469" t="s">
        <v>154</v>
      </c>
      <c r="G469" t="s">
        <v>220</v>
      </c>
      <c r="H469">
        <v>394.06519683703209</v>
      </c>
      <c r="I469">
        <v>29</v>
      </c>
      <c r="J469">
        <v>1384189.2801844135</v>
      </c>
      <c r="K469">
        <v>58493.933399999994</v>
      </c>
      <c r="L469">
        <v>249154070.43319443</v>
      </c>
      <c r="M469">
        <v>6492173.7627272718</v>
      </c>
      <c r="N469">
        <v>2076283920.2766201</v>
      </c>
      <c r="O469">
        <v>113100000</v>
      </c>
      <c r="P469">
        <v>29.155570699999995</v>
      </c>
      <c r="Q469">
        <v>20693.629738756979</v>
      </c>
      <c r="R469">
        <v>249212564.36659443</v>
      </c>
      <c r="S469">
        <v>2195.8760940393477</v>
      </c>
      <c r="T469">
        <v>20722.78530945698</v>
      </c>
      <c r="U469">
        <f>Net_Zero_Table[[#This Row],[Total Energy(MJ)]]*AHP!$Q$23/TOPSIS!$B$20</f>
        <v>2.5380647451273195E-2</v>
      </c>
      <c r="V469">
        <f>Net_Zero_Table[[#This Row],[Capital Cost (LKR)]]*AHP!$Q$24/TOPSIS!$C$20</f>
        <v>4.9069654805901173E-3</v>
      </c>
      <c r="W469">
        <f>Net_Zero_Table[[#This Row],[System Cost (LKR)]]*AHP!$Q$25/TOPSIS!$D$20</f>
        <v>2.8671088284620088E-3</v>
      </c>
      <c r="X469">
        <f>Net_Zero_Table[[#This Row],[Embodied Carbon (Metric T)]]*AHP!$Q$26/TOPSIS!$E$20</f>
        <v>1.3142659381258746E-2</v>
      </c>
      <c r="Y4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6.1122130914156624E-3</v>
      </c>
      <c r="Z4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1.8712690221797279E-3</v>
      </c>
      <c r="AA469">
        <f>Net_Zero_Table[[#This Row],[S- Worst-Euclidean Distance]]/(Net_Zero_Table[[#This Row],[S+ Best-Euclidean Distance]]+Net_Zero_Table[[#This Row],[S- Worst-Euclidean Distance]])</f>
        <v>0.23439258653727918</v>
      </c>
      <c r="AB469">
        <v>468</v>
      </c>
    </row>
    <row r="470" spans="1:28" x14ac:dyDescent="0.3">
      <c r="A470">
        <v>265</v>
      </c>
      <c r="B470" t="s">
        <v>141</v>
      </c>
      <c r="C470" t="s">
        <v>148</v>
      </c>
      <c r="D470" t="s">
        <v>151</v>
      </c>
      <c r="E470" t="s">
        <v>280</v>
      </c>
      <c r="F470" t="s">
        <v>155</v>
      </c>
      <c r="G470" t="s">
        <v>219</v>
      </c>
      <c r="H470">
        <v>407.24354276619084</v>
      </c>
      <c r="I470">
        <v>58</v>
      </c>
      <c r="J470">
        <v>1426163.7549328157</v>
      </c>
      <c r="K470">
        <v>52051.873172727268</v>
      </c>
      <c r="L470">
        <v>256709475.88790685</v>
      </c>
      <c r="M470">
        <v>6605621.8468181808</v>
      </c>
      <c r="N470">
        <v>2139245632.3992236</v>
      </c>
      <c r="O470">
        <v>108112000</v>
      </c>
      <c r="P470">
        <v>27.802728259090909</v>
      </c>
      <c r="Q470">
        <v>21321.148136245592</v>
      </c>
      <c r="R470">
        <v>256761527.76107958</v>
      </c>
      <c r="S470">
        <v>2253.9632542460417</v>
      </c>
      <c r="T470">
        <v>21348.950864504684</v>
      </c>
      <c r="U470">
        <f>Net_Zero_Table[[#This Row],[Total Energy(MJ)]]*AHP!$Q$23/TOPSIS!$B$20</f>
        <v>2.6149459324883842E-2</v>
      </c>
      <c r="V470">
        <f>Net_Zero_Table[[#This Row],[Capital Cost (LKR)]]*AHP!$Q$24/TOPSIS!$C$20</f>
        <v>4.9927126975961075E-3</v>
      </c>
      <c r="W470">
        <f>Net_Zero_Table[[#This Row],[System Cost (LKR)]]*AHP!$Q$25/TOPSIS!$D$20</f>
        <v>2.7406619775657355E-3</v>
      </c>
      <c r="X470">
        <f>Net_Zero_Table[[#This Row],[Embodied Carbon (Metric T)]]*AHP!$Q$26/TOPSIS!$E$20</f>
        <v>1.2532829185159076E-2</v>
      </c>
      <c r="Y4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6.1945180825182652E-3</v>
      </c>
      <c r="Z4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1.6729046817112402E-3</v>
      </c>
      <c r="AA470">
        <f>Net_Zero_Table[[#This Row],[S- Worst-Euclidean Distance]]/(Net_Zero_Table[[#This Row],[S+ Best-Euclidean Distance]]+Net_Zero_Table[[#This Row],[S- Worst-Euclidean Distance]])</f>
        <v>0.21263693738658213</v>
      </c>
      <c r="AB470">
        <v>469</v>
      </c>
    </row>
    <row r="471" spans="1:28" x14ac:dyDescent="0.3">
      <c r="A471">
        <v>267</v>
      </c>
      <c r="B471" t="s">
        <v>141</v>
      </c>
      <c r="C471" t="s">
        <v>148</v>
      </c>
      <c r="D471" t="s">
        <v>151</v>
      </c>
      <c r="E471" t="s">
        <v>280</v>
      </c>
      <c r="F471" t="s">
        <v>155</v>
      </c>
      <c r="G471" t="s">
        <v>218</v>
      </c>
      <c r="H471">
        <v>407.24354276619084</v>
      </c>
      <c r="I471">
        <v>29</v>
      </c>
      <c r="J471">
        <v>1426163.7549328157</v>
      </c>
      <c r="K471">
        <v>52051.873172727268</v>
      </c>
      <c r="L471">
        <v>256709475.88790685</v>
      </c>
      <c r="M471">
        <v>6605621.8468181808</v>
      </c>
      <c r="N471">
        <v>2139245632.3992236</v>
      </c>
      <c r="O471">
        <v>108639800</v>
      </c>
      <c r="P471">
        <v>27.802728259090909</v>
      </c>
      <c r="Q471">
        <v>21321.148136245592</v>
      </c>
      <c r="R471">
        <v>256761527.76107958</v>
      </c>
      <c r="S471">
        <v>2254.4910542460416</v>
      </c>
      <c r="T471">
        <v>21348.950864504684</v>
      </c>
      <c r="U471">
        <f>Net_Zero_Table[[#This Row],[Total Energy(MJ)]]*AHP!$Q$23/TOPSIS!$B$20</f>
        <v>2.6149459324883842E-2</v>
      </c>
      <c r="V471">
        <f>Net_Zero_Table[[#This Row],[Capital Cost (LKR)]]*AHP!$Q$24/TOPSIS!$C$20</f>
        <v>4.9927126975961075E-3</v>
      </c>
      <c r="W471">
        <f>Net_Zero_Table[[#This Row],[System Cost (LKR)]]*AHP!$Q$25/TOPSIS!$D$20</f>
        <v>2.7540418187652249E-3</v>
      </c>
      <c r="X471">
        <f>Net_Zero_Table[[#This Row],[Embodied Carbon (Metric T)]]*AHP!$Q$26/TOPSIS!$E$20</f>
        <v>1.2532829185159076E-2</v>
      </c>
      <c r="Y4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6.1957571717670672E-3</v>
      </c>
      <c r="Z4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1.6703634875964899E-3</v>
      </c>
      <c r="AA471">
        <f>Net_Zero_Table[[#This Row],[S- Worst-Euclidean Distance]]/(Net_Zero_Table[[#This Row],[S+ Best-Euclidean Distance]]+Net_Zero_Table[[#This Row],[S- Worst-Euclidean Distance]])</f>
        <v>0.21234908030658634</v>
      </c>
      <c r="AB471">
        <v>470</v>
      </c>
    </row>
    <row r="472" spans="1:28" x14ac:dyDescent="0.3">
      <c r="A472">
        <v>283</v>
      </c>
      <c r="B472" t="s">
        <v>141</v>
      </c>
      <c r="C472" t="s">
        <v>148</v>
      </c>
      <c r="D472" t="s">
        <v>280</v>
      </c>
      <c r="E472" t="s">
        <v>280</v>
      </c>
      <c r="F472" t="s">
        <v>155</v>
      </c>
      <c r="G472" t="s">
        <v>219</v>
      </c>
      <c r="H472">
        <v>407.70800510460094</v>
      </c>
      <c r="I472">
        <v>58</v>
      </c>
      <c r="J472">
        <v>1426613.3544763969</v>
      </c>
      <c r="K472">
        <v>52051.873172727268</v>
      </c>
      <c r="L472">
        <v>256790403.80575147</v>
      </c>
      <c r="M472">
        <v>6610226.9218181809</v>
      </c>
      <c r="N472">
        <v>2139920031.7145956</v>
      </c>
      <c r="O472">
        <v>108112000</v>
      </c>
      <c r="P472">
        <v>27.793518109090911</v>
      </c>
      <c r="Q472">
        <v>21327.869649422137</v>
      </c>
      <c r="R472">
        <v>256842455.6789242</v>
      </c>
      <c r="S472">
        <v>2254.6422586364138</v>
      </c>
      <c r="T472">
        <v>21355.663167531227</v>
      </c>
      <c r="U472">
        <f>Net_Zero_Table[[#This Row],[Total Energy(MJ)]]*AHP!$Q$23/TOPSIS!$B$20</f>
        <v>2.6157701296780401E-2</v>
      </c>
      <c r="V472">
        <f>Net_Zero_Table[[#This Row],[Capital Cost (LKR)]]*AHP!$Q$24/TOPSIS!$C$20</f>
        <v>4.996193341350633E-3</v>
      </c>
      <c r="W472">
        <f>Net_Zero_Table[[#This Row],[System Cost (LKR)]]*AHP!$Q$25/TOPSIS!$D$20</f>
        <v>2.7406619775657355E-3</v>
      </c>
      <c r="X472">
        <f>Net_Zero_Table[[#This Row],[Embodied Carbon (Metric T)]]*AHP!$Q$26/TOPSIS!$E$20</f>
        <v>1.2528677461787039E-2</v>
      </c>
      <c r="Y4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6.1984586709651398E-3</v>
      </c>
      <c r="Z4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1.6710793395985177E-3</v>
      </c>
      <c r="AA472">
        <f>Net_Zero_Table[[#This Row],[S- Worst-Euclidean Distance]]/(Net_Zero_Table[[#This Row],[S+ Best-Euclidean Distance]]+Net_Zero_Table[[#This Row],[S- Worst-Euclidean Distance]])</f>
        <v>0.21234783253544842</v>
      </c>
      <c r="AB472">
        <v>471</v>
      </c>
    </row>
    <row r="473" spans="1:28" x14ac:dyDescent="0.3">
      <c r="A473">
        <v>285</v>
      </c>
      <c r="B473" t="s">
        <v>141</v>
      </c>
      <c r="C473" t="s">
        <v>148</v>
      </c>
      <c r="D473" t="s">
        <v>280</v>
      </c>
      <c r="E473" t="s">
        <v>280</v>
      </c>
      <c r="F473" t="s">
        <v>155</v>
      </c>
      <c r="G473" t="s">
        <v>218</v>
      </c>
      <c r="H473">
        <v>407.70800510460094</v>
      </c>
      <c r="I473">
        <v>29</v>
      </c>
      <c r="J473">
        <v>1426613.3544763969</v>
      </c>
      <c r="K473">
        <v>52051.873172727268</v>
      </c>
      <c r="L473">
        <v>256790403.80575147</v>
      </c>
      <c r="M473">
        <v>6610226.9218181809</v>
      </c>
      <c r="N473">
        <v>2139920031.7145956</v>
      </c>
      <c r="O473">
        <v>108639800</v>
      </c>
      <c r="P473">
        <v>27.793518109090911</v>
      </c>
      <c r="Q473">
        <v>21327.869649422137</v>
      </c>
      <c r="R473">
        <v>256842455.6789242</v>
      </c>
      <c r="S473">
        <v>2255.1700586364136</v>
      </c>
      <c r="T473">
        <v>21355.663167531227</v>
      </c>
      <c r="U473">
        <f>Net_Zero_Table[[#This Row],[Total Energy(MJ)]]*AHP!$Q$23/TOPSIS!$B$20</f>
        <v>2.6157701296780401E-2</v>
      </c>
      <c r="V473">
        <f>Net_Zero_Table[[#This Row],[Capital Cost (LKR)]]*AHP!$Q$24/TOPSIS!$C$20</f>
        <v>4.996193341350633E-3</v>
      </c>
      <c r="W473">
        <f>Net_Zero_Table[[#This Row],[System Cost (LKR)]]*AHP!$Q$25/TOPSIS!$D$20</f>
        <v>2.7540418187652249E-3</v>
      </c>
      <c r="X473">
        <f>Net_Zero_Table[[#This Row],[Embodied Carbon (Metric T)]]*AHP!$Q$26/TOPSIS!$E$20</f>
        <v>1.2528677461787039E-2</v>
      </c>
      <c r="Y4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6.1996969726366633E-3</v>
      </c>
      <c r="Z4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1.668535365473906E-3</v>
      </c>
      <c r="AA473">
        <f>Net_Zero_Table[[#This Row],[S- Worst-Euclidean Distance]]/(Net_Zero_Table[[#This Row],[S+ Best-Euclidean Distance]]+Net_Zero_Table[[#This Row],[S- Worst-Euclidean Distance]])</f>
        <v>0.21205974782826228</v>
      </c>
      <c r="AB473">
        <v>472</v>
      </c>
    </row>
    <row r="474" spans="1:28" x14ac:dyDescent="0.3">
      <c r="A474">
        <v>266</v>
      </c>
      <c r="B474" t="s">
        <v>141</v>
      </c>
      <c r="C474" t="s">
        <v>148</v>
      </c>
      <c r="D474" t="s">
        <v>151</v>
      </c>
      <c r="E474" t="s">
        <v>280</v>
      </c>
      <c r="F474" t="s">
        <v>155</v>
      </c>
      <c r="G474" t="s">
        <v>220</v>
      </c>
      <c r="H474">
        <v>407.24354276619084</v>
      </c>
      <c r="I474">
        <v>29</v>
      </c>
      <c r="J474">
        <v>1426163.7549328157</v>
      </c>
      <c r="K474">
        <v>52051.873172727268</v>
      </c>
      <c r="L474">
        <v>256709475.88790685</v>
      </c>
      <c r="M474">
        <v>6605621.8468181808</v>
      </c>
      <c r="N474">
        <v>2139245632.3992236</v>
      </c>
      <c r="O474">
        <v>113100000</v>
      </c>
      <c r="P474">
        <v>27.802728259090909</v>
      </c>
      <c r="Q474">
        <v>21321.148136245592</v>
      </c>
      <c r="R474">
        <v>256761527.76107958</v>
      </c>
      <c r="S474">
        <v>2258.9512542460416</v>
      </c>
      <c r="T474">
        <v>21348.950864504684</v>
      </c>
      <c r="U474">
        <f>Net_Zero_Table[[#This Row],[Total Energy(MJ)]]*AHP!$Q$23/TOPSIS!$B$20</f>
        <v>2.6149459324883842E-2</v>
      </c>
      <c r="V474">
        <f>Net_Zero_Table[[#This Row],[Capital Cost (LKR)]]*AHP!$Q$24/TOPSIS!$C$20</f>
        <v>4.9927126975961075E-3</v>
      </c>
      <c r="W474">
        <f>Net_Zero_Table[[#This Row],[System Cost (LKR)]]*AHP!$Q$25/TOPSIS!$D$20</f>
        <v>2.8671088284620088E-3</v>
      </c>
      <c r="X474">
        <f>Net_Zero_Table[[#This Row],[Embodied Carbon (Metric T)]]*AHP!$Q$26/TOPSIS!$E$20</f>
        <v>1.2532829185159076E-2</v>
      </c>
      <c r="Y4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6.2073699974134902E-3</v>
      </c>
      <c r="Z4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1.6530626669135891E-3</v>
      </c>
      <c r="AA474">
        <f>Net_Zero_Table[[#This Row],[S- Worst-Euclidean Distance]]/(Net_Zero_Table[[#This Row],[S+ Best-Euclidean Distance]]+Net_Zero_Table[[#This Row],[S- Worst-Euclidean Distance]])</f>
        <v>0.21030174005760094</v>
      </c>
      <c r="AB474">
        <v>473</v>
      </c>
    </row>
    <row r="475" spans="1:28" x14ac:dyDescent="0.3">
      <c r="A475">
        <v>284</v>
      </c>
      <c r="B475" t="s">
        <v>141</v>
      </c>
      <c r="C475" t="s">
        <v>148</v>
      </c>
      <c r="D475" t="s">
        <v>280</v>
      </c>
      <c r="E475" t="s">
        <v>280</v>
      </c>
      <c r="F475" t="s">
        <v>155</v>
      </c>
      <c r="G475" t="s">
        <v>220</v>
      </c>
      <c r="H475">
        <v>407.70800510460094</v>
      </c>
      <c r="I475">
        <v>29</v>
      </c>
      <c r="J475">
        <v>1426613.3544763969</v>
      </c>
      <c r="K475">
        <v>52051.873172727268</v>
      </c>
      <c r="L475">
        <v>256790403.80575147</v>
      </c>
      <c r="M475">
        <v>6610226.9218181809</v>
      </c>
      <c r="N475">
        <v>2139920031.7145956</v>
      </c>
      <c r="O475">
        <v>113100000</v>
      </c>
      <c r="P475">
        <v>27.793518109090911</v>
      </c>
      <c r="Q475">
        <v>21327.869649422137</v>
      </c>
      <c r="R475">
        <v>256842455.6789242</v>
      </c>
      <c r="S475">
        <v>2259.6302586364136</v>
      </c>
      <c r="T475">
        <v>21355.663167531227</v>
      </c>
      <c r="U475">
        <f>Net_Zero_Table[[#This Row],[Total Energy(MJ)]]*AHP!$Q$23/TOPSIS!$B$20</f>
        <v>2.6157701296780401E-2</v>
      </c>
      <c r="V475">
        <f>Net_Zero_Table[[#This Row],[Capital Cost (LKR)]]*AHP!$Q$24/TOPSIS!$C$20</f>
        <v>4.996193341350633E-3</v>
      </c>
      <c r="W475">
        <f>Net_Zero_Table[[#This Row],[System Cost (LKR)]]*AHP!$Q$25/TOPSIS!$D$20</f>
        <v>2.8671088284620088E-3</v>
      </c>
      <c r="X475">
        <f>Net_Zero_Table[[#This Row],[Embodied Carbon (Metric T)]]*AHP!$Q$26/TOPSIS!$E$20</f>
        <v>1.2528677461787039E-2</v>
      </c>
      <c r="Y4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6.2113024323249876E-3</v>
      </c>
      <c r="Z4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1.651215390518481E-3</v>
      </c>
      <c r="AA475">
        <f>Net_Zero_Table[[#This Row],[S- Worst-Euclidean Distance]]/(Net_Zero_Table[[#This Row],[S+ Best-Euclidean Distance]]+Net_Zero_Table[[#This Row],[S- Worst-Euclidean Distance]])</f>
        <v>0.21001102035293337</v>
      </c>
      <c r="AB475">
        <v>474</v>
      </c>
    </row>
    <row r="476" spans="1:28" x14ac:dyDescent="0.3">
      <c r="A476">
        <v>268</v>
      </c>
      <c r="B476" t="s">
        <v>141</v>
      </c>
      <c r="C476" t="s">
        <v>148</v>
      </c>
      <c r="D476" t="s">
        <v>151</v>
      </c>
      <c r="E476" t="s">
        <v>280</v>
      </c>
      <c r="F476" t="s">
        <v>280</v>
      </c>
      <c r="G476" t="s">
        <v>219</v>
      </c>
      <c r="H476">
        <v>407.34548263919169</v>
      </c>
      <c r="I476">
        <v>58</v>
      </c>
      <c r="J476">
        <v>1423412.066455937</v>
      </c>
      <c r="K476">
        <v>53416.506127272718</v>
      </c>
      <c r="L476">
        <v>256214171.96206868</v>
      </c>
      <c r="M476">
        <v>6567412.1240909081</v>
      </c>
      <c r="N476">
        <v>2135118099.6839056</v>
      </c>
      <c r="O476">
        <v>108112000</v>
      </c>
      <c r="P476">
        <v>28.075654849999999</v>
      </c>
      <c r="Q476">
        <v>21280.010393516259</v>
      </c>
      <c r="R476">
        <v>256267588.46819595</v>
      </c>
      <c r="S476">
        <v>2249.7975118079967</v>
      </c>
      <c r="T476">
        <v>21308.086048366258</v>
      </c>
      <c r="U476">
        <f>Net_Zero_Table[[#This Row],[Total Energy(MJ)]]*AHP!$Q$23/TOPSIS!$B$20</f>
        <v>2.6099154882622374E-2</v>
      </c>
      <c r="V476">
        <f>Net_Zero_Table[[#This Row],[Capital Cost (LKR)]]*AHP!$Q$24/TOPSIS!$C$20</f>
        <v>4.9638327265266206E-3</v>
      </c>
      <c r="W476">
        <f>Net_Zero_Table[[#This Row],[System Cost (LKR)]]*AHP!$Q$25/TOPSIS!$D$20</f>
        <v>2.7406619775657355E-3</v>
      </c>
      <c r="X476">
        <f>Net_Zero_Table[[#This Row],[Embodied Carbon (Metric T)]]*AHP!$Q$26/TOPSIS!$E$20</f>
        <v>1.2655858202745974E-2</v>
      </c>
      <c r="Y4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6.2343436185224995E-3</v>
      </c>
      <c r="Z4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1.6128790291242679E-3</v>
      </c>
      <c r="AA476">
        <f>Net_Zero_Table[[#This Row],[S- Worst-Euclidean Distance]]/(Net_Zero_Table[[#This Row],[S+ Best-Euclidean Distance]]+Net_Zero_Table[[#This Row],[S- Worst-Euclidean Distance]])</f>
        <v>0.20553501557751006</v>
      </c>
      <c r="AB476">
        <v>475</v>
      </c>
    </row>
    <row r="477" spans="1:28" x14ac:dyDescent="0.3">
      <c r="A477">
        <v>270</v>
      </c>
      <c r="B477" t="s">
        <v>141</v>
      </c>
      <c r="C477" t="s">
        <v>148</v>
      </c>
      <c r="D477" t="s">
        <v>151</v>
      </c>
      <c r="E477" t="s">
        <v>280</v>
      </c>
      <c r="F477" t="s">
        <v>280</v>
      </c>
      <c r="G477" t="s">
        <v>218</v>
      </c>
      <c r="H477">
        <v>407.34548263919169</v>
      </c>
      <c r="I477">
        <v>29</v>
      </c>
      <c r="J477">
        <v>1423412.066455937</v>
      </c>
      <c r="K477">
        <v>53416.506127272718</v>
      </c>
      <c r="L477">
        <v>256214171.96206868</v>
      </c>
      <c r="M477">
        <v>6567412.1240909081</v>
      </c>
      <c r="N477">
        <v>2135118099.6839056</v>
      </c>
      <c r="O477">
        <v>108639800</v>
      </c>
      <c r="P477">
        <v>28.075654849999999</v>
      </c>
      <c r="Q477">
        <v>21280.010393516259</v>
      </c>
      <c r="R477">
        <v>256267588.46819595</v>
      </c>
      <c r="S477">
        <v>2250.325311807997</v>
      </c>
      <c r="T477">
        <v>21308.086048366258</v>
      </c>
      <c r="U477">
        <f>Net_Zero_Table[[#This Row],[Total Energy(MJ)]]*AHP!$Q$23/TOPSIS!$B$20</f>
        <v>2.6099154882622374E-2</v>
      </c>
      <c r="V477">
        <f>Net_Zero_Table[[#This Row],[Capital Cost (LKR)]]*AHP!$Q$24/TOPSIS!$C$20</f>
        <v>4.9638327265266206E-3</v>
      </c>
      <c r="W477">
        <f>Net_Zero_Table[[#This Row],[System Cost (LKR)]]*AHP!$Q$25/TOPSIS!$D$20</f>
        <v>2.7540418187652249E-3</v>
      </c>
      <c r="X477">
        <f>Net_Zero_Table[[#This Row],[Embodied Carbon (Metric T)]]*AHP!$Q$26/TOPSIS!$E$20</f>
        <v>1.2655858202745974E-2</v>
      </c>
      <c r="Y4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6.2355747939279414E-3</v>
      </c>
      <c r="Z4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1.6102431087239477E-3</v>
      </c>
      <c r="AA477">
        <f>Net_Zero_Table[[#This Row],[S- Worst-Euclidean Distance]]/(Net_Zero_Table[[#This Row],[S+ Best-Euclidean Distance]]+Net_Zero_Table[[#This Row],[S- Worst-Euclidean Distance]])</f>
        <v>0.20523585032220606</v>
      </c>
      <c r="AB477">
        <v>476</v>
      </c>
    </row>
    <row r="478" spans="1:28" x14ac:dyDescent="0.3">
      <c r="A478">
        <v>286</v>
      </c>
      <c r="B478" t="s">
        <v>141</v>
      </c>
      <c r="C478" t="s">
        <v>148</v>
      </c>
      <c r="D478" t="s">
        <v>280</v>
      </c>
      <c r="E478" t="s">
        <v>280</v>
      </c>
      <c r="F478" t="s">
        <v>280</v>
      </c>
      <c r="G478" t="s">
        <v>219</v>
      </c>
      <c r="H478">
        <v>407.80994497760162</v>
      </c>
      <c r="I478">
        <v>58</v>
      </c>
      <c r="J478">
        <v>1423861.665999518</v>
      </c>
      <c r="K478">
        <v>53416.506127272718</v>
      </c>
      <c r="L478">
        <v>256295099.87991324</v>
      </c>
      <c r="M478">
        <v>6572017.1990909083</v>
      </c>
      <c r="N478">
        <v>2135792498.9992771</v>
      </c>
      <c r="O478">
        <v>108112000</v>
      </c>
      <c r="P478">
        <v>28.066444700000002</v>
      </c>
      <c r="Q478">
        <v>21286.731906692796</v>
      </c>
      <c r="R478">
        <v>256348516.38604051</v>
      </c>
      <c r="S478">
        <v>2250.4765161983682</v>
      </c>
      <c r="T478">
        <v>21314.798351392797</v>
      </c>
      <c r="U478">
        <f>Net_Zero_Table[[#This Row],[Total Energy(MJ)]]*AHP!$Q$23/TOPSIS!$B$20</f>
        <v>2.6107396854518933E-2</v>
      </c>
      <c r="V478">
        <f>Net_Zero_Table[[#This Row],[Capital Cost (LKR)]]*AHP!$Q$24/TOPSIS!$C$20</f>
        <v>4.9673133702811453E-3</v>
      </c>
      <c r="W478">
        <f>Net_Zero_Table[[#This Row],[System Cost (LKR)]]*AHP!$Q$25/TOPSIS!$D$20</f>
        <v>2.7406619775657355E-3</v>
      </c>
      <c r="X478">
        <f>Net_Zero_Table[[#This Row],[Embodied Carbon (Metric T)]]*AHP!$Q$26/TOPSIS!$E$20</f>
        <v>1.2651706479373937E-2</v>
      </c>
      <c r="Y4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6.238094593107194E-3</v>
      </c>
      <c r="Z4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1.6103487279016042E-3</v>
      </c>
      <c r="AA478">
        <f>Net_Zero_Table[[#This Row],[S- Worst-Euclidean Distance]]/(Net_Zero_Table[[#This Row],[S+ Best-Euclidean Distance]]+Net_Zero_Table[[#This Row],[S- Worst-Euclidean Distance]])</f>
        <v>0.20518065328840501</v>
      </c>
      <c r="AB478">
        <v>477</v>
      </c>
    </row>
    <row r="479" spans="1:28" x14ac:dyDescent="0.3">
      <c r="A479">
        <v>288</v>
      </c>
      <c r="B479" t="s">
        <v>141</v>
      </c>
      <c r="C479" t="s">
        <v>148</v>
      </c>
      <c r="D479" t="s">
        <v>280</v>
      </c>
      <c r="E479" t="s">
        <v>280</v>
      </c>
      <c r="F479" t="s">
        <v>280</v>
      </c>
      <c r="G479" t="s">
        <v>218</v>
      </c>
      <c r="H479">
        <v>407.80994497760162</v>
      </c>
      <c r="I479">
        <v>29</v>
      </c>
      <c r="J479">
        <v>1423861.665999518</v>
      </c>
      <c r="K479">
        <v>53416.506127272718</v>
      </c>
      <c r="L479">
        <v>256295099.87991324</v>
      </c>
      <c r="M479">
        <v>6572017.1990909083</v>
      </c>
      <c r="N479">
        <v>2135792498.9992771</v>
      </c>
      <c r="O479">
        <v>108639800</v>
      </c>
      <c r="P479">
        <v>28.066444700000002</v>
      </c>
      <c r="Q479">
        <v>21286.731906692796</v>
      </c>
      <c r="R479">
        <v>256348516.38604051</v>
      </c>
      <c r="S479">
        <v>2251.0043161983681</v>
      </c>
      <c r="T479">
        <v>21314.798351392797</v>
      </c>
      <c r="U479">
        <f>Net_Zero_Table[[#This Row],[Total Energy(MJ)]]*AHP!$Q$23/TOPSIS!$B$20</f>
        <v>2.6107396854518933E-2</v>
      </c>
      <c r="V479">
        <f>Net_Zero_Table[[#This Row],[Capital Cost (LKR)]]*AHP!$Q$24/TOPSIS!$C$20</f>
        <v>4.9673133702811453E-3</v>
      </c>
      <c r="W479">
        <f>Net_Zero_Table[[#This Row],[System Cost (LKR)]]*AHP!$Q$25/TOPSIS!$D$20</f>
        <v>2.7540418187652249E-3</v>
      </c>
      <c r="X479">
        <f>Net_Zero_Table[[#This Row],[Embodied Carbon (Metric T)]]*AHP!$Q$26/TOPSIS!$E$20</f>
        <v>1.2651706479373937E-2</v>
      </c>
      <c r="Y4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6.2393250283512619E-3</v>
      </c>
      <c r="Z4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1.6077086589486409E-3</v>
      </c>
      <c r="AA479">
        <f>Net_Zero_Table[[#This Row],[S- Worst-Euclidean Distance]]/(Net_Zero_Table[[#This Row],[S+ Best-Euclidean Distance]]+Net_Zero_Table[[#This Row],[S- Worst-Euclidean Distance]])</f>
        <v>0.20488107009794676</v>
      </c>
      <c r="AB479">
        <v>478</v>
      </c>
    </row>
    <row r="480" spans="1:28" x14ac:dyDescent="0.3">
      <c r="A480">
        <v>269</v>
      </c>
      <c r="B480" t="s">
        <v>141</v>
      </c>
      <c r="C480" t="s">
        <v>148</v>
      </c>
      <c r="D480" t="s">
        <v>151</v>
      </c>
      <c r="E480" t="s">
        <v>280</v>
      </c>
      <c r="F480" t="s">
        <v>280</v>
      </c>
      <c r="G480" t="s">
        <v>220</v>
      </c>
      <c r="H480">
        <v>407.34548263919169</v>
      </c>
      <c r="I480">
        <v>29</v>
      </c>
      <c r="J480">
        <v>1423412.066455937</v>
      </c>
      <c r="K480">
        <v>53416.506127272718</v>
      </c>
      <c r="L480">
        <v>256214171.96206868</v>
      </c>
      <c r="M480">
        <v>6567412.1240909081</v>
      </c>
      <c r="N480">
        <v>2135118099.6839056</v>
      </c>
      <c r="O480">
        <v>113100000</v>
      </c>
      <c r="P480">
        <v>28.075654849999999</v>
      </c>
      <c r="Q480">
        <v>21280.010393516259</v>
      </c>
      <c r="R480">
        <v>256267588.46819595</v>
      </c>
      <c r="S480">
        <v>2254.785511807997</v>
      </c>
      <c r="T480">
        <v>21308.086048366258</v>
      </c>
      <c r="U480">
        <f>Net_Zero_Table[[#This Row],[Total Energy(MJ)]]*AHP!$Q$23/TOPSIS!$B$20</f>
        <v>2.6099154882622374E-2</v>
      </c>
      <c r="V480">
        <f>Net_Zero_Table[[#This Row],[Capital Cost (LKR)]]*AHP!$Q$24/TOPSIS!$C$20</f>
        <v>4.9638327265266206E-3</v>
      </c>
      <c r="W480">
        <f>Net_Zero_Table[[#This Row],[System Cost (LKR)]]*AHP!$Q$25/TOPSIS!$D$20</f>
        <v>2.8671088284620088E-3</v>
      </c>
      <c r="X480">
        <f>Net_Zero_Table[[#This Row],[Embodied Carbon (Metric T)]]*AHP!$Q$26/TOPSIS!$E$20</f>
        <v>1.2655858202745974E-2</v>
      </c>
      <c r="Y4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6.2471136026132574E-3</v>
      </c>
      <c r="Z4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1.5922891914601825E-3</v>
      </c>
      <c r="AA480">
        <f>Net_Zero_Table[[#This Row],[S- Worst-Euclidean Distance]]/(Net_Zero_Table[[#This Row],[S+ Best-Euclidean Distance]]+Net_Zero_Table[[#This Row],[S- Worst-Euclidean Distance]])</f>
        <v>0.20311358317548722</v>
      </c>
      <c r="AB480">
        <v>479</v>
      </c>
    </row>
    <row r="481" spans="1:28" x14ac:dyDescent="0.3">
      <c r="A481">
        <v>262</v>
      </c>
      <c r="B481" t="s">
        <v>141</v>
      </c>
      <c r="C481" t="s">
        <v>148</v>
      </c>
      <c r="D481" t="s">
        <v>151</v>
      </c>
      <c r="E481" t="s">
        <v>280</v>
      </c>
      <c r="F481" t="s">
        <v>154</v>
      </c>
      <c r="G481" t="s">
        <v>219</v>
      </c>
      <c r="H481">
        <v>407.28211461002905</v>
      </c>
      <c r="I481">
        <v>58</v>
      </c>
      <c r="J481">
        <v>1425122.5755091324</v>
      </c>
      <c r="K481">
        <v>51233.093399999998</v>
      </c>
      <c r="L481">
        <v>256522063.59164384</v>
      </c>
      <c r="M481">
        <v>6578329.1877272716</v>
      </c>
      <c r="N481">
        <v>2137683863.2636986</v>
      </c>
      <c r="O481">
        <v>108112000</v>
      </c>
      <c r="P481">
        <v>28.075654849999999</v>
      </c>
      <c r="Q481">
        <v>21305.582503861529</v>
      </c>
      <c r="R481">
        <v>256573296.68504384</v>
      </c>
      <c r="S481">
        <v>2252.3741924514256</v>
      </c>
      <c r="T481">
        <v>21333.658158711529</v>
      </c>
      <c r="U481">
        <f>Net_Zero_Table[[#This Row],[Total Energy(MJ)]]*AHP!$Q$23/TOPSIS!$B$20</f>
        <v>2.6130289237723991E-2</v>
      </c>
      <c r="V481">
        <f>Net_Zero_Table[[#This Row],[Capital Cost (LKR)]]*AHP!$Q$24/TOPSIS!$C$20</f>
        <v>4.9720841468321878E-3</v>
      </c>
      <c r="W481">
        <f>Net_Zero_Table[[#This Row],[System Cost (LKR)]]*AHP!$Q$25/TOPSIS!$D$20</f>
        <v>2.7406619775657355E-3</v>
      </c>
      <c r="X481">
        <f>Net_Zero_Table[[#This Row],[Embodied Carbon (Metric T)]]*AHP!$Q$26/TOPSIS!$E$20</f>
        <v>1.2655858202745974E-2</v>
      </c>
      <c r="Y4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6.2580876086210813E-3</v>
      </c>
      <c r="Z4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1.5929735273078002E-3</v>
      </c>
      <c r="AA481">
        <f>Net_Zero_Table[[#This Row],[S- Worst-Euclidean Distance]]/(Net_Zero_Table[[#This Row],[S+ Best-Euclidean Distance]]+Net_Zero_Table[[#This Row],[S- Worst-Euclidean Distance]])</f>
        <v>0.20289913678265234</v>
      </c>
      <c r="AB481">
        <v>480</v>
      </c>
    </row>
    <row r="482" spans="1:28" x14ac:dyDescent="0.3">
      <c r="A482">
        <v>287</v>
      </c>
      <c r="B482" t="s">
        <v>141</v>
      </c>
      <c r="C482" t="s">
        <v>148</v>
      </c>
      <c r="D482" t="s">
        <v>280</v>
      </c>
      <c r="E482" t="s">
        <v>280</v>
      </c>
      <c r="F482" t="s">
        <v>280</v>
      </c>
      <c r="G482" t="s">
        <v>220</v>
      </c>
      <c r="H482">
        <v>407.80994497760162</v>
      </c>
      <c r="I482">
        <v>29</v>
      </c>
      <c r="J482">
        <v>1423861.665999518</v>
      </c>
      <c r="K482">
        <v>53416.506127272718</v>
      </c>
      <c r="L482">
        <v>256295099.87991324</v>
      </c>
      <c r="M482">
        <v>6572017.1990909083</v>
      </c>
      <c r="N482">
        <v>2135792498.9992771</v>
      </c>
      <c r="O482">
        <v>113100000</v>
      </c>
      <c r="P482">
        <v>28.066444700000002</v>
      </c>
      <c r="Q482">
        <v>21286.731906692796</v>
      </c>
      <c r="R482">
        <v>256348516.38604051</v>
      </c>
      <c r="S482">
        <v>2255.4645161983681</v>
      </c>
      <c r="T482">
        <v>21314.798351392797</v>
      </c>
      <c r="U482">
        <f>Net_Zero_Table[[#This Row],[Total Energy(MJ)]]*AHP!$Q$23/TOPSIS!$B$20</f>
        <v>2.6107396854518933E-2</v>
      </c>
      <c r="V482">
        <f>Net_Zero_Table[[#This Row],[Capital Cost (LKR)]]*AHP!$Q$24/TOPSIS!$C$20</f>
        <v>4.9673133702811453E-3</v>
      </c>
      <c r="W482">
        <f>Net_Zero_Table[[#This Row],[System Cost (LKR)]]*AHP!$Q$25/TOPSIS!$D$20</f>
        <v>2.8671088284620088E-3</v>
      </c>
      <c r="X482">
        <f>Net_Zero_Table[[#This Row],[Embodied Carbon (Metric T)]]*AHP!$Q$26/TOPSIS!$E$20</f>
        <v>1.2651706479373937E-2</v>
      </c>
      <c r="Y4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6.2508569142715612E-3</v>
      </c>
      <c r="Z4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1.5897261185834485E-3</v>
      </c>
      <c r="AA482">
        <f>Net_Zero_Table[[#This Row],[S- Worst-Euclidean Distance]]/(Net_Zero_Table[[#This Row],[S+ Best-Euclidean Distance]]+Net_Zero_Table[[#This Row],[S- Worst-Euclidean Distance]])</f>
        <v>0.2027561103456075</v>
      </c>
      <c r="AB482">
        <v>481</v>
      </c>
    </row>
    <row r="483" spans="1:28" x14ac:dyDescent="0.3">
      <c r="A483">
        <v>264</v>
      </c>
      <c r="B483" t="s">
        <v>141</v>
      </c>
      <c r="C483" t="s">
        <v>148</v>
      </c>
      <c r="D483" t="s">
        <v>151</v>
      </c>
      <c r="E483" t="s">
        <v>280</v>
      </c>
      <c r="F483" t="s">
        <v>154</v>
      </c>
      <c r="G483" t="s">
        <v>218</v>
      </c>
      <c r="H483">
        <v>407.28211461002905</v>
      </c>
      <c r="I483">
        <v>29</v>
      </c>
      <c r="J483">
        <v>1425122.5755091324</v>
      </c>
      <c r="K483">
        <v>51233.093399999998</v>
      </c>
      <c r="L483">
        <v>256522063.59164384</v>
      </c>
      <c r="M483">
        <v>6578329.1877272716</v>
      </c>
      <c r="N483">
        <v>2137683863.2636986</v>
      </c>
      <c r="O483">
        <v>108639800</v>
      </c>
      <c r="P483">
        <v>28.075654849999999</v>
      </c>
      <c r="Q483">
        <v>21305.582503861529</v>
      </c>
      <c r="R483">
        <v>256573296.68504384</v>
      </c>
      <c r="S483">
        <v>2252.9019924514255</v>
      </c>
      <c r="T483">
        <v>21333.658158711529</v>
      </c>
      <c r="U483">
        <f>Net_Zero_Table[[#This Row],[Total Energy(MJ)]]*AHP!$Q$23/TOPSIS!$B$20</f>
        <v>2.6130289237723991E-2</v>
      </c>
      <c r="V483">
        <f>Net_Zero_Table[[#This Row],[Capital Cost (LKR)]]*AHP!$Q$24/TOPSIS!$C$20</f>
        <v>4.9720841468321878E-3</v>
      </c>
      <c r="W483">
        <f>Net_Zero_Table[[#This Row],[System Cost (LKR)]]*AHP!$Q$25/TOPSIS!$D$20</f>
        <v>2.7540418187652249E-3</v>
      </c>
      <c r="X483">
        <f>Net_Zero_Table[[#This Row],[Embodied Carbon (Metric T)]]*AHP!$Q$26/TOPSIS!$E$20</f>
        <v>1.2655858202745974E-2</v>
      </c>
      <c r="Y4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6.2593141137055894E-3</v>
      </c>
      <c r="Z4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1.5903046139993362E-3</v>
      </c>
      <c r="AA483">
        <f>Net_Zero_Table[[#This Row],[S- Worst-Euclidean Distance]]/(Net_Zero_Table[[#This Row],[S+ Best-Euclidean Distance]]+Net_Zero_Table[[#This Row],[S- Worst-Euclidean Distance]])</f>
        <v>0.20259641508273743</v>
      </c>
      <c r="AB483">
        <v>482</v>
      </c>
    </row>
    <row r="484" spans="1:28" x14ac:dyDescent="0.3">
      <c r="A484">
        <v>280</v>
      </c>
      <c r="B484" t="s">
        <v>141</v>
      </c>
      <c r="C484" t="s">
        <v>148</v>
      </c>
      <c r="D484" t="s">
        <v>280</v>
      </c>
      <c r="E484" t="s">
        <v>280</v>
      </c>
      <c r="F484" t="s">
        <v>154</v>
      </c>
      <c r="G484" t="s">
        <v>219</v>
      </c>
      <c r="H484">
        <v>407.74657694843899</v>
      </c>
      <c r="I484">
        <v>58</v>
      </c>
      <c r="J484">
        <v>1425572.1750527127</v>
      </c>
      <c r="K484">
        <v>51233.093399999998</v>
      </c>
      <c r="L484">
        <v>256602991.50948825</v>
      </c>
      <c r="M484">
        <v>6582934.2627272718</v>
      </c>
      <c r="N484">
        <v>2138358262.5790689</v>
      </c>
      <c r="O484">
        <v>108112000</v>
      </c>
      <c r="P484">
        <v>28.066444700000002</v>
      </c>
      <c r="Q484">
        <v>21312.304017038052</v>
      </c>
      <c r="R484">
        <v>256654224.60288826</v>
      </c>
      <c r="S484">
        <v>2253.0531968417959</v>
      </c>
      <c r="T484">
        <v>21340.370461738054</v>
      </c>
      <c r="U484">
        <f>Net_Zero_Table[[#This Row],[Total Energy(MJ)]]*AHP!$Q$23/TOPSIS!$B$20</f>
        <v>2.6138531209620536E-2</v>
      </c>
      <c r="V484">
        <f>Net_Zero_Table[[#This Row],[Capital Cost (LKR)]]*AHP!$Q$24/TOPSIS!$C$20</f>
        <v>4.9755647905867142E-3</v>
      </c>
      <c r="W484">
        <f>Net_Zero_Table[[#This Row],[System Cost (LKR)]]*AHP!$Q$25/TOPSIS!$D$20</f>
        <v>2.7406619775657355E-3</v>
      </c>
      <c r="X484">
        <f>Net_Zero_Table[[#This Row],[Embodied Carbon (Metric T)]]*AHP!$Q$26/TOPSIS!$E$20</f>
        <v>1.2651706479373937E-2</v>
      </c>
      <c r="Y4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6.2618699262589469E-3</v>
      </c>
      <c r="Z4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1.5905909527711979E-3</v>
      </c>
      <c r="AA484">
        <f>Net_Zero_Table[[#This Row],[S- Worst-Euclidean Distance]]/(Net_Zero_Table[[#This Row],[S+ Best-Euclidean Distance]]+Net_Zero_Table[[#This Row],[S- Worst-Euclidean Distance]])</f>
        <v>0.20255955136546333</v>
      </c>
      <c r="AB484">
        <v>483</v>
      </c>
    </row>
    <row r="485" spans="1:28" x14ac:dyDescent="0.3">
      <c r="A485">
        <v>282</v>
      </c>
      <c r="B485" t="s">
        <v>141</v>
      </c>
      <c r="C485" t="s">
        <v>148</v>
      </c>
      <c r="D485" t="s">
        <v>280</v>
      </c>
      <c r="E485" t="s">
        <v>280</v>
      </c>
      <c r="F485" t="s">
        <v>154</v>
      </c>
      <c r="G485" t="s">
        <v>218</v>
      </c>
      <c r="H485">
        <v>407.74657694843899</v>
      </c>
      <c r="I485">
        <v>29</v>
      </c>
      <c r="J485">
        <v>1425572.1750527127</v>
      </c>
      <c r="K485">
        <v>51233.093399999998</v>
      </c>
      <c r="L485">
        <v>256602991.50948825</v>
      </c>
      <c r="M485">
        <v>6582934.2627272718</v>
      </c>
      <c r="N485">
        <v>2138358262.5790689</v>
      </c>
      <c r="O485">
        <v>108639800</v>
      </c>
      <c r="P485">
        <v>28.066444700000002</v>
      </c>
      <c r="Q485">
        <v>21312.304017038052</v>
      </c>
      <c r="R485">
        <v>256654224.60288826</v>
      </c>
      <c r="S485">
        <v>2253.5809968417957</v>
      </c>
      <c r="T485">
        <v>21340.370461738054</v>
      </c>
      <c r="U485">
        <f>Net_Zero_Table[[#This Row],[Total Energy(MJ)]]*AHP!$Q$23/TOPSIS!$B$20</f>
        <v>2.6138531209620536E-2</v>
      </c>
      <c r="V485">
        <f>Net_Zero_Table[[#This Row],[Capital Cost (LKR)]]*AHP!$Q$24/TOPSIS!$C$20</f>
        <v>4.9755647905867142E-3</v>
      </c>
      <c r="W485">
        <f>Net_Zero_Table[[#This Row],[System Cost (LKR)]]*AHP!$Q$25/TOPSIS!$D$20</f>
        <v>2.7540418187652249E-3</v>
      </c>
      <c r="X485">
        <f>Net_Zero_Table[[#This Row],[Embodied Carbon (Metric T)]]*AHP!$Q$26/TOPSIS!$E$20</f>
        <v>1.2651706479373937E-2</v>
      </c>
      <c r="Y4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6.2630956906503917E-3</v>
      </c>
      <c r="Z4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1.5879180349255152E-3</v>
      </c>
      <c r="AA485">
        <f>Net_Zero_Table[[#This Row],[S- Worst-Euclidean Distance]]/(Net_Zero_Table[[#This Row],[S+ Best-Euclidean Distance]]+Net_Zero_Table[[#This Row],[S- Worst-Euclidean Distance]])</f>
        <v>0.20225643342752331</v>
      </c>
      <c r="AB485">
        <v>484</v>
      </c>
    </row>
    <row r="486" spans="1:28" x14ac:dyDescent="0.3">
      <c r="A486">
        <v>263</v>
      </c>
      <c r="B486" t="s">
        <v>141</v>
      </c>
      <c r="C486" t="s">
        <v>148</v>
      </c>
      <c r="D486" t="s">
        <v>151</v>
      </c>
      <c r="E486" t="s">
        <v>280</v>
      </c>
      <c r="F486" t="s">
        <v>154</v>
      </c>
      <c r="G486" t="s">
        <v>220</v>
      </c>
      <c r="H486">
        <v>407.28211461002905</v>
      </c>
      <c r="I486">
        <v>29</v>
      </c>
      <c r="J486">
        <v>1425122.5755091324</v>
      </c>
      <c r="K486">
        <v>51233.093399999998</v>
      </c>
      <c r="L486">
        <v>256522063.59164384</v>
      </c>
      <c r="M486">
        <v>6578329.1877272716</v>
      </c>
      <c r="N486">
        <v>2137683863.2636986</v>
      </c>
      <c r="O486">
        <v>113100000</v>
      </c>
      <c r="P486">
        <v>28.075654849999999</v>
      </c>
      <c r="Q486">
        <v>21305.582503861529</v>
      </c>
      <c r="R486">
        <v>256573296.68504384</v>
      </c>
      <c r="S486">
        <v>2257.3621924514255</v>
      </c>
      <c r="T486">
        <v>21333.658158711529</v>
      </c>
      <c r="U486">
        <f>Net_Zero_Table[[#This Row],[Total Energy(MJ)]]*AHP!$Q$23/TOPSIS!$B$20</f>
        <v>2.6130289237723991E-2</v>
      </c>
      <c r="V486">
        <f>Net_Zero_Table[[#This Row],[Capital Cost (LKR)]]*AHP!$Q$24/TOPSIS!$C$20</f>
        <v>4.9720841468321878E-3</v>
      </c>
      <c r="W486">
        <f>Net_Zero_Table[[#This Row],[System Cost (LKR)]]*AHP!$Q$25/TOPSIS!$D$20</f>
        <v>2.8671088284620088E-3</v>
      </c>
      <c r="X486">
        <f>Net_Zero_Table[[#This Row],[Embodied Carbon (Metric T)]]*AHP!$Q$26/TOPSIS!$E$20</f>
        <v>1.2655858202745974E-2</v>
      </c>
      <c r="Y4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6.2708092402273012E-3</v>
      </c>
      <c r="Z4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1.5721230121576162E-3</v>
      </c>
      <c r="AA486">
        <f>Net_Zero_Table[[#This Row],[S- Worst-Euclidean Distance]]/(Net_Zero_Table[[#This Row],[S+ Best-Euclidean Distance]]+Net_Zero_Table[[#This Row],[S- Worst-Euclidean Distance]])</f>
        <v>0.20045092340043577</v>
      </c>
      <c r="AB486">
        <v>485</v>
      </c>
    </row>
    <row r="487" spans="1:28" x14ac:dyDescent="0.3">
      <c r="A487">
        <v>281</v>
      </c>
      <c r="B487" t="s">
        <v>141</v>
      </c>
      <c r="C487" t="s">
        <v>148</v>
      </c>
      <c r="D487" t="s">
        <v>280</v>
      </c>
      <c r="E487" t="s">
        <v>280</v>
      </c>
      <c r="F487" t="s">
        <v>154</v>
      </c>
      <c r="G487" t="s">
        <v>220</v>
      </c>
      <c r="H487">
        <v>407.74657694843899</v>
      </c>
      <c r="I487">
        <v>29</v>
      </c>
      <c r="J487">
        <v>1425572.1750527127</v>
      </c>
      <c r="K487">
        <v>51233.093399999998</v>
      </c>
      <c r="L487">
        <v>256602991.50948825</v>
      </c>
      <c r="M487">
        <v>6582934.2627272718</v>
      </c>
      <c r="N487">
        <v>2138358262.5790689</v>
      </c>
      <c r="O487">
        <v>113100000</v>
      </c>
      <c r="P487">
        <v>28.066444700000002</v>
      </c>
      <c r="Q487">
        <v>21312.304017038052</v>
      </c>
      <c r="R487">
        <v>256654224.60288826</v>
      </c>
      <c r="S487">
        <v>2258.0411968417961</v>
      </c>
      <c r="T487">
        <v>21340.370461738054</v>
      </c>
      <c r="U487">
        <f>Net_Zero_Table[[#This Row],[Total Energy(MJ)]]*AHP!$Q$23/TOPSIS!$B$20</f>
        <v>2.6138531209620536E-2</v>
      </c>
      <c r="V487">
        <f>Net_Zero_Table[[#This Row],[Capital Cost (LKR)]]*AHP!$Q$24/TOPSIS!$C$20</f>
        <v>4.9755647905867142E-3</v>
      </c>
      <c r="W487">
        <f>Net_Zero_Table[[#This Row],[System Cost (LKR)]]*AHP!$Q$25/TOPSIS!$D$20</f>
        <v>2.8671088284620088E-3</v>
      </c>
      <c r="X487">
        <f>Net_Zero_Table[[#This Row],[Embodied Carbon (Metric T)]]*AHP!$Q$26/TOPSIS!$E$20</f>
        <v>1.2651706479373937E-2</v>
      </c>
      <c r="Y4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6.2745838892734242E-3</v>
      </c>
      <c r="Z4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1.5697087900912285E-3</v>
      </c>
      <c r="AA487">
        <f>Net_Zero_Table[[#This Row],[S- Worst-Euclidean Distance]]/(Net_Zero_Table[[#This Row],[S+ Best-Euclidean Distance]]+Net_Zero_Table[[#This Row],[S- Worst-Euclidean Distance]])</f>
        <v>0.20010839144497181</v>
      </c>
      <c r="AB487">
        <v>486</v>
      </c>
    </row>
    <row r="488" spans="1:28" x14ac:dyDescent="0.3">
      <c r="A488">
        <v>157</v>
      </c>
      <c r="B488" t="s">
        <v>140</v>
      </c>
      <c r="C488" t="s">
        <v>148</v>
      </c>
      <c r="D488" t="s">
        <v>151</v>
      </c>
      <c r="E488" t="s">
        <v>280</v>
      </c>
      <c r="F488" t="s">
        <v>155</v>
      </c>
      <c r="G488" t="s">
        <v>219</v>
      </c>
      <c r="H488">
        <v>399.58471484896307</v>
      </c>
      <c r="I488">
        <v>57</v>
      </c>
      <c r="J488">
        <v>1402562.4325765863</v>
      </c>
      <c r="K488">
        <v>55682.293172727266</v>
      </c>
      <c r="L488">
        <v>252461237.86378554</v>
      </c>
      <c r="M488">
        <v>6877903.3468181808</v>
      </c>
      <c r="N488">
        <v>2103843648.8648794</v>
      </c>
      <c r="O488">
        <v>106248000</v>
      </c>
      <c r="P488">
        <v>29.254896259090906</v>
      </c>
      <c r="Q488">
        <v>20968.308367019967</v>
      </c>
      <c r="R488">
        <v>252516920.15695825</v>
      </c>
      <c r="S488">
        <v>2216.9695522116976</v>
      </c>
      <c r="T488">
        <v>20997.563263279058</v>
      </c>
      <c r="U488">
        <f>Net_Zero_Table[[#This Row],[Total Energy(MJ)]]*AHP!$Q$23/TOPSIS!$B$20</f>
        <v>2.5717174181303665E-2</v>
      </c>
      <c r="V488">
        <f>Net_Zero_Table[[#This Row],[Capital Cost (LKR)]]*AHP!$Q$24/TOPSIS!$C$20</f>
        <v>5.1985106275858972E-3</v>
      </c>
      <c r="W488">
        <f>Net_Zero_Table[[#This Row],[System Cost (LKR)]]*AHP!$Q$25/TOPSIS!$D$20</f>
        <v>2.6934091848490852E-3</v>
      </c>
      <c r="X488">
        <f>Net_Zero_Table[[#This Row],[Embodied Carbon (Metric T)]]*AHP!$Q$26/TOPSIS!$E$20</f>
        <v>1.3187433054338825E-2</v>
      </c>
      <c r="Y4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6.3983457129173256E-3</v>
      </c>
      <c r="Z4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1.5321529018889148E-3</v>
      </c>
      <c r="AA488">
        <f>Net_Zero_Table[[#This Row],[S- Worst-Euclidean Distance]]/(Net_Zero_Table[[#This Row],[S+ Best-Euclidean Distance]]+Net_Zero_Table[[#This Row],[S- Worst-Euclidean Distance]])</f>
        <v>0.19319754990290089</v>
      </c>
      <c r="AB488">
        <v>487</v>
      </c>
    </row>
    <row r="489" spans="1:28" x14ac:dyDescent="0.3">
      <c r="A489">
        <v>175</v>
      </c>
      <c r="B489" t="s">
        <v>140</v>
      </c>
      <c r="C489" t="s">
        <v>148</v>
      </c>
      <c r="D489" t="s">
        <v>280</v>
      </c>
      <c r="E489" t="s">
        <v>280</v>
      </c>
      <c r="F489" t="s">
        <v>155</v>
      </c>
      <c r="G489" t="s">
        <v>219</v>
      </c>
      <c r="H489">
        <v>400.04917718737318</v>
      </c>
      <c r="I489">
        <v>57</v>
      </c>
      <c r="J489">
        <v>1403012.032120167</v>
      </c>
      <c r="K489">
        <v>55682.293172727266</v>
      </c>
      <c r="L489">
        <v>252542165.78163007</v>
      </c>
      <c r="M489">
        <v>6882508.4218181809</v>
      </c>
      <c r="N489">
        <v>2104518048.1802506</v>
      </c>
      <c r="O489">
        <v>106248000</v>
      </c>
      <c r="P489">
        <v>29.245686109090908</v>
      </c>
      <c r="Q489">
        <v>20975.029880196496</v>
      </c>
      <c r="R489">
        <v>252597848.07480279</v>
      </c>
      <c r="S489">
        <v>2217.6485566020688</v>
      </c>
      <c r="T489">
        <v>21004.275566305587</v>
      </c>
      <c r="U489">
        <f>Net_Zero_Table[[#This Row],[Total Energy(MJ)]]*AHP!$Q$23/TOPSIS!$B$20</f>
        <v>2.5725416153200217E-2</v>
      </c>
      <c r="V489">
        <f>Net_Zero_Table[[#This Row],[Capital Cost (LKR)]]*AHP!$Q$24/TOPSIS!$C$20</f>
        <v>5.2019912713404228E-3</v>
      </c>
      <c r="W489">
        <f>Net_Zero_Table[[#This Row],[System Cost (LKR)]]*AHP!$Q$25/TOPSIS!$D$20</f>
        <v>2.6934091848490852E-3</v>
      </c>
      <c r="X489">
        <f>Net_Zero_Table[[#This Row],[Embodied Carbon (Metric T)]]*AHP!$Q$26/TOPSIS!$E$20</f>
        <v>1.3183281330966789E-2</v>
      </c>
      <c r="Y4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6.4012916563150344E-3</v>
      </c>
      <c r="Z4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1.5265189111478854E-3</v>
      </c>
      <c r="AA489">
        <f>Net_Zero_Table[[#This Row],[S- Worst-Euclidean Distance]]/(Net_Zero_Table[[#This Row],[S+ Best-Euclidean Distance]]+Net_Zero_Table[[#This Row],[S- Worst-Euclidean Distance]])</f>
        <v>0.19255239490875051</v>
      </c>
      <c r="AB489">
        <v>488</v>
      </c>
    </row>
    <row r="490" spans="1:28" x14ac:dyDescent="0.3">
      <c r="A490">
        <v>160</v>
      </c>
      <c r="B490" t="s">
        <v>140</v>
      </c>
      <c r="C490" t="s">
        <v>148</v>
      </c>
      <c r="D490" t="s">
        <v>151</v>
      </c>
      <c r="E490" t="s">
        <v>280</v>
      </c>
      <c r="F490" t="s">
        <v>280</v>
      </c>
      <c r="G490" t="s">
        <v>219</v>
      </c>
      <c r="H490">
        <v>399.68665472196392</v>
      </c>
      <c r="I490">
        <v>57</v>
      </c>
      <c r="J490">
        <v>1399810.7440997073</v>
      </c>
      <c r="K490">
        <v>57046.926127272716</v>
      </c>
      <c r="L490">
        <v>251965933.93794733</v>
      </c>
      <c r="M490">
        <v>6839693.6240909081</v>
      </c>
      <c r="N490">
        <v>2099716116.1495609</v>
      </c>
      <c r="O490">
        <v>106248000</v>
      </c>
      <c r="P490">
        <v>29.527822849999996</v>
      </c>
      <c r="Q490">
        <v>20927.170624290622</v>
      </c>
      <c r="R490">
        <v>252022980.86407462</v>
      </c>
      <c r="S490">
        <v>2212.8038097736521</v>
      </c>
      <c r="T490">
        <v>20956.698447140621</v>
      </c>
      <c r="U490">
        <f>Net_Zero_Table[[#This Row],[Total Energy(MJ)]]*AHP!$Q$23/TOPSIS!$B$20</f>
        <v>2.5666869739042201E-2</v>
      </c>
      <c r="V490">
        <f>Net_Zero_Table[[#This Row],[Capital Cost (LKR)]]*AHP!$Q$24/TOPSIS!$C$20</f>
        <v>5.1696306565164104E-3</v>
      </c>
      <c r="W490">
        <f>Net_Zero_Table[[#This Row],[System Cost (LKR)]]*AHP!$Q$25/TOPSIS!$D$20</f>
        <v>2.6934091848490852E-3</v>
      </c>
      <c r="X490">
        <f>Net_Zero_Table[[#This Row],[Embodied Carbon (Metric T)]]*AHP!$Q$26/TOPSIS!$E$20</f>
        <v>1.3310462071925721E-2</v>
      </c>
      <c r="Y4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6.4518593701819327E-3</v>
      </c>
      <c r="Z4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1.5306654091258843E-3</v>
      </c>
      <c r="AA490">
        <f>Net_Zero_Table[[#This Row],[S- Worst-Euclidean Distance]]/(Net_Zero_Table[[#This Row],[S+ Best-Euclidean Distance]]+Net_Zero_Table[[#This Row],[S- Worst-Euclidean Distance]])</f>
        <v>0.19175203979242914</v>
      </c>
      <c r="AB490">
        <v>489</v>
      </c>
    </row>
    <row r="491" spans="1:28" x14ac:dyDescent="0.3">
      <c r="A491">
        <v>159</v>
      </c>
      <c r="B491" t="s">
        <v>140</v>
      </c>
      <c r="C491" t="s">
        <v>148</v>
      </c>
      <c r="D491" t="s">
        <v>151</v>
      </c>
      <c r="E491" t="s">
        <v>280</v>
      </c>
      <c r="F491" t="s">
        <v>155</v>
      </c>
      <c r="G491" t="s">
        <v>218</v>
      </c>
      <c r="H491">
        <v>399.58471484896307</v>
      </c>
      <c r="I491">
        <v>29</v>
      </c>
      <c r="J491">
        <v>1402562.4325765863</v>
      </c>
      <c r="K491">
        <v>55682.293172727266</v>
      </c>
      <c r="L491">
        <v>252461237.86378554</v>
      </c>
      <c r="M491">
        <v>6877903.3468181808</v>
      </c>
      <c r="N491">
        <v>2103843648.8648794</v>
      </c>
      <c r="O491">
        <v>108639800</v>
      </c>
      <c r="P491">
        <v>29.254896259090906</v>
      </c>
      <c r="Q491">
        <v>20968.308367019967</v>
      </c>
      <c r="R491">
        <v>252516920.15695825</v>
      </c>
      <c r="S491">
        <v>2219.3613522116975</v>
      </c>
      <c r="T491">
        <v>20997.563263279058</v>
      </c>
      <c r="U491">
        <f>Net_Zero_Table[[#This Row],[Total Energy(MJ)]]*AHP!$Q$23/TOPSIS!$B$20</f>
        <v>2.5717174181303665E-2</v>
      </c>
      <c r="V491">
        <f>Net_Zero_Table[[#This Row],[Capital Cost (LKR)]]*AHP!$Q$24/TOPSIS!$C$20</f>
        <v>5.1985106275858972E-3</v>
      </c>
      <c r="W491">
        <f>Net_Zero_Table[[#This Row],[System Cost (LKR)]]*AHP!$Q$25/TOPSIS!$D$20</f>
        <v>2.7540418187652249E-3</v>
      </c>
      <c r="X491">
        <f>Net_Zero_Table[[#This Row],[Embodied Carbon (Metric T)]]*AHP!$Q$26/TOPSIS!$E$20</f>
        <v>1.3187433054338825E-2</v>
      </c>
      <c r="Y4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6.4035564748437888E-3</v>
      </c>
      <c r="Z4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1.5185937957756606E-3</v>
      </c>
      <c r="AA491">
        <f>Net_Zero_Table[[#This Row],[S- Worst-Euclidean Distance]]/(Net_Zero_Table[[#This Row],[S+ Best-Euclidean Distance]]+Net_Zero_Table[[#This Row],[S- Worst-Euclidean Distance]])</f>
        <v>0.19168959738211561</v>
      </c>
      <c r="AB491">
        <v>490</v>
      </c>
    </row>
    <row r="492" spans="1:28" x14ac:dyDescent="0.3">
      <c r="A492">
        <v>178</v>
      </c>
      <c r="B492" t="s">
        <v>140</v>
      </c>
      <c r="C492" t="s">
        <v>148</v>
      </c>
      <c r="D492" t="s">
        <v>280</v>
      </c>
      <c r="E492" t="s">
        <v>280</v>
      </c>
      <c r="F492" t="s">
        <v>280</v>
      </c>
      <c r="G492" t="s">
        <v>219</v>
      </c>
      <c r="H492">
        <v>400.15111706037391</v>
      </c>
      <c r="I492">
        <v>57</v>
      </c>
      <c r="J492">
        <v>1400260.3436432881</v>
      </c>
      <c r="K492">
        <v>57046.926127272716</v>
      </c>
      <c r="L492">
        <v>252046861.85579184</v>
      </c>
      <c r="M492">
        <v>6844298.6990909083</v>
      </c>
      <c r="N492">
        <v>2100390515.464932</v>
      </c>
      <c r="O492">
        <v>106248000</v>
      </c>
      <c r="P492">
        <v>29.518612699999998</v>
      </c>
      <c r="Q492">
        <v>20933.892137467152</v>
      </c>
      <c r="R492">
        <v>252103908.78191912</v>
      </c>
      <c r="S492">
        <v>2213.4828141640228</v>
      </c>
      <c r="T492">
        <v>20963.410750167153</v>
      </c>
      <c r="U492">
        <f>Net_Zero_Table[[#This Row],[Total Energy(MJ)]]*AHP!$Q$23/TOPSIS!$B$20</f>
        <v>2.5675111710938749E-2</v>
      </c>
      <c r="V492">
        <f>Net_Zero_Table[[#This Row],[Capital Cost (LKR)]]*AHP!$Q$24/TOPSIS!$C$20</f>
        <v>5.1731113002709359E-3</v>
      </c>
      <c r="W492">
        <f>Net_Zero_Table[[#This Row],[System Cost (LKR)]]*AHP!$Q$25/TOPSIS!$D$20</f>
        <v>2.6934091848490852E-3</v>
      </c>
      <c r="X492">
        <f>Net_Zero_Table[[#This Row],[Embodied Carbon (Metric T)]]*AHP!$Q$26/TOPSIS!$E$20</f>
        <v>1.3306310348553686E-2</v>
      </c>
      <c r="Y4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6.4546219500083183E-3</v>
      </c>
      <c r="Z4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1.5243530574456374E-3</v>
      </c>
      <c r="AA492">
        <f>Net_Zero_Table[[#This Row],[S- Worst-Euclidean Distance]]/(Net_Zero_Table[[#This Row],[S+ Best-Euclidean Distance]]+Net_Zero_Table[[#This Row],[S- Worst-Euclidean Distance]])</f>
        <v>0.1910462253637325</v>
      </c>
      <c r="AB492">
        <v>491</v>
      </c>
    </row>
    <row r="493" spans="1:28" x14ac:dyDescent="0.3">
      <c r="A493">
        <v>177</v>
      </c>
      <c r="B493" t="s">
        <v>140</v>
      </c>
      <c r="C493" t="s">
        <v>148</v>
      </c>
      <c r="D493" t="s">
        <v>280</v>
      </c>
      <c r="E493" t="s">
        <v>280</v>
      </c>
      <c r="F493" t="s">
        <v>155</v>
      </c>
      <c r="G493" t="s">
        <v>218</v>
      </c>
      <c r="H493">
        <v>400.04917718737318</v>
      </c>
      <c r="I493">
        <v>29</v>
      </c>
      <c r="J493">
        <v>1403012.032120167</v>
      </c>
      <c r="K493">
        <v>55682.293172727266</v>
      </c>
      <c r="L493">
        <v>252542165.78163007</v>
      </c>
      <c r="M493">
        <v>6882508.4218181809</v>
      </c>
      <c r="N493">
        <v>2104518048.1802506</v>
      </c>
      <c r="O493">
        <v>108639800</v>
      </c>
      <c r="P493">
        <v>29.245686109090908</v>
      </c>
      <c r="Q493">
        <v>20975.029880196496</v>
      </c>
      <c r="R493">
        <v>252597848.07480279</v>
      </c>
      <c r="S493">
        <v>2220.0403566020691</v>
      </c>
      <c r="T493">
        <v>21004.275566305587</v>
      </c>
      <c r="U493">
        <f>Net_Zero_Table[[#This Row],[Total Energy(MJ)]]*AHP!$Q$23/TOPSIS!$B$20</f>
        <v>2.5725416153200217E-2</v>
      </c>
      <c r="V493">
        <f>Net_Zero_Table[[#This Row],[Capital Cost (LKR)]]*AHP!$Q$24/TOPSIS!$C$20</f>
        <v>5.2019912713404228E-3</v>
      </c>
      <c r="W493">
        <f>Net_Zero_Table[[#This Row],[System Cost (LKR)]]*AHP!$Q$25/TOPSIS!$D$20</f>
        <v>2.7540418187652249E-3</v>
      </c>
      <c r="X493">
        <f>Net_Zero_Table[[#This Row],[Embodied Carbon (Metric T)]]*AHP!$Q$26/TOPSIS!$E$20</f>
        <v>1.3183281330966789E-2</v>
      </c>
      <c r="Y4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6.4065000221427276E-3</v>
      </c>
      <c r="Z4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1.5129093125147428E-3</v>
      </c>
      <c r="AA493">
        <f>Net_Zero_Table[[#This Row],[S- Worst-Euclidean Distance]]/(Net_Zero_Table[[#This Row],[S+ Best-Euclidean Distance]]+Net_Zero_Table[[#This Row],[S- Worst-Euclidean Distance]])</f>
        <v>0.19103815052138343</v>
      </c>
      <c r="AB493">
        <v>492</v>
      </c>
    </row>
    <row r="494" spans="1:28" x14ac:dyDescent="0.3">
      <c r="A494">
        <v>162</v>
      </c>
      <c r="B494" t="s">
        <v>140</v>
      </c>
      <c r="C494" t="s">
        <v>148</v>
      </c>
      <c r="D494" t="s">
        <v>151</v>
      </c>
      <c r="E494" t="s">
        <v>280</v>
      </c>
      <c r="F494" t="s">
        <v>280</v>
      </c>
      <c r="G494" t="s">
        <v>218</v>
      </c>
      <c r="H494">
        <v>399.68665472196392</v>
      </c>
      <c r="I494">
        <v>29</v>
      </c>
      <c r="J494">
        <v>1399810.7440997073</v>
      </c>
      <c r="K494">
        <v>57046.926127272716</v>
      </c>
      <c r="L494">
        <v>251965933.93794733</v>
      </c>
      <c r="M494">
        <v>6839693.6240909081</v>
      </c>
      <c r="N494">
        <v>2099716116.1495609</v>
      </c>
      <c r="O494">
        <v>108639800</v>
      </c>
      <c r="P494">
        <v>29.527822849999996</v>
      </c>
      <c r="Q494">
        <v>20927.170624290622</v>
      </c>
      <c r="R494">
        <v>252022980.86407462</v>
      </c>
      <c r="S494">
        <v>2215.195609773652</v>
      </c>
      <c r="T494">
        <v>20956.698447140621</v>
      </c>
      <c r="U494">
        <f>Net_Zero_Table[[#This Row],[Total Energy(MJ)]]*AHP!$Q$23/TOPSIS!$B$20</f>
        <v>2.5666869739042201E-2</v>
      </c>
      <c r="V494">
        <f>Net_Zero_Table[[#This Row],[Capital Cost (LKR)]]*AHP!$Q$24/TOPSIS!$C$20</f>
        <v>5.1696306565164104E-3</v>
      </c>
      <c r="W494">
        <f>Net_Zero_Table[[#This Row],[System Cost (LKR)]]*AHP!$Q$25/TOPSIS!$D$20</f>
        <v>2.7540418187652249E-3</v>
      </c>
      <c r="X494">
        <f>Net_Zero_Table[[#This Row],[Embodied Carbon (Metric T)]]*AHP!$Q$26/TOPSIS!$E$20</f>
        <v>1.3310462071925721E-2</v>
      </c>
      <c r="Y4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6.4570269472188748E-3</v>
      </c>
      <c r="Z4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1.5170930085186658E-3</v>
      </c>
      <c r="AA494">
        <f>Net_Zero_Table[[#This Row],[S- Worst-Euclidean Distance]]/(Net_Zero_Table[[#This Row],[S+ Best-Euclidean Distance]]+Net_Zero_Table[[#This Row],[S- Worst-Euclidean Distance]])</f>
        <v>0.19025209263714254</v>
      </c>
      <c r="AB494">
        <v>493</v>
      </c>
    </row>
    <row r="495" spans="1:28" x14ac:dyDescent="0.3">
      <c r="A495">
        <v>180</v>
      </c>
      <c r="B495" t="s">
        <v>140</v>
      </c>
      <c r="C495" t="s">
        <v>148</v>
      </c>
      <c r="D495" t="s">
        <v>280</v>
      </c>
      <c r="E495" t="s">
        <v>280</v>
      </c>
      <c r="F495" t="s">
        <v>280</v>
      </c>
      <c r="G495" t="s">
        <v>218</v>
      </c>
      <c r="H495">
        <v>400.15111706037391</v>
      </c>
      <c r="I495">
        <v>29</v>
      </c>
      <c r="J495">
        <v>1400260.3436432881</v>
      </c>
      <c r="K495">
        <v>57046.926127272716</v>
      </c>
      <c r="L495">
        <v>252046861.85579184</v>
      </c>
      <c r="M495">
        <v>6844298.6990909083</v>
      </c>
      <c r="N495">
        <v>2100390515.464932</v>
      </c>
      <c r="O495">
        <v>108639800</v>
      </c>
      <c r="P495">
        <v>29.518612699999998</v>
      </c>
      <c r="Q495">
        <v>20933.892137467152</v>
      </c>
      <c r="R495">
        <v>252103908.78191912</v>
      </c>
      <c r="S495">
        <v>2215.8746141640231</v>
      </c>
      <c r="T495">
        <v>20963.410750167153</v>
      </c>
      <c r="U495">
        <f>Net_Zero_Table[[#This Row],[Total Energy(MJ)]]*AHP!$Q$23/TOPSIS!$B$20</f>
        <v>2.5675111710938749E-2</v>
      </c>
      <c r="V495">
        <f>Net_Zero_Table[[#This Row],[Capital Cost (LKR)]]*AHP!$Q$24/TOPSIS!$C$20</f>
        <v>5.1731113002709359E-3</v>
      </c>
      <c r="W495">
        <f>Net_Zero_Table[[#This Row],[System Cost (LKR)]]*AHP!$Q$25/TOPSIS!$D$20</f>
        <v>2.7540418187652249E-3</v>
      </c>
      <c r="X495">
        <f>Net_Zero_Table[[#This Row],[Embodied Carbon (Metric T)]]*AHP!$Q$26/TOPSIS!$E$20</f>
        <v>1.3306310348553686E-2</v>
      </c>
      <c r="Y4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6.4597873170898967E-3</v>
      </c>
      <c r="Z4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1.5107239474985391E-3</v>
      </c>
      <c r="AA495">
        <f>Net_Zero_Table[[#This Row],[S- Worst-Euclidean Distance]]/(Net_Zero_Table[[#This Row],[S+ Best-Euclidean Distance]]+Net_Zero_Table[[#This Row],[S- Worst-Euclidean Distance]])</f>
        <v>0.18953915217589828</v>
      </c>
      <c r="AB495">
        <v>494</v>
      </c>
    </row>
    <row r="496" spans="1:28" x14ac:dyDescent="0.3">
      <c r="A496">
        <v>158</v>
      </c>
      <c r="B496" t="s">
        <v>140</v>
      </c>
      <c r="C496" t="s">
        <v>148</v>
      </c>
      <c r="D496" t="s">
        <v>151</v>
      </c>
      <c r="E496" t="s">
        <v>280</v>
      </c>
      <c r="F496" t="s">
        <v>155</v>
      </c>
      <c r="G496" t="s">
        <v>220</v>
      </c>
      <c r="H496">
        <v>399.58471484896307</v>
      </c>
      <c r="I496">
        <v>29</v>
      </c>
      <c r="J496">
        <v>1402562.4325765863</v>
      </c>
      <c r="K496">
        <v>55682.293172727266</v>
      </c>
      <c r="L496">
        <v>252461237.86378554</v>
      </c>
      <c r="M496">
        <v>6877903.3468181808</v>
      </c>
      <c r="N496">
        <v>2103843648.8648794</v>
      </c>
      <c r="O496">
        <v>113100000</v>
      </c>
      <c r="P496">
        <v>29.254896259090906</v>
      </c>
      <c r="Q496">
        <v>20968.308367019967</v>
      </c>
      <c r="R496">
        <v>252516920.15695825</v>
      </c>
      <c r="S496">
        <v>2223.8215522116975</v>
      </c>
      <c r="T496">
        <v>20997.563263279058</v>
      </c>
      <c r="U496">
        <f>Net_Zero_Table[[#This Row],[Total Energy(MJ)]]*AHP!$Q$23/TOPSIS!$B$20</f>
        <v>2.5717174181303665E-2</v>
      </c>
      <c r="V496">
        <f>Net_Zero_Table[[#This Row],[Capital Cost (LKR)]]*AHP!$Q$24/TOPSIS!$C$20</f>
        <v>5.1985106275858972E-3</v>
      </c>
      <c r="W496">
        <f>Net_Zero_Table[[#This Row],[System Cost (LKR)]]*AHP!$Q$25/TOPSIS!$D$20</f>
        <v>2.8671088284620088E-3</v>
      </c>
      <c r="X496">
        <f>Net_Zero_Table[[#This Row],[Embodied Carbon (Metric T)]]*AHP!$Q$26/TOPSIS!$E$20</f>
        <v>1.3187433054338825E-2</v>
      </c>
      <c r="Y4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6.4147931283713207E-3</v>
      </c>
      <c r="Z4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1.4995429692463928E-3</v>
      </c>
      <c r="AA496">
        <f>Net_Zero_Table[[#This Row],[S- Worst-Euclidean Distance]]/(Net_Zero_Table[[#This Row],[S+ Best-Euclidean Distance]]+Net_Zero_Table[[#This Row],[S- Worst-Euclidean Distance]])</f>
        <v>0.1894717321517049</v>
      </c>
      <c r="AB496">
        <v>495</v>
      </c>
    </row>
    <row r="497" spans="1:28" x14ac:dyDescent="0.3">
      <c r="A497">
        <v>176</v>
      </c>
      <c r="B497" t="s">
        <v>140</v>
      </c>
      <c r="C497" t="s">
        <v>148</v>
      </c>
      <c r="D497" t="s">
        <v>280</v>
      </c>
      <c r="E497" t="s">
        <v>280</v>
      </c>
      <c r="F497" t="s">
        <v>155</v>
      </c>
      <c r="G497" t="s">
        <v>220</v>
      </c>
      <c r="H497">
        <v>400.04917718737318</v>
      </c>
      <c r="I497">
        <v>29</v>
      </c>
      <c r="J497">
        <v>1403012.032120167</v>
      </c>
      <c r="K497">
        <v>55682.293172727266</v>
      </c>
      <c r="L497">
        <v>252542165.78163007</v>
      </c>
      <c r="M497">
        <v>6882508.4218181809</v>
      </c>
      <c r="N497">
        <v>2104518048.1802506</v>
      </c>
      <c r="O497">
        <v>113100000</v>
      </c>
      <c r="P497">
        <v>29.245686109090908</v>
      </c>
      <c r="Q497">
        <v>20975.029880196496</v>
      </c>
      <c r="R497">
        <v>252597848.07480279</v>
      </c>
      <c r="S497">
        <v>2224.5005566020691</v>
      </c>
      <c r="T497">
        <v>21004.275566305587</v>
      </c>
      <c r="U497">
        <f>Net_Zero_Table[[#This Row],[Total Energy(MJ)]]*AHP!$Q$23/TOPSIS!$B$20</f>
        <v>2.5725416153200217E-2</v>
      </c>
      <c r="V497">
        <f>Net_Zero_Table[[#This Row],[Capital Cost (LKR)]]*AHP!$Q$24/TOPSIS!$C$20</f>
        <v>5.2019912713404228E-3</v>
      </c>
      <c r="W497">
        <f>Net_Zero_Table[[#This Row],[System Cost (LKR)]]*AHP!$Q$25/TOPSIS!$D$20</f>
        <v>2.8671088284620088E-3</v>
      </c>
      <c r="X497">
        <f>Net_Zero_Table[[#This Row],[Embodied Carbon (Metric T)]]*AHP!$Q$26/TOPSIS!$E$20</f>
        <v>1.3183281330966789E-2</v>
      </c>
      <c r="Y4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6.4177315218853529E-3</v>
      </c>
      <c r="Z4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1.4937859913460797E-3</v>
      </c>
      <c r="AA497">
        <f>Net_Zero_Table[[#This Row],[S- Worst-Euclidean Distance]]/(Net_Zero_Table[[#This Row],[S+ Best-Euclidean Distance]]+Net_Zero_Table[[#This Row],[S- Worst-Euclidean Distance]])</f>
        <v>0.18881156350192391</v>
      </c>
      <c r="AB497">
        <v>496</v>
      </c>
    </row>
    <row r="498" spans="1:28" x14ac:dyDescent="0.3">
      <c r="A498">
        <v>154</v>
      </c>
      <c r="B498" t="s">
        <v>140</v>
      </c>
      <c r="C498" t="s">
        <v>148</v>
      </c>
      <c r="D498" t="s">
        <v>151</v>
      </c>
      <c r="E498" t="s">
        <v>280</v>
      </c>
      <c r="F498" t="s">
        <v>154</v>
      </c>
      <c r="G498" t="s">
        <v>219</v>
      </c>
      <c r="H498">
        <v>399.62328669280129</v>
      </c>
      <c r="I498">
        <v>57</v>
      </c>
      <c r="J498">
        <v>1401521.2531529022</v>
      </c>
      <c r="K498">
        <v>54863.513399999996</v>
      </c>
      <c r="L498">
        <v>252273825.56752238</v>
      </c>
      <c r="M498">
        <v>6850610.6877272716</v>
      </c>
      <c r="N498">
        <v>2102281879.7293532</v>
      </c>
      <c r="O498">
        <v>106248000</v>
      </c>
      <c r="P498">
        <v>29.527822849999996</v>
      </c>
      <c r="Q498">
        <v>20952.742734635885</v>
      </c>
      <c r="R498">
        <v>252328689.08092237</v>
      </c>
      <c r="S498">
        <v>2215.3804904170802</v>
      </c>
      <c r="T498">
        <v>20982.270557485885</v>
      </c>
      <c r="U498">
        <f>Net_Zero_Table[[#This Row],[Total Energy(MJ)]]*AHP!$Q$23/TOPSIS!$B$20</f>
        <v>2.5698004094143804E-2</v>
      </c>
      <c r="V498">
        <f>Net_Zero_Table[[#This Row],[Capital Cost (LKR)]]*AHP!$Q$24/TOPSIS!$C$20</f>
        <v>5.1778820768219776E-3</v>
      </c>
      <c r="W498">
        <f>Net_Zero_Table[[#This Row],[System Cost (LKR)]]*AHP!$Q$25/TOPSIS!$D$20</f>
        <v>2.6934091848490852E-3</v>
      </c>
      <c r="X498">
        <f>Net_Zero_Table[[#This Row],[Embodied Carbon (Metric T)]]*AHP!$Q$26/TOPSIS!$E$20</f>
        <v>1.3310462071925721E-2</v>
      </c>
      <c r="Y4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6.4729891014951337E-3</v>
      </c>
      <c r="Z4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1.5018658072261742E-3</v>
      </c>
      <c r="AA498">
        <f>Net_Zero_Table[[#This Row],[S- Worst-Euclidean Distance]]/(Net_Zero_Table[[#This Row],[S+ Best-Euclidean Distance]]+Net_Zero_Table[[#This Row],[S- Worst-Euclidean Distance]])</f>
        <v>0.18832515756289589</v>
      </c>
      <c r="AB498">
        <v>497</v>
      </c>
    </row>
    <row r="499" spans="1:28" x14ac:dyDescent="0.3">
      <c r="A499">
        <v>161</v>
      </c>
      <c r="B499" t="s">
        <v>140</v>
      </c>
      <c r="C499" t="s">
        <v>148</v>
      </c>
      <c r="D499" t="s">
        <v>151</v>
      </c>
      <c r="E499" t="s">
        <v>280</v>
      </c>
      <c r="F499" t="s">
        <v>280</v>
      </c>
      <c r="G499" t="s">
        <v>220</v>
      </c>
      <c r="H499">
        <v>399.68665472196392</v>
      </c>
      <c r="I499">
        <v>29</v>
      </c>
      <c r="J499">
        <v>1399810.7440997073</v>
      </c>
      <c r="K499">
        <v>57046.926127272716</v>
      </c>
      <c r="L499">
        <v>251965933.93794733</v>
      </c>
      <c r="M499">
        <v>6839693.6240909081</v>
      </c>
      <c r="N499">
        <v>2099716116.1495609</v>
      </c>
      <c r="O499">
        <v>113100000</v>
      </c>
      <c r="P499">
        <v>29.527822849999996</v>
      </c>
      <c r="Q499">
        <v>20927.170624290622</v>
      </c>
      <c r="R499">
        <v>252022980.86407462</v>
      </c>
      <c r="S499">
        <v>2219.655809773652</v>
      </c>
      <c r="T499">
        <v>20956.698447140621</v>
      </c>
      <c r="U499">
        <f>Net_Zero_Table[[#This Row],[Total Energy(MJ)]]*AHP!$Q$23/TOPSIS!$B$20</f>
        <v>2.5666869739042201E-2</v>
      </c>
      <c r="V499">
        <f>Net_Zero_Table[[#This Row],[Capital Cost (LKR)]]*AHP!$Q$24/TOPSIS!$C$20</f>
        <v>5.1696306565164104E-3</v>
      </c>
      <c r="W499">
        <f>Net_Zero_Table[[#This Row],[System Cost (LKR)]]*AHP!$Q$25/TOPSIS!$D$20</f>
        <v>2.8671088284620088E-3</v>
      </c>
      <c r="X499">
        <f>Net_Zero_Table[[#This Row],[Embodied Carbon (Metric T)]]*AHP!$Q$26/TOPSIS!$E$20</f>
        <v>1.3310462071925721E-2</v>
      </c>
      <c r="Y4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6.4681707112905426E-3</v>
      </c>
      <c r="Z4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1.4980230961317571E-3</v>
      </c>
      <c r="AA499">
        <f>Net_Zero_Table[[#This Row],[S- Worst-Euclidean Distance]]/(Net_Zero_Table[[#This Row],[S+ Best-Euclidean Distance]]+Net_Zero_Table[[#This Row],[S- Worst-Euclidean Distance]])</f>
        <v>0.18804753340748653</v>
      </c>
      <c r="AB499">
        <v>498</v>
      </c>
    </row>
    <row r="500" spans="1:28" x14ac:dyDescent="0.3">
      <c r="A500">
        <v>172</v>
      </c>
      <c r="B500" t="s">
        <v>140</v>
      </c>
      <c r="C500" t="s">
        <v>148</v>
      </c>
      <c r="D500" t="s">
        <v>280</v>
      </c>
      <c r="E500" t="s">
        <v>280</v>
      </c>
      <c r="F500" t="s">
        <v>154</v>
      </c>
      <c r="G500" t="s">
        <v>219</v>
      </c>
      <c r="H500">
        <v>400.08774903121127</v>
      </c>
      <c r="I500">
        <v>57</v>
      </c>
      <c r="J500">
        <v>1401970.852696483</v>
      </c>
      <c r="K500">
        <v>54863.513399999996</v>
      </c>
      <c r="L500">
        <v>252354753.48536697</v>
      </c>
      <c r="M500">
        <v>6855215.7627272718</v>
      </c>
      <c r="N500">
        <v>2102956279.0447247</v>
      </c>
      <c r="O500">
        <v>106248000</v>
      </c>
      <c r="P500">
        <v>29.518612699999998</v>
      </c>
      <c r="Q500">
        <v>20959.464247812422</v>
      </c>
      <c r="R500">
        <v>252409616.99876696</v>
      </c>
      <c r="S500">
        <v>2216.0594948074522</v>
      </c>
      <c r="T500">
        <v>20988.982860512424</v>
      </c>
      <c r="U500">
        <f>Net_Zero_Table[[#This Row],[Total Energy(MJ)]]*AHP!$Q$23/TOPSIS!$B$20</f>
        <v>2.5706246066040363E-2</v>
      </c>
      <c r="V500">
        <f>Net_Zero_Table[[#This Row],[Capital Cost (LKR)]]*AHP!$Q$24/TOPSIS!$C$20</f>
        <v>5.181362720576504E-3</v>
      </c>
      <c r="W500">
        <f>Net_Zero_Table[[#This Row],[System Cost (LKR)]]*AHP!$Q$25/TOPSIS!$D$20</f>
        <v>2.6934091848490852E-3</v>
      </c>
      <c r="X500">
        <f>Net_Zero_Table[[#This Row],[Embodied Carbon (Metric T)]]*AHP!$Q$26/TOPSIS!$E$20</f>
        <v>1.3306310348553686E-2</v>
      </c>
      <c r="Y5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6.4757867283032318E-3</v>
      </c>
      <c r="Z5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1.4956226828425298E-3</v>
      </c>
      <c r="AA500">
        <f>Net_Zero_Table[[#This Row],[S- Worst-Euclidean Distance]]/(Net_Zero_Table[[#This Row],[S+ Best-Euclidean Distance]]+Net_Zero_Table[[#This Row],[S- Worst-Euclidean Distance]])</f>
        <v>0.18762336817769318</v>
      </c>
      <c r="AB500">
        <v>499</v>
      </c>
    </row>
    <row r="501" spans="1:28" x14ac:dyDescent="0.3">
      <c r="A501">
        <v>179</v>
      </c>
      <c r="B501" t="s">
        <v>140</v>
      </c>
      <c r="C501" t="s">
        <v>148</v>
      </c>
      <c r="D501" t="s">
        <v>280</v>
      </c>
      <c r="E501" t="s">
        <v>280</v>
      </c>
      <c r="F501" t="s">
        <v>280</v>
      </c>
      <c r="G501" t="s">
        <v>220</v>
      </c>
      <c r="H501">
        <v>400.15111706037391</v>
      </c>
      <c r="I501">
        <v>29</v>
      </c>
      <c r="J501">
        <v>1400260.3436432881</v>
      </c>
      <c r="K501">
        <v>57046.926127272716</v>
      </c>
      <c r="L501">
        <v>252046861.85579184</v>
      </c>
      <c r="M501">
        <v>6844298.6990909083</v>
      </c>
      <c r="N501">
        <v>2100390515.464932</v>
      </c>
      <c r="O501">
        <v>113100000</v>
      </c>
      <c r="P501">
        <v>29.518612699999998</v>
      </c>
      <c r="Q501">
        <v>20933.892137467152</v>
      </c>
      <c r="R501">
        <v>252103908.78191912</v>
      </c>
      <c r="S501">
        <v>2220.3348141640231</v>
      </c>
      <c r="T501">
        <v>20963.410750167153</v>
      </c>
      <c r="U501">
        <f>Net_Zero_Table[[#This Row],[Total Energy(MJ)]]*AHP!$Q$23/TOPSIS!$B$20</f>
        <v>2.5675111710938749E-2</v>
      </c>
      <c r="V501">
        <f>Net_Zero_Table[[#This Row],[Capital Cost (LKR)]]*AHP!$Q$24/TOPSIS!$C$20</f>
        <v>5.1731113002709359E-3</v>
      </c>
      <c r="W501">
        <f>Net_Zero_Table[[#This Row],[System Cost (LKR)]]*AHP!$Q$25/TOPSIS!$D$20</f>
        <v>2.8671088284620088E-3</v>
      </c>
      <c r="X501">
        <f>Net_Zero_Table[[#This Row],[Embodied Carbon (Metric T)]]*AHP!$Q$26/TOPSIS!$E$20</f>
        <v>1.3306310348553686E-2</v>
      </c>
      <c r="Y5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6.4709263274527855E-3</v>
      </c>
      <c r="Z5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1.4915726082204406E-3</v>
      </c>
      <c r="AA501">
        <f>Net_Zero_Table[[#This Row],[S- Worst-Euclidean Distance]]/(Net_Zero_Table[[#This Row],[S+ Best-Euclidean Distance]]+Net_Zero_Table[[#This Row],[S- Worst-Euclidean Distance]])</f>
        <v>0.1873246854122598</v>
      </c>
      <c r="AB501">
        <v>500</v>
      </c>
    </row>
    <row r="502" spans="1:28" x14ac:dyDescent="0.3">
      <c r="A502">
        <v>156</v>
      </c>
      <c r="B502" t="s">
        <v>140</v>
      </c>
      <c r="C502" t="s">
        <v>148</v>
      </c>
      <c r="D502" t="s">
        <v>151</v>
      </c>
      <c r="E502" t="s">
        <v>280</v>
      </c>
      <c r="F502" t="s">
        <v>154</v>
      </c>
      <c r="G502" t="s">
        <v>218</v>
      </c>
      <c r="H502">
        <v>399.62328669280129</v>
      </c>
      <c r="I502">
        <v>29</v>
      </c>
      <c r="J502">
        <v>1401521.2531529022</v>
      </c>
      <c r="K502">
        <v>54863.513399999996</v>
      </c>
      <c r="L502">
        <v>252273825.56752238</v>
      </c>
      <c r="M502">
        <v>6850610.6877272716</v>
      </c>
      <c r="N502">
        <v>2102281879.7293532</v>
      </c>
      <c r="O502">
        <v>108639800</v>
      </c>
      <c r="P502">
        <v>29.527822849999996</v>
      </c>
      <c r="Q502">
        <v>20952.742734635885</v>
      </c>
      <c r="R502">
        <v>252328689.08092237</v>
      </c>
      <c r="S502">
        <v>2217.7722904170805</v>
      </c>
      <c r="T502">
        <v>20982.270557485885</v>
      </c>
      <c r="U502">
        <f>Net_Zero_Table[[#This Row],[Total Energy(MJ)]]*AHP!$Q$23/TOPSIS!$B$20</f>
        <v>2.5698004094143804E-2</v>
      </c>
      <c r="V502">
        <f>Net_Zero_Table[[#This Row],[Capital Cost (LKR)]]*AHP!$Q$24/TOPSIS!$C$20</f>
        <v>5.1778820768219776E-3</v>
      </c>
      <c r="W502">
        <f>Net_Zero_Table[[#This Row],[System Cost (LKR)]]*AHP!$Q$25/TOPSIS!$D$20</f>
        <v>2.7540418187652249E-3</v>
      </c>
      <c r="X502">
        <f>Net_Zero_Table[[#This Row],[Embodied Carbon (Metric T)]]*AHP!$Q$26/TOPSIS!$E$20</f>
        <v>1.3310462071925721E-2</v>
      </c>
      <c r="Y5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6.47813982348182E-3</v>
      </c>
      <c r="Z5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1.4880307472350273E-3</v>
      </c>
      <c r="AA502">
        <f>Net_Zero_Table[[#This Row],[S- Worst-Euclidean Distance]]/(Net_Zero_Table[[#This Row],[S+ Best-Euclidean Distance]]+Net_Zero_Table[[#This Row],[S- Worst-Euclidean Distance]])</f>
        <v>0.18679373408158456</v>
      </c>
      <c r="AB502">
        <v>501</v>
      </c>
    </row>
    <row r="503" spans="1:28" x14ac:dyDescent="0.3">
      <c r="A503">
        <v>174</v>
      </c>
      <c r="B503" t="s">
        <v>140</v>
      </c>
      <c r="C503" t="s">
        <v>148</v>
      </c>
      <c r="D503" t="s">
        <v>280</v>
      </c>
      <c r="E503" t="s">
        <v>280</v>
      </c>
      <c r="F503" t="s">
        <v>154</v>
      </c>
      <c r="G503" t="s">
        <v>218</v>
      </c>
      <c r="H503">
        <v>400.08774903121127</v>
      </c>
      <c r="I503">
        <v>29</v>
      </c>
      <c r="J503">
        <v>1401970.852696483</v>
      </c>
      <c r="K503">
        <v>54863.513399999996</v>
      </c>
      <c r="L503">
        <v>252354753.48536697</v>
      </c>
      <c r="M503">
        <v>6855215.7627272718</v>
      </c>
      <c r="N503">
        <v>2102956279.0447247</v>
      </c>
      <c r="O503">
        <v>108639800</v>
      </c>
      <c r="P503">
        <v>29.518612699999998</v>
      </c>
      <c r="Q503">
        <v>20959.464247812422</v>
      </c>
      <c r="R503">
        <v>252409616.99876696</v>
      </c>
      <c r="S503">
        <v>2218.4512948074521</v>
      </c>
      <c r="T503">
        <v>20988.982860512424</v>
      </c>
      <c r="U503">
        <f>Net_Zero_Table[[#This Row],[Total Energy(MJ)]]*AHP!$Q$23/TOPSIS!$B$20</f>
        <v>2.5706246066040363E-2</v>
      </c>
      <c r="V503">
        <f>Net_Zero_Table[[#This Row],[Capital Cost (LKR)]]*AHP!$Q$24/TOPSIS!$C$20</f>
        <v>5.181362720576504E-3</v>
      </c>
      <c r="W503">
        <f>Net_Zero_Table[[#This Row],[System Cost (LKR)]]*AHP!$Q$25/TOPSIS!$D$20</f>
        <v>2.7540418187652249E-3</v>
      </c>
      <c r="X503">
        <f>Net_Zero_Table[[#This Row],[Embodied Carbon (Metric T)]]*AHP!$Q$26/TOPSIS!$E$20</f>
        <v>1.3306310348553686E-2</v>
      </c>
      <c r="Y5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6.4809352268769497E-3</v>
      </c>
      <c r="Z5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1.4817293313000161E-3</v>
      </c>
      <c r="AA503">
        <f>Net_Zero_Table[[#This Row],[S- Worst-Euclidean Distance]]/(Net_Zero_Table[[#This Row],[S+ Best-Euclidean Distance]]+Net_Zero_Table[[#This Row],[S- Worst-Euclidean Distance]])</f>
        <v>0.18608461030527884</v>
      </c>
      <c r="AB503">
        <v>502</v>
      </c>
    </row>
    <row r="504" spans="1:28" x14ac:dyDescent="0.3">
      <c r="A504">
        <v>155</v>
      </c>
      <c r="B504" t="s">
        <v>140</v>
      </c>
      <c r="C504" t="s">
        <v>148</v>
      </c>
      <c r="D504" t="s">
        <v>151</v>
      </c>
      <c r="E504" t="s">
        <v>280</v>
      </c>
      <c r="F504" t="s">
        <v>154</v>
      </c>
      <c r="G504" t="s">
        <v>220</v>
      </c>
      <c r="H504">
        <v>399.62328669280129</v>
      </c>
      <c r="I504">
        <v>29</v>
      </c>
      <c r="J504">
        <v>1401521.2531529022</v>
      </c>
      <c r="K504">
        <v>54863.513399999996</v>
      </c>
      <c r="L504">
        <v>252273825.56752238</v>
      </c>
      <c r="M504">
        <v>6850610.6877272716</v>
      </c>
      <c r="N504">
        <v>2102281879.7293532</v>
      </c>
      <c r="O504">
        <v>113100000</v>
      </c>
      <c r="P504">
        <v>29.527822849999996</v>
      </c>
      <c r="Q504">
        <v>20952.742734635885</v>
      </c>
      <c r="R504">
        <v>252328689.08092237</v>
      </c>
      <c r="S504">
        <v>2222.2324904170805</v>
      </c>
      <c r="T504">
        <v>20982.270557485885</v>
      </c>
      <c r="U504">
        <f>Net_Zero_Table[[#This Row],[Total Energy(MJ)]]*AHP!$Q$23/TOPSIS!$B$20</f>
        <v>2.5698004094143804E-2</v>
      </c>
      <c r="V504">
        <f>Net_Zero_Table[[#This Row],[Capital Cost (LKR)]]*AHP!$Q$24/TOPSIS!$C$20</f>
        <v>5.1778820768219776E-3</v>
      </c>
      <c r="W504">
        <f>Net_Zero_Table[[#This Row],[System Cost (LKR)]]*AHP!$Q$25/TOPSIS!$D$20</f>
        <v>2.8671088284620088E-3</v>
      </c>
      <c r="X504">
        <f>Net_Zero_Table[[#This Row],[Embodied Carbon (Metric T)]]*AHP!$Q$26/TOPSIS!$E$20</f>
        <v>1.3310462071925721E-2</v>
      </c>
      <c r="Y5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6.4892473312293452E-3</v>
      </c>
      <c r="Z5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1.4685835028233132E-3</v>
      </c>
      <c r="AA504">
        <f>Net_Zero_Table[[#This Row],[S- Worst-Euclidean Distance]]/(Net_Zero_Table[[#This Row],[S+ Best-Euclidean Distance]]+Net_Zero_Table[[#This Row],[S- Worst-Euclidean Distance]])</f>
        <v>0.1845457051611403</v>
      </c>
      <c r="AB504">
        <v>503</v>
      </c>
    </row>
    <row r="505" spans="1:28" x14ac:dyDescent="0.3">
      <c r="A505">
        <v>173</v>
      </c>
      <c r="B505" t="s">
        <v>140</v>
      </c>
      <c r="C505" t="s">
        <v>148</v>
      </c>
      <c r="D505" t="s">
        <v>280</v>
      </c>
      <c r="E505" t="s">
        <v>280</v>
      </c>
      <c r="F505" t="s">
        <v>154</v>
      </c>
      <c r="G505" t="s">
        <v>220</v>
      </c>
      <c r="H505">
        <v>400.08774903121127</v>
      </c>
      <c r="I505">
        <v>29</v>
      </c>
      <c r="J505">
        <v>1401970.852696483</v>
      </c>
      <c r="K505">
        <v>54863.513399999996</v>
      </c>
      <c r="L505">
        <v>252354753.48536697</v>
      </c>
      <c r="M505">
        <v>6855215.7627272718</v>
      </c>
      <c r="N505">
        <v>2102956279.0447247</v>
      </c>
      <c r="O505">
        <v>113100000</v>
      </c>
      <c r="P505">
        <v>29.518612699999998</v>
      </c>
      <c r="Q505">
        <v>20959.464247812422</v>
      </c>
      <c r="R505">
        <v>252409616.99876696</v>
      </c>
      <c r="S505">
        <v>2222.9114948074521</v>
      </c>
      <c r="T505">
        <v>20988.982860512424</v>
      </c>
      <c r="U505">
        <f>Net_Zero_Table[[#This Row],[Total Energy(MJ)]]*AHP!$Q$23/TOPSIS!$B$20</f>
        <v>2.5706246066040363E-2</v>
      </c>
      <c r="V505">
        <f>Net_Zero_Table[[#This Row],[Capital Cost (LKR)]]*AHP!$Q$24/TOPSIS!$C$20</f>
        <v>5.181362720576504E-3</v>
      </c>
      <c r="W505">
        <f>Net_Zero_Table[[#This Row],[System Cost (LKR)]]*AHP!$Q$25/TOPSIS!$D$20</f>
        <v>2.8671088284620088E-3</v>
      </c>
      <c r="X505">
        <f>Net_Zero_Table[[#This Row],[Embodied Carbon (Metric T)]]*AHP!$Q$26/TOPSIS!$E$20</f>
        <v>1.3306310348553686E-2</v>
      </c>
      <c r="Y5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6.4920379518499955E-3</v>
      </c>
      <c r="Z5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1.4621982804266839E-3</v>
      </c>
      <c r="AA505">
        <f>Net_Zero_Table[[#This Row],[S- Worst-Euclidean Distance]]/(Net_Zero_Table[[#This Row],[S+ Best-Euclidean Distance]]+Net_Zero_Table[[#This Row],[S- Worst-Euclidean Distance]])</f>
        <v>0.18382635839923631</v>
      </c>
      <c r="AB505">
        <v>504</v>
      </c>
    </row>
    <row r="506" spans="1:28" x14ac:dyDescent="0.3">
      <c r="A506">
        <v>481</v>
      </c>
      <c r="B506" t="s">
        <v>280</v>
      </c>
      <c r="C506" t="s">
        <v>148</v>
      </c>
      <c r="D506" t="s">
        <v>151</v>
      </c>
      <c r="E506" t="s">
        <v>280</v>
      </c>
      <c r="F506" t="s">
        <v>155</v>
      </c>
      <c r="G506" t="s">
        <v>219</v>
      </c>
      <c r="H506">
        <v>416.58146368971433</v>
      </c>
      <c r="I506">
        <v>60</v>
      </c>
      <c r="J506">
        <v>1453777.9573022458</v>
      </c>
      <c r="K506">
        <v>46606.243172727271</v>
      </c>
      <c r="L506">
        <v>261680032.31440425</v>
      </c>
      <c r="M506">
        <v>6732686.5468181809</v>
      </c>
      <c r="N506">
        <v>2180666935.9533687</v>
      </c>
      <c r="O506">
        <v>111840000</v>
      </c>
      <c r="P506">
        <v>28.165770259090905</v>
      </c>
      <c r="Q506">
        <v>21733.980461668572</v>
      </c>
      <c r="R506">
        <v>261726638.55757698</v>
      </c>
      <c r="S506">
        <v>2299.2396225001871</v>
      </c>
      <c r="T506">
        <v>21762.146231927662</v>
      </c>
      <c r="U506">
        <f>Net_Zero_Table[[#This Row],[Total Energy(MJ)]]*AHP!$Q$23/TOPSIS!$B$20</f>
        <v>2.6655122941815438E-2</v>
      </c>
      <c r="V506">
        <f>Net_Zero_Table[[#This Row],[Capital Cost (LKR)]]*AHP!$Q$24/TOPSIS!$C$20</f>
        <v>5.0887517315913438E-3</v>
      </c>
      <c r="W506">
        <f>Net_Zero_Table[[#This Row],[System Cost (LKR)]]*AHP!$Q$25/TOPSIS!$D$20</f>
        <v>2.8351675629990367E-3</v>
      </c>
      <c r="X506">
        <f>Net_Zero_Table[[#This Row],[Embodied Carbon (Metric T)]]*AHP!$Q$26/TOPSIS!$E$20</f>
        <v>1.2696480152454013E-2</v>
      </c>
      <c r="Y5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6.6987134589318676E-3</v>
      </c>
      <c r="Z5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1.2799813546442215E-3</v>
      </c>
      <c r="AA506">
        <f>Net_Zero_Table[[#This Row],[S- Worst-Euclidean Distance]]/(Net_Zero_Table[[#This Row],[S+ Best-Euclidean Distance]]+Net_Zero_Table[[#This Row],[S- Worst-Euclidean Distance]])</f>
        <v>0.16042490464308504</v>
      </c>
      <c r="AB506">
        <v>505</v>
      </c>
    </row>
    <row r="507" spans="1:28" x14ac:dyDescent="0.3">
      <c r="A507">
        <v>499</v>
      </c>
      <c r="B507" t="s">
        <v>280</v>
      </c>
      <c r="C507" t="s">
        <v>148</v>
      </c>
      <c r="D507" t="s">
        <v>280</v>
      </c>
      <c r="E507" t="s">
        <v>280</v>
      </c>
      <c r="F507" t="s">
        <v>155</v>
      </c>
      <c r="G507" t="s">
        <v>219</v>
      </c>
      <c r="H507">
        <v>417.04592602812443</v>
      </c>
      <c r="I507">
        <v>60</v>
      </c>
      <c r="J507">
        <v>1454227.5568458268</v>
      </c>
      <c r="K507">
        <v>46606.243172727271</v>
      </c>
      <c r="L507">
        <v>261760960.23224884</v>
      </c>
      <c r="M507">
        <v>6737291.6218181811</v>
      </c>
      <c r="N507">
        <v>2181341335.2687402</v>
      </c>
      <c r="O507">
        <v>111840000</v>
      </c>
      <c r="P507">
        <v>28.156560109090908</v>
      </c>
      <c r="Q507">
        <v>21740.701974845113</v>
      </c>
      <c r="R507">
        <v>261807566.47542158</v>
      </c>
      <c r="S507">
        <v>2299.9186268905582</v>
      </c>
      <c r="T507">
        <v>21768.858534954205</v>
      </c>
      <c r="U507">
        <f>Net_Zero_Table[[#This Row],[Total Energy(MJ)]]*AHP!$Q$23/TOPSIS!$B$20</f>
        <v>2.6663364913711997E-2</v>
      </c>
      <c r="V507">
        <f>Net_Zero_Table[[#This Row],[Capital Cost (LKR)]]*AHP!$Q$24/TOPSIS!$C$20</f>
        <v>5.0922323753458685E-3</v>
      </c>
      <c r="W507">
        <f>Net_Zero_Table[[#This Row],[System Cost (LKR)]]*AHP!$Q$25/TOPSIS!$D$20</f>
        <v>2.8351675629990367E-3</v>
      </c>
      <c r="X507">
        <f>Net_Zero_Table[[#This Row],[Embodied Carbon (Metric T)]]*AHP!$Q$26/TOPSIS!$E$20</f>
        <v>1.2692328429081974E-2</v>
      </c>
      <c r="Y5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6.7029279158266342E-3</v>
      </c>
      <c r="Z5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1.2805832156694856E-3</v>
      </c>
      <c r="AA507">
        <f>Net_Zero_Table[[#This Row],[S- Worst-Euclidean Distance]]/(Net_Zero_Table[[#This Row],[S+ Best-Euclidean Distance]]+Net_Zero_Table[[#This Row],[S- Worst-Euclidean Distance]])</f>
        <v>0.16040351100875871</v>
      </c>
      <c r="AB507">
        <v>506</v>
      </c>
    </row>
    <row r="508" spans="1:28" x14ac:dyDescent="0.3">
      <c r="A508">
        <v>483</v>
      </c>
      <c r="B508" t="s">
        <v>280</v>
      </c>
      <c r="C508" t="s">
        <v>148</v>
      </c>
      <c r="D508" t="s">
        <v>151</v>
      </c>
      <c r="E508" t="s">
        <v>280</v>
      </c>
      <c r="F508" t="s">
        <v>155</v>
      </c>
      <c r="G508" t="s">
        <v>218</v>
      </c>
      <c r="H508">
        <v>416.58146368971433</v>
      </c>
      <c r="I508">
        <v>30</v>
      </c>
      <c r="J508">
        <v>1453777.9573022458</v>
      </c>
      <c r="K508">
        <v>46606.243172727271</v>
      </c>
      <c r="L508">
        <v>261680032.31440425</v>
      </c>
      <c r="M508">
        <v>6732686.5468181809</v>
      </c>
      <c r="N508">
        <v>2180666935.9533687</v>
      </c>
      <c r="O508">
        <v>112386000</v>
      </c>
      <c r="P508">
        <v>28.165770259090905</v>
      </c>
      <c r="Q508">
        <v>21733.980461668572</v>
      </c>
      <c r="R508">
        <v>261726638.55757698</v>
      </c>
      <c r="S508">
        <v>2299.7856225001869</v>
      </c>
      <c r="T508">
        <v>21762.146231927662</v>
      </c>
      <c r="U508">
        <f>Net_Zero_Table[[#This Row],[Total Energy(MJ)]]*AHP!$Q$23/TOPSIS!$B$20</f>
        <v>2.6655122941815438E-2</v>
      </c>
      <c r="V508">
        <f>Net_Zero_Table[[#This Row],[Capital Cost (LKR)]]*AHP!$Q$24/TOPSIS!$C$20</f>
        <v>5.0887517315913438E-3</v>
      </c>
      <c r="W508">
        <f>Net_Zero_Table[[#This Row],[System Cost (LKR)]]*AHP!$Q$25/TOPSIS!$D$20</f>
        <v>2.849008778032991E-3</v>
      </c>
      <c r="X508">
        <f>Net_Zero_Table[[#This Row],[Embodied Carbon (Metric T)]]*AHP!$Q$26/TOPSIS!$E$20</f>
        <v>1.2696480152454013E-2</v>
      </c>
      <c r="Y5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6.7000945212681174E-3</v>
      </c>
      <c r="Z5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1.2775703280970404E-3</v>
      </c>
      <c r="AA508">
        <f>Net_Zero_Table[[#This Row],[S- Worst-Euclidean Distance]]/(Net_Zero_Table[[#This Row],[S+ Best-Euclidean Distance]]+Net_Zero_Table[[#This Row],[S- Worst-Euclidean Distance]])</f>
        <v>0.16014339436667441</v>
      </c>
      <c r="AB508">
        <v>507</v>
      </c>
    </row>
    <row r="509" spans="1:28" x14ac:dyDescent="0.3">
      <c r="A509">
        <v>501</v>
      </c>
      <c r="B509" t="s">
        <v>280</v>
      </c>
      <c r="C509" t="s">
        <v>148</v>
      </c>
      <c r="D509" t="s">
        <v>280</v>
      </c>
      <c r="E509" t="s">
        <v>280</v>
      </c>
      <c r="F509" t="s">
        <v>155</v>
      </c>
      <c r="G509" t="s">
        <v>218</v>
      </c>
      <c r="H509">
        <v>417.04592602812443</v>
      </c>
      <c r="I509">
        <v>30</v>
      </c>
      <c r="J509">
        <v>1454227.5568458268</v>
      </c>
      <c r="K509">
        <v>46606.243172727271</v>
      </c>
      <c r="L509">
        <v>261760960.23224884</v>
      </c>
      <c r="M509">
        <v>6737291.6218181811</v>
      </c>
      <c r="N509">
        <v>2181341335.2687402</v>
      </c>
      <c r="O509">
        <v>112386000</v>
      </c>
      <c r="P509">
        <v>28.156560109090908</v>
      </c>
      <c r="Q509">
        <v>21740.701974845113</v>
      </c>
      <c r="R509">
        <v>261807566.47542158</v>
      </c>
      <c r="S509">
        <v>2300.4646268905581</v>
      </c>
      <c r="T509">
        <v>21768.858534954205</v>
      </c>
      <c r="U509">
        <f>Net_Zero_Table[[#This Row],[Total Energy(MJ)]]*AHP!$Q$23/TOPSIS!$B$20</f>
        <v>2.6663364913711997E-2</v>
      </c>
      <c r="V509">
        <f>Net_Zero_Table[[#This Row],[Capital Cost (LKR)]]*AHP!$Q$24/TOPSIS!$C$20</f>
        <v>5.0922323753458685E-3</v>
      </c>
      <c r="W509">
        <f>Net_Zero_Table[[#This Row],[System Cost (LKR)]]*AHP!$Q$25/TOPSIS!$D$20</f>
        <v>2.849008778032991E-3</v>
      </c>
      <c r="X509">
        <f>Net_Zero_Table[[#This Row],[Embodied Carbon (Metric T)]]*AHP!$Q$26/TOPSIS!$E$20</f>
        <v>1.2692328429081974E-2</v>
      </c>
      <c r="Y5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6.7043081100006206E-3</v>
      </c>
      <c r="Z5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1.2781733244171245E-3</v>
      </c>
      <c r="AA509">
        <f>Net_Zero_Table[[#This Row],[S- Worst-Euclidean Distance]]/(Net_Zero_Table[[#This Row],[S+ Best-Euclidean Distance]]+Net_Zero_Table[[#This Row],[S- Worst-Euclidean Distance]])</f>
        <v>0.16012230468912536</v>
      </c>
      <c r="AB509">
        <v>508</v>
      </c>
    </row>
    <row r="510" spans="1:28" x14ac:dyDescent="0.3">
      <c r="A510">
        <v>482</v>
      </c>
      <c r="B510" t="s">
        <v>280</v>
      </c>
      <c r="C510" t="s">
        <v>148</v>
      </c>
      <c r="D510" t="s">
        <v>151</v>
      </c>
      <c r="E510" t="s">
        <v>280</v>
      </c>
      <c r="F510" t="s">
        <v>155</v>
      </c>
      <c r="G510" t="s">
        <v>220</v>
      </c>
      <c r="H510">
        <v>416.58146368971433</v>
      </c>
      <c r="I510">
        <v>30</v>
      </c>
      <c r="J510">
        <v>1453777.9573022458</v>
      </c>
      <c r="K510">
        <v>46606.243172727271</v>
      </c>
      <c r="L510">
        <v>261680032.31440425</v>
      </c>
      <c r="M510">
        <v>6732686.5468181809</v>
      </c>
      <c r="N510">
        <v>2180666935.9533687</v>
      </c>
      <c r="O510">
        <v>117000000</v>
      </c>
      <c r="P510">
        <v>28.165770259090905</v>
      </c>
      <c r="Q510">
        <v>21733.980461668572</v>
      </c>
      <c r="R510">
        <v>261726638.55757698</v>
      </c>
      <c r="S510">
        <v>2304.399622500187</v>
      </c>
      <c r="T510">
        <v>21762.146231927662</v>
      </c>
      <c r="U510">
        <f>Net_Zero_Table[[#This Row],[Total Energy(MJ)]]*AHP!$Q$23/TOPSIS!$B$20</f>
        <v>2.6655122941815438E-2</v>
      </c>
      <c r="V510">
        <f>Net_Zero_Table[[#This Row],[Capital Cost (LKR)]]*AHP!$Q$24/TOPSIS!$C$20</f>
        <v>5.0887517315913438E-3</v>
      </c>
      <c r="W510">
        <f>Net_Zero_Table[[#This Row],[System Cost (LKR)]]*AHP!$Q$25/TOPSIS!$D$20</f>
        <v>2.9659746501331124E-3</v>
      </c>
      <c r="X510">
        <f>Net_Zero_Table[[#This Row],[Embodied Carbon (Metric T)]]*AHP!$Q$26/TOPSIS!$E$20</f>
        <v>1.2696480152454013E-2</v>
      </c>
      <c r="Y5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6.7128936014059894E-3</v>
      </c>
      <c r="Z5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1.2630823701930633E-3</v>
      </c>
      <c r="AA510">
        <f>Net_Zero_Table[[#This Row],[S- Worst-Euclidean Distance]]/(Net_Zero_Table[[#This Row],[S+ Best-Euclidean Distance]]+Net_Zero_Table[[#This Row],[S- Worst-Euclidean Distance]])</f>
        <v>0.15836085448234316</v>
      </c>
      <c r="AB510">
        <v>509</v>
      </c>
    </row>
    <row r="511" spans="1:28" x14ac:dyDescent="0.3">
      <c r="A511">
        <v>500</v>
      </c>
      <c r="B511" t="s">
        <v>280</v>
      </c>
      <c r="C511" t="s">
        <v>148</v>
      </c>
      <c r="D511" t="s">
        <v>280</v>
      </c>
      <c r="E511" t="s">
        <v>280</v>
      </c>
      <c r="F511" t="s">
        <v>155</v>
      </c>
      <c r="G511" t="s">
        <v>220</v>
      </c>
      <c r="H511">
        <v>417.04592602812443</v>
      </c>
      <c r="I511">
        <v>30</v>
      </c>
      <c r="J511">
        <v>1454227.5568458268</v>
      </c>
      <c r="K511">
        <v>46606.243172727271</v>
      </c>
      <c r="L511">
        <v>261760960.23224884</v>
      </c>
      <c r="M511">
        <v>6737291.6218181811</v>
      </c>
      <c r="N511">
        <v>2181341335.2687402</v>
      </c>
      <c r="O511">
        <v>117000000</v>
      </c>
      <c r="P511">
        <v>28.156560109090908</v>
      </c>
      <c r="Q511">
        <v>21740.701974845113</v>
      </c>
      <c r="R511">
        <v>261807566.47542158</v>
      </c>
      <c r="S511">
        <v>2305.0786268905581</v>
      </c>
      <c r="T511">
        <v>21768.858534954205</v>
      </c>
      <c r="U511">
        <f>Net_Zero_Table[[#This Row],[Total Energy(MJ)]]*AHP!$Q$23/TOPSIS!$B$20</f>
        <v>2.6663364913711997E-2</v>
      </c>
      <c r="V511">
        <f>Net_Zero_Table[[#This Row],[Capital Cost (LKR)]]*AHP!$Q$24/TOPSIS!$C$20</f>
        <v>5.0922323753458685E-3</v>
      </c>
      <c r="W511">
        <f>Net_Zero_Table[[#This Row],[System Cost (LKR)]]*AHP!$Q$25/TOPSIS!$D$20</f>
        <v>2.9659746501331124E-3</v>
      </c>
      <c r="X511">
        <f>Net_Zero_Table[[#This Row],[Embodied Carbon (Metric T)]]*AHP!$Q$26/TOPSIS!$E$20</f>
        <v>1.2692328429081974E-2</v>
      </c>
      <c r="Y5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6.717099161370965E-3</v>
      </c>
      <c r="Z5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1.2636922797540826E-3</v>
      </c>
      <c r="AA511">
        <f>Net_Zero_Table[[#This Row],[S- Worst-Euclidean Distance]]/(Net_Zero_Table[[#This Row],[S+ Best-Euclidean Distance]]+Net_Zero_Table[[#This Row],[S- Worst-Euclidean Distance]])</f>
        <v>0.15834172451146533</v>
      </c>
      <c r="AB511">
        <v>510</v>
      </c>
    </row>
    <row r="512" spans="1:28" x14ac:dyDescent="0.3">
      <c r="A512">
        <v>484</v>
      </c>
      <c r="B512" t="s">
        <v>280</v>
      </c>
      <c r="C512" t="s">
        <v>148</v>
      </c>
      <c r="D512" t="s">
        <v>151</v>
      </c>
      <c r="E512" t="s">
        <v>280</v>
      </c>
      <c r="F512" t="s">
        <v>280</v>
      </c>
      <c r="G512" t="s">
        <v>219</v>
      </c>
      <c r="H512">
        <v>416.68340356271517</v>
      </c>
      <c r="I512">
        <v>60</v>
      </c>
      <c r="J512">
        <v>1451026.2688253671</v>
      </c>
      <c r="K512">
        <v>47970.876127272728</v>
      </c>
      <c r="L512">
        <v>261184728.38856608</v>
      </c>
      <c r="M512">
        <v>6694476.8240909083</v>
      </c>
      <c r="N512">
        <v>2176539403.2380505</v>
      </c>
      <c r="O512">
        <v>111840000</v>
      </c>
      <c r="P512">
        <v>28.438696849999996</v>
      </c>
      <c r="Q512">
        <v>21692.842718939239</v>
      </c>
      <c r="R512">
        <v>261232699.26469335</v>
      </c>
      <c r="S512">
        <v>2295.0738800621416</v>
      </c>
      <c r="T512">
        <v>21721.281415789239</v>
      </c>
      <c r="U512">
        <f>Net_Zero_Table[[#This Row],[Total Energy(MJ)]]*AHP!$Q$23/TOPSIS!$B$20</f>
        <v>2.6604818499553977E-2</v>
      </c>
      <c r="V512">
        <f>Net_Zero_Table[[#This Row],[Capital Cost (LKR)]]*AHP!$Q$24/TOPSIS!$C$20</f>
        <v>5.0598717605218561E-3</v>
      </c>
      <c r="W512">
        <f>Net_Zero_Table[[#This Row],[System Cost (LKR)]]*AHP!$Q$25/TOPSIS!$D$20</f>
        <v>2.8351675629990367E-3</v>
      </c>
      <c r="X512">
        <f>Net_Zero_Table[[#This Row],[Embodied Carbon (Metric T)]]*AHP!$Q$26/TOPSIS!$E$20</f>
        <v>1.281950917004091E-2</v>
      </c>
      <c r="Y5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6.7343592314353384E-3</v>
      </c>
      <c r="Z5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1.1937198711218723E-3</v>
      </c>
      <c r="AA512">
        <f>Net_Zero_Table[[#This Row],[S- Worst-Euclidean Distance]]/(Net_Zero_Table[[#This Row],[S+ Best-Euclidean Distance]]+Net_Zero_Table[[#This Row],[S- Worst-Euclidean Distance]])</f>
        <v>0.15056861260842322</v>
      </c>
      <c r="AB512">
        <v>511</v>
      </c>
    </row>
    <row r="513" spans="1:28" x14ac:dyDescent="0.3">
      <c r="A513">
        <v>502</v>
      </c>
      <c r="B513" t="s">
        <v>280</v>
      </c>
      <c r="C513" t="s">
        <v>148</v>
      </c>
      <c r="D513" t="s">
        <v>280</v>
      </c>
      <c r="E513" t="s">
        <v>280</v>
      </c>
      <c r="F513" t="s">
        <v>280</v>
      </c>
      <c r="G513" t="s">
        <v>219</v>
      </c>
      <c r="H513">
        <v>417.1478659011251</v>
      </c>
      <c r="I513">
        <v>60</v>
      </c>
      <c r="J513">
        <v>1451475.8683689476</v>
      </c>
      <c r="K513">
        <v>47970.876127272728</v>
      </c>
      <c r="L513">
        <v>261265656.30641055</v>
      </c>
      <c r="M513">
        <v>6699081.8990909085</v>
      </c>
      <c r="N513">
        <v>2177213802.553421</v>
      </c>
      <c r="O513">
        <v>111840000</v>
      </c>
      <c r="P513">
        <v>28.429486699999998</v>
      </c>
      <c r="Q513">
        <v>21699.564232115765</v>
      </c>
      <c r="R513">
        <v>261313627.18253782</v>
      </c>
      <c r="S513">
        <v>2295.7528844525118</v>
      </c>
      <c r="T513">
        <v>21727.993718815764</v>
      </c>
      <c r="U513">
        <f>Net_Zero_Table[[#This Row],[Total Energy(MJ)]]*AHP!$Q$23/TOPSIS!$B$20</f>
        <v>2.6613060471450525E-2</v>
      </c>
      <c r="V513">
        <f>Net_Zero_Table[[#This Row],[Capital Cost (LKR)]]*AHP!$Q$24/TOPSIS!$C$20</f>
        <v>5.0633524042763816E-3</v>
      </c>
      <c r="W513">
        <f>Net_Zero_Table[[#This Row],[System Cost (LKR)]]*AHP!$Q$25/TOPSIS!$D$20</f>
        <v>2.8351675629990367E-3</v>
      </c>
      <c r="X513">
        <f>Net_Zero_Table[[#This Row],[Embodied Carbon (Metric T)]]*AHP!$Q$26/TOPSIS!$E$20</f>
        <v>1.2815357446668873E-2</v>
      </c>
      <c r="Y5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6.7383991478418047E-3</v>
      </c>
      <c r="Z5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1.1935059331451225E-3</v>
      </c>
      <c r="AA513">
        <f>Net_Zero_Table[[#This Row],[S- Worst-Euclidean Distance]]/(Net_Zero_Table[[#This Row],[S+ Best-Euclidean Distance]]+Net_Zero_Table[[#This Row],[S- Worst-Euclidean Distance]])</f>
        <v>0.15046901355463782</v>
      </c>
      <c r="AB513">
        <v>512</v>
      </c>
    </row>
    <row r="514" spans="1:28" x14ac:dyDescent="0.3">
      <c r="A514">
        <v>486</v>
      </c>
      <c r="B514" t="s">
        <v>280</v>
      </c>
      <c r="C514" t="s">
        <v>148</v>
      </c>
      <c r="D514" t="s">
        <v>151</v>
      </c>
      <c r="E514" t="s">
        <v>280</v>
      </c>
      <c r="F514" t="s">
        <v>280</v>
      </c>
      <c r="G514" t="s">
        <v>218</v>
      </c>
      <c r="H514">
        <v>416.68340356271517</v>
      </c>
      <c r="I514">
        <v>30</v>
      </c>
      <c r="J514">
        <v>1451026.2688253671</v>
      </c>
      <c r="K514">
        <v>47970.876127272728</v>
      </c>
      <c r="L514">
        <v>261184728.38856608</v>
      </c>
      <c r="M514">
        <v>6694476.8240909083</v>
      </c>
      <c r="N514">
        <v>2176539403.2380505</v>
      </c>
      <c r="O514">
        <v>112386000</v>
      </c>
      <c r="P514">
        <v>28.438696849999996</v>
      </c>
      <c r="Q514">
        <v>21692.842718939239</v>
      </c>
      <c r="R514">
        <v>261232699.26469335</v>
      </c>
      <c r="S514">
        <v>2295.6198800621414</v>
      </c>
      <c r="T514">
        <v>21721.281415789239</v>
      </c>
      <c r="U514">
        <f>Net_Zero_Table[[#This Row],[Total Energy(MJ)]]*AHP!$Q$23/TOPSIS!$B$20</f>
        <v>2.6604818499553977E-2</v>
      </c>
      <c r="V514">
        <f>Net_Zero_Table[[#This Row],[Capital Cost (LKR)]]*AHP!$Q$24/TOPSIS!$C$20</f>
        <v>5.0598717605218561E-3</v>
      </c>
      <c r="W514">
        <f>Net_Zero_Table[[#This Row],[System Cost (LKR)]]*AHP!$Q$25/TOPSIS!$D$20</f>
        <v>2.849008778032991E-3</v>
      </c>
      <c r="X514">
        <f>Net_Zero_Table[[#This Row],[Embodied Carbon (Metric T)]]*AHP!$Q$26/TOPSIS!$E$20</f>
        <v>1.281950917004091E-2</v>
      </c>
      <c r="Y5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6.735732985137583E-3</v>
      </c>
      <c r="Z5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1.1911342517568469E-3</v>
      </c>
      <c r="AA514">
        <f>Net_Zero_Table[[#This Row],[S- Worst-Euclidean Distance]]/(Net_Zero_Table[[#This Row],[S+ Best-Euclidean Distance]]+Net_Zero_Table[[#This Row],[S- Worst-Euclidean Distance]])</f>
        <v>0.15026544739047587</v>
      </c>
      <c r="AB514">
        <v>513</v>
      </c>
    </row>
    <row r="515" spans="1:28" x14ac:dyDescent="0.3">
      <c r="A515">
        <v>504</v>
      </c>
      <c r="B515" t="s">
        <v>280</v>
      </c>
      <c r="C515" t="s">
        <v>148</v>
      </c>
      <c r="D515" t="s">
        <v>280</v>
      </c>
      <c r="E515" t="s">
        <v>280</v>
      </c>
      <c r="F515" t="s">
        <v>280</v>
      </c>
      <c r="G515" t="s">
        <v>218</v>
      </c>
      <c r="H515">
        <v>417.1478659011251</v>
      </c>
      <c r="I515">
        <v>30</v>
      </c>
      <c r="J515">
        <v>1451475.8683689476</v>
      </c>
      <c r="K515">
        <v>47970.876127272728</v>
      </c>
      <c r="L515">
        <v>261265656.30641055</v>
      </c>
      <c r="M515">
        <v>6699081.8990909085</v>
      </c>
      <c r="N515">
        <v>2177213802.553421</v>
      </c>
      <c r="O515">
        <v>112386000</v>
      </c>
      <c r="P515">
        <v>28.429486699999998</v>
      </c>
      <c r="Q515">
        <v>21699.564232115765</v>
      </c>
      <c r="R515">
        <v>261313627.18253782</v>
      </c>
      <c r="S515">
        <v>2296.2988844525116</v>
      </c>
      <c r="T515">
        <v>21727.993718815764</v>
      </c>
      <c r="U515">
        <f>Net_Zero_Table[[#This Row],[Total Energy(MJ)]]*AHP!$Q$23/TOPSIS!$B$20</f>
        <v>2.6613060471450525E-2</v>
      </c>
      <c r="V515">
        <f>Net_Zero_Table[[#This Row],[Capital Cost (LKR)]]*AHP!$Q$24/TOPSIS!$C$20</f>
        <v>5.0633524042763816E-3</v>
      </c>
      <c r="W515">
        <f>Net_Zero_Table[[#This Row],[System Cost (LKR)]]*AHP!$Q$25/TOPSIS!$D$20</f>
        <v>2.849008778032991E-3</v>
      </c>
      <c r="X515">
        <f>Net_Zero_Table[[#This Row],[Embodied Carbon (Metric T)]]*AHP!$Q$26/TOPSIS!$E$20</f>
        <v>1.2815357446668873E-2</v>
      </c>
      <c r="Y5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6.7397720780963555E-3</v>
      </c>
      <c r="Z5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1.1909198492970603E-3</v>
      </c>
      <c r="AA515">
        <f>Net_Zero_Table[[#This Row],[S- Worst-Euclidean Distance]]/(Net_Zero_Table[[#This Row],[S+ Best-Euclidean Distance]]+Net_Zero_Table[[#This Row],[S- Worst-Euclidean Distance]])</f>
        <v>0.15016594519117585</v>
      </c>
      <c r="AB515">
        <v>514</v>
      </c>
    </row>
    <row r="516" spans="1:28" x14ac:dyDescent="0.3">
      <c r="A516">
        <v>478</v>
      </c>
      <c r="B516" t="s">
        <v>280</v>
      </c>
      <c r="C516" t="s">
        <v>148</v>
      </c>
      <c r="D516" t="s">
        <v>151</v>
      </c>
      <c r="E516" t="s">
        <v>280</v>
      </c>
      <c r="F516" t="s">
        <v>154</v>
      </c>
      <c r="G516" t="s">
        <v>219</v>
      </c>
      <c r="H516">
        <v>416.62003553355254</v>
      </c>
      <c r="I516">
        <v>60</v>
      </c>
      <c r="J516">
        <v>1452736.7778785618</v>
      </c>
      <c r="K516">
        <v>45787.463399999993</v>
      </c>
      <c r="L516">
        <v>261492620.01814109</v>
      </c>
      <c r="M516">
        <v>6705393.8877272718</v>
      </c>
      <c r="N516">
        <v>2179105166.8178425</v>
      </c>
      <c r="O516">
        <v>111840000</v>
      </c>
      <c r="P516">
        <v>28.438696849999996</v>
      </c>
      <c r="Q516">
        <v>21718.414829284498</v>
      </c>
      <c r="R516">
        <v>261538407.4815411</v>
      </c>
      <c r="S516">
        <v>2297.6505607055697</v>
      </c>
      <c r="T516">
        <v>21746.853526134499</v>
      </c>
      <c r="U516">
        <f>Net_Zero_Table[[#This Row],[Total Energy(MJ)]]*AHP!$Q$23/TOPSIS!$B$20</f>
        <v>2.6635952854655576E-2</v>
      </c>
      <c r="V516">
        <f>Net_Zero_Table[[#This Row],[Capital Cost (LKR)]]*AHP!$Q$24/TOPSIS!$C$20</f>
        <v>5.0681231808274232E-3</v>
      </c>
      <c r="W516">
        <f>Net_Zero_Table[[#This Row],[System Cost (LKR)]]*AHP!$Q$25/TOPSIS!$D$20</f>
        <v>2.8351675629990367E-3</v>
      </c>
      <c r="X516">
        <f>Net_Zero_Table[[#This Row],[Embodied Carbon (Metric T)]]*AHP!$Q$26/TOPSIS!$E$20</f>
        <v>1.281950917004091E-2</v>
      </c>
      <c r="Y5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6.7587932620754281E-3</v>
      </c>
      <c r="Z5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1.1807730370055674E-3</v>
      </c>
      <c r="AA516">
        <f>Net_Zero_Table[[#This Row],[S- Worst-Euclidean Distance]]/(Net_Zero_Table[[#This Row],[S+ Best-Euclidean Distance]]+Net_Zero_Table[[#This Row],[S- Worst-Euclidean Distance]])</f>
        <v>0.14872009282701526</v>
      </c>
      <c r="AB516">
        <v>515</v>
      </c>
    </row>
    <row r="517" spans="1:28" x14ac:dyDescent="0.3">
      <c r="A517">
        <v>496</v>
      </c>
      <c r="B517" t="s">
        <v>280</v>
      </c>
      <c r="C517" t="s">
        <v>148</v>
      </c>
      <c r="D517" t="s">
        <v>280</v>
      </c>
      <c r="E517" t="s">
        <v>280</v>
      </c>
      <c r="F517" t="s">
        <v>154</v>
      </c>
      <c r="G517" t="s">
        <v>219</v>
      </c>
      <c r="H517">
        <v>417.08449787196247</v>
      </c>
      <c r="I517">
        <v>60</v>
      </c>
      <c r="J517">
        <v>1453186.3774221428</v>
      </c>
      <c r="K517">
        <v>45787.463399999993</v>
      </c>
      <c r="L517">
        <v>261573547.93598568</v>
      </c>
      <c r="M517">
        <v>6709998.962727272</v>
      </c>
      <c r="N517">
        <v>2179779566.133214</v>
      </c>
      <c r="O517">
        <v>111840000</v>
      </c>
      <c r="P517">
        <v>28.429486699999998</v>
      </c>
      <c r="Q517">
        <v>21725.136342461032</v>
      </c>
      <c r="R517">
        <v>261619335.39938569</v>
      </c>
      <c r="S517">
        <v>2298.3295650959412</v>
      </c>
      <c r="T517">
        <v>21753.565829161031</v>
      </c>
      <c r="U517">
        <f>Net_Zero_Table[[#This Row],[Total Energy(MJ)]]*AHP!$Q$23/TOPSIS!$B$20</f>
        <v>2.6644194826552135E-2</v>
      </c>
      <c r="V517">
        <f>Net_Zero_Table[[#This Row],[Capital Cost (LKR)]]*AHP!$Q$24/TOPSIS!$C$20</f>
        <v>5.0716038245819488E-3</v>
      </c>
      <c r="W517">
        <f>Net_Zero_Table[[#This Row],[System Cost (LKR)]]*AHP!$Q$25/TOPSIS!$D$20</f>
        <v>2.8351675629990367E-3</v>
      </c>
      <c r="X517">
        <f>Net_Zero_Table[[#This Row],[Embodied Carbon (Metric T)]]*AHP!$Q$26/TOPSIS!$E$20</f>
        <v>1.2815357446668873E-2</v>
      </c>
      <c r="Y5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6.7628607729689179E-3</v>
      </c>
      <c r="Z5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1.1807984180754001E-3</v>
      </c>
      <c r="AA517">
        <f>Net_Zero_Table[[#This Row],[S- Worst-Euclidean Distance]]/(Net_Zero_Table[[#This Row],[S+ Best-Euclidean Distance]]+Net_Zero_Table[[#This Row],[S- Worst-Euclidean Distance]])</f>
        <v>0.14864666140342883</v>
      </c>
      <c r="AB517">
        <v>516</v>
      </c>
    </row>
    <row r="518" spans="1:28" x14ac:dyDescent="0.3">
      <c r="A518">
        <v>480</v>
      </c>
      <c r="B518" t="s">
        <v>280</v>
      </c>
      <c r="C518" t="s">
        <v>148</v>
      </c>
      <c r="D518" t="s">
        <v>151</v>
      </c>
      <c r="E518" t="s">
        <v>280</v>
      </c>
      <c r="F518" t="s">
        <v>154</v>
      </c>
      <c r="G518" t="s">
        <v>218</v>
      </c>
      <c r="H518">
        <v>416.62003553355254</v>
      </c>
      <c r="I518">
        <v>30</v>
      </c>
      <c r="J518">
        <v>1452736.7778785618</v>
      </c>
      <c r="K518">
        <v>45787.463399999993</v>
      </c>
      <c r="L518">
        <v>261492620.01814109</v>
      </c>
      <c r="M518">
        <v>6705393.8877272718</v>
      </c>
      <c r="N518">
        <v>2179105166.8178425</v>
      </c>
      <c r="O518">
        <v>112386000</v>
      </c>
      <c r="P518">
        <v>28.438696849999996</v>
      </c>
      <c r="Q518">
        <v>21718.414829284498</v>
      </c>
      <c r="R518">
        <v>261538407.4815411</v>
      </c>
      <c r="S518">
        <v>2298.1965607055699</v>
      </c>
      <c r="T518">
        <v>21746.853526134499</v>
      </c>
      <c r="U518">
        <f>Net_Zero_Table[[#This Row],[Total Energy(MJ)]]*AHP!$Q$23/TOPSIS!$B$20</f>
        <v>2.6635952854655576E-2</v>
      </c>
      <c r="V518">
        <f>Net_Zero_Table[[#This Row],[Capital Cost (LKR)]]*AHP!$Q$24/TOPSIS!$C$20</f>
        <v>5.0681231808274232E-3</v>
      </c>
      <c r="W518">
        <f>Net_Zero_Table[[#This Row],[System Cost (LKR)]]*AHP!$Q$25/TOPSIS!$D$20</f>
        <v>2.849008778032991E-3</v>
      </c>
      <c r="X518">
        <f>Net_Zero_Table[[#This Row],[Embodied Carbon (Metric T)]]*AHP!$Q$26/TOPSIS!$E$20</f>
        <v>1.281950917004091E-2</v>
      </c>
      <c r="Y5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6.7601620504636065E-3</v>
      </c>
      <c r="Z5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1.1781590045135992E-3</v>
      </c>
      <c r="AA518">
        <f>Net_Zero_Table[[#This Row],[S- Worst-Euclidean Distance]]/(Net_Zero_Table[[#This Row],[S+ Best-Euclidean Distance]]+Net_Zero_Table[[#This Row],[S- Worst-Euclidean Distance]])</f>
        <v>0.14841412892653311</v>
      </c>
      <c r="AB518">
        <v>517</v>
      </c>
    </row>
    <row r="519" spans="1:28" x14ac:dyDescent="0.3">
      <c r="A519">
        <v>485</v>
      </c>
      <c r="B519" t="s">
        <v>280</v>
      </c>
      <c r="C519" t="s">
        <v>148</v>
      </c>
      <c r="D519" t="s">
        <v>151</v>
      </c>
      <c r="E519" t="s">
        <v>280</v>
      </c>
      <c r="F519" t="s">
        <v>280</v>
      </c>
      <c r="G519" t="s">
        <v>220</v>
      </c>
      <c r="H519">
        <v>416.68340356271517</v>
      </c>
      <c r="I519">
        <v>30</v>
      </c>
      <c r="J519">
        <v>1451026.2688253671</v>
      </c>
      <c r="K519">
        <v>47970.876127272728</v>
      </c>
      <c r="L519">
        <v>261184728.38856608</v>
      </c>
      <c r="M519">
        <v>6694476.8240909083</v>
      </c>
      <c r="N519">
        <v>2176539403.2380505</v>
      </c>
      <c r="O519">
        <v>117000000</v>
      </c>
      <c r="P519">
        <v>28.438696849999996</v>
      </c>
      <c r="Q519">
        <v>21692.842718939239</v>
      </c>
      <c r="R519">
        <v>261232699.26469335</v>
      </c>
      <c r="S519">
        <v>2300.2338800621415</v>
      </c>
      <c r="T519">
        <v>21721.281415789239</v>
      </c>
      <c r="U519">
        <f>Net_Zero_Table[[#This Row],[Total Energy(MJ)]]*AHP!$Q$23/TOPSIS!$B$20</f>
        <v>2.6604818499553977E-2</v>
      </c>
      <c r="V519">
        <f>Net_Zero_Table[[#This Row],[Capital Cost (LKR)]]*AHP!$Q$24/TOPSIS!$C$20</f>
        <v>5.0598717605218561E-3</v>
      </c>
      <c r="W519">
        <f>Net_Zero_Table[[#This Row],[System Cost (LKR)]]*AHP!$Q$25/TOPSIS!$D$20</f>
        <v>2.9659746501331124E-3</v>
      </c>
      <c r="X519">
        <f>Net_Zero_Table[[#This Row],[Embodied Carbon (Metric T)]]*AHP!$Q$26/TOPSIS!$E$20</f>
        <v>1.281950917004091E-2</v>
      </c>
      <c r="Y5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6.7484644740074679E-3</v>
      </c>
      <c r="Z5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1.1755815311440079E-3</v>
      </c>
      <c r="AA519">
        <f>Net_Zero_Table[[#This Row],[S- Worst-Euclidean Distance]]/(Net_Zero_Table[[#This Row],[S+ Best-Euclidean Distance]]+Net_Zero_Table[[#This Row],[S- Worst-Euclidean Distance]])</f>
        <v>0.14835622236162618</v>
      </c>
      <c r="AB519">
        <v>518</v>
      </c>
    </row>
    <row r="520" spans="1:28" x14ac:dyDescent="0.3">
      <c r="A520">
        <v>498</v>
      </c>
      <c r="B520" t="s">
        <v>280</v>
      </c>
      <c r="C520" t="s">
        <v>148</v>
      </c>
      <c r="D520" t="s">
        <v>280</v>
      </c>
      <c r="E520" t="s">
        <v>280</v>
      </c>
      <c r="F520" t="s">
        <v>154</v>
      </c>
      <c r="G520" t="s">
        <v>218</v>
      </c>
      <c r="H520">
        <v>417.08449787196247</v>
      </c>
      <c r="I520">
        <v>30</v>
      </c>
      <c r="J520">
        <v>1453186.3774221428</v>
      </c>
      <c r="K520">
        <v>45787.463399999993</v>
      </c>
      <c r="L520">
        <v>261573547.93598568</v>
      </c>
      <c r="M520">
        <v>6709998.962727272</v>
      </c>
      <c r="N520">
        <v>2179779566.133214</v>
      </c>
      <c r="O520">
        <v>112386000</v>
      </c>
      <c r="P520">
        <v>28.429486699999998</v>
      </c>
      <c r="Q520">
        <v>21725.136342461032</v>
      </c>
      <c r="R520">
        <v>261619335.39938569</v>
      </c>
      <c r="S520">
        <v>2298.8755650959411</v>
      </c>
      <c r="T520">
        <v>21753.565829161031</v>
      </c>
      <c r="U520">
        <f>Net_Zero_Table[[#This Row],[Total Energy(MJ)]]*AHP!$Q$23/TOPSIS!$B$20</f>
        <v>2.6644194826552135E-2</v>
      </c>
      <c r="V520">
        <f>Net_Zero_Table[[#This Row],[Capital Cost (LKR)]]*AHP!$Q$24/TOPSIS!$C$20</f>
        <v>5.0716038245819488E-3</v>
      </c>
      <c r="W520">
        <f>Net_Zero_Table[[#This Row],[System Cost (LKR)]]*AHP!$Q$25/TOPSIS!$D$20</f>
        <v>2.849008778032991E-3</v>
      </c>
      <c r="X520">
        <f>Net_Zero_Table[[#This Row],[Embodied Carbon (Metric T)]]*AHP!$Q$26/TOPSIS!$E$20</f>
        <v>1.2815357446668873E-2</v>
      </c>
      <c r="Y5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6.7642287382682327E-3</v>
      </c>
      <c r="Z5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1.1781844418962979E-3</v>
      </c>
      <c r="AA520">
        <f>Net_Zero_Table[[#This Row],[S- Worst-Euclidean Distance]]/(Net_Zero_Table[[#This Row],[S+ Best-Euclidean Distance]]+Net_Zero_Table[[#This Row],[S- Worst-Euclidean Distance]])</f>
        <v>0.14834086507092181</v>
      </c>
      <c r="AB520">
        <v>519</v>
      </c>
    </row>
    <row r="521" spans="1:28" x14ac:dyDescent="0.3">
      <c r="A521">
        <v>503</v>
      </c>
      <c r="B521" t="s">
        <v>280</v>
      </c>
      <c r="C521" t="s">
        <v>148</v>
      </c>
      <c r="D521" t="s">
        <v>280</v>
      </c>
      <c r="E521" t="s">
        <v>280</v>
      </c>
      <c r="F521" t="s">
        <v>280</v>
      </c>
      <c r="G521" t="s">
        <v>220</v>
      </c>
      <c r="H521">
        <v>417.1478659011251</v>
      </c>
      <c r="I521">
        <v>30</v>
      </c>
      <c r="J521">
        <v>1451475.8683689476</v>
      </c>
      <c r="K521">
        <v>47970.876127272728</v>
      </c>
      <c r="L521">
        <v>261265656.30641055</v>
      </c>
      <c r="M521">
        <v>6699081.8990909085</v>
      </c>
      <c r="N521">
        <v>2177213802.553421</v>
      </c>
      <c r="O521">
        <v>117000000</v>
      </c>
      <c r="P521">
        <v>28.429486699999998</v>
      </c>
      <c r="Q521">
        <v>21699.564232115765</v>
      </c>
      <c r="R521">
        <v>261313627.18253782</v>
      </c>
      <c r="S521">
        <v>2300.9128844525117</v>
      </c>
      <c r="T521">
        <v>21727.993718815764</v>
      </c>
      <c r="U521">
        <f>Net_Zero_Table[[#This Row],[Total Energy(MJ)]]*AHP!$Q$23/TOPSIS!$B$20</f>
        <v>2.6613060471450525E-2</v>
      </c>
      <c r="V521">
        <f>Net_Zero_Table[[#This Row],[Capital Cost (LKR)]]*AHP!$Q$24/TOPSIS!$C$20</f>
        <v>5.0633524042763816E-3</v>
      </c>
      <c r="W521">
        <f>Net_Zero_Table[[#This Row],[System Cost (LKR)]]*AHP!$Q$25/TOPSIS!$D$20</f>
        <v>2.9659746501331124E-3</v>
      </c>
      <c r="X521">
        <f>Net_Zero_Table[[#This Row],[Embodied Carbon (Metric T)]]*AHP!$Q$26/TOPSIS!$E$20</f>
        <v>1.2815357446668873E-2</v>
      </c>
      <c r="Y5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6.75249595146548E-3</v>
      </c>
      <c r="Z5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1.1753642916595176E-3</v>
      </c>
      <c r="AA521">
        <f>Net_Zero_Table[[#This Row],[S- Worst-Euclidean Distance]]/(Net_Zero_Table[[#This Row],[S+ Best-Euclidean Distance]]+Net_Zero_Table[[#This Row],[S- Worst-Euclidean Distance]])</f>
        <v>0.1482574434480966</v>
      </c>
      <c r="AB521">
        <v>520</v>
      </c>
    </row>
    <row r="522" spans="1:28" x14ac:dyDescent="0.3">
      <c r="A522">
        <v>479</v>
      </c>
      <c r="B522" t="s">
        <v>280</v>
      </c>
      <c r="C522" t="s">
        <v>148</v>
      </c>
      <c r="D522" t="s">
        <v>151</v>
      </c>
      <c r="E522" t="s">
        <v>280</v>
      </c>
      <c r="F522" t="s">
        <v>154</v>
      </c>
      <c r="G522" t="s">
        <v>220</v>
      </c>
      <c r="H522">
        <v>416.62003553355254</v>
      </c>
      <c r="I522">
        <v>30</v>
      </c>
      <c r="J522">
        <v>1452736.7778785618</v>
      </c>
      <c r="K522">
        <v>45787.463399999993</v>
      </c>
      <c r="L522">
        <v>261492620.01814109</v>
      </c>
      <c r="M522">
        <v>6705393.8877272718</v>
      </c>
      <c r="N522">
        <v>2179105166.8178425</v>
      </c>
      <c r="O522">
        <v>117000000</v>
      </c>
      <c r="P522">
        <v>28.438696849999996</v>
      </c>
      <c r="Q522">
        <v>21718.414829284498</v>
      </c>
      <c r="R522">
        <v>261538407.4815411</v>
      </c>
      <c r="S522">
        <v>2302.81056070557</v>
      </c>
      <c r="T522">
        <v>21746.853526134499</v>
      </c>
      <c r="U522">
        <f>Net_Zero_Table[[#This Row],[Total Energy(MJ)]]*AHP!$Q$23/TOPSIS!$B$20</f>
        <v>2.6635952854655576E-2</v>
      </c>
      <c r="V522">
        <f>Net_Zero_Table[[#This Row],[Capital Cost (LKR)]]*AHP!$Q$24/TOPSIS!$C$20</f>
        <v>5.0681231808274232E-3</v>
      </c>
      <c r="W522">
        <f>Net_Zero_Table[[#This Row],[System Cost (LKR)]]*AHP!$Q$25/TOPSIS!$D$20</f>
        <v>2.9659746501331124E-3</v>
      </c>
      <c r="X522">
        <f>Net_Zero_Table[[#This Row],[Embodied Carbon (Metric T)]]*AHP!$Q$26/TOPSIS!$E$20</f>
        <v>1.281950917004091E-2</v>
      </c>
      <c r="Y5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6.7728476181292269E-3</v>
      </c>
      <c r="Z5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1.1624326950731476E-3</v>
      </c>
      <c r="AA522">
        <f>Net_Zero_Table[[#This Row],[S- Worst-Euclidean Distance]]/(Net_Zero_Table[[#This Row],[S+ Best-Euclidean Distance]]+Net_Zero_Table[[#This Row],[S- Worst-Euclidean Distance]])</f>
        <v>0.14648917860395461</v>
      </c>
      <c r="AB522">
        <v>521</v>
      </c>
    </row>
    <row r="523" spans="1:28" x14ac:dyDescent="0.3">
      <c r="A523">
        <v>497</v>
      </c>
      <c r="B523" t="s">
        <v>280</v>
      </c>
      <c r="C523" t="s">
        <v>148</v>
      </c>
      <c r="D523" t="s">
        <v>280</v>
      </c>
      <c r="E523" t="s">
        <v>280</v>
      </c>
      <c r="F523" t="s">
        <v>154</v>
      </c>
      <c r="G523" t="s">
        <v>220</v>
      </c>
      <c r="H523">
        <v>417.08449787196247</v>
      </c>
      <c r="I523">
        <v>30</v>
      </c>
      <c r="J523">
        <v>1453186.3774221428</v>
      </c>
      <c r="K523">
        <v>45787.463399999993</v>
      </c>
      <c r="L523">
        <v>261573547.93598568</v>
      </c>
      <c r="M523">
        <v>6709998.962727272</v>
      </c>
      <c r="N523">
        <v>2179779566.133214</v>
      </c>
      <c r="O523">
        <v>117000000</v>
      </c>
      <c r="P523">
        <v>28.429486699999998</v>
      </c>
      <c r="Q523">
        <v>21725.136342461032</v>
      </c>
      <c r="R523">
        <v>261619335.39938569</v>
      </c>
      <c r="S523">
        <v>2303.4895650959411</v>
      </c>
      <c r="T523">
        <v>21753.565829161031</v>
      </c>
      <c r="U523">
        <f>Net_Zero_Table[[#This Row],[Total Energy(MJ)]]*AHP!$Q$23/TOPSIS!$B$20</f>
        <v>2.6644194826552135E-2</v>
      </c>
      <c r="V523">
        <f>Net_Zero_Table[[#This Row],[Capital Cost (LKR)]]*AHP!$Q$24/TOPSIS!$C$20</f>
        <v>5.0716038245819488E-3</v>
      </c>
      <c r="W523">
        <f>Net_Zero_Table[[#This Row],[System Cost (LKR)]]*AHP!$Q$25/TOPSIS!$D$20</f>
        <v>2.9659746501331124E-3</v>
      </c>
      <c r="X523">
        <f>Net_Zero_Table[[#This Row],[Embodied Carbon (Metric T)]]*AHP!$Q$26/TOPSIS!$E$20</f>
        <v>1.2815357446668873E-2</v>
      </c>
      <c r="Y5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6.7769066935796218E-3</v>
      </c>
      <c r="Z5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1.1624584765853091E-3</v>
      </c>
      <c r="AA523">
        <f>Net_Zero_Table[[#This Row],[S- Worst-Euclidean Distance]]/(Net_Zero_Table[[#This Row],[S+ Best-Euclidean Distance]]+Net_Zero_Table[[#This Row],[S- Worst-Euclidean Distance]])</f>
        <v>0.14641705623437903</v>
      </c>
      <c r="AB523">
        <v>522</v>
      </c>
    </row>
    <row r="524" spans="1:28" x14ac:dyDescent="0.3">
      <c r="A524">
        <v>391</v>
      </c>
      <c r="B524" t="s">
        <v>142</v>
      </c>
      <c r="C524" t="s">
        <v>148</v>
      </c>
      <c r="D524" t="s">
        <v>280</v>
      </c>
      <c r="E524" t="s">
        <v>280</v>
      </c>
      <c r="F524" t="s">
        <v>155</v>
      </c>
      <c r="G524" t="s">
        <v>219</v>
      </c>
      <c r="H524">
        <v>428.35257482495962</v>
      </c>
      <c r="I524">
        <v>61</v>
      </c>
      <c r="J524">
        <v>1474137.7349931635</v>
      </c>
      <c r="K524">
        <v>48421.45317272727</v>
      </c>
      <c r="L524">
        <v>265344792.29876941</v>
      </c>
      <c r="M524">
        <v>6700987.4218181809</v>
      </c>
      <c r="N524">
        <v>2211206602.4897451</v>
      </c>
      <c r="O524">
        <v>113704000</v>
      </c>
      <c r="P524">
        <v>28.519602109090904</v>
      </c>
      <c r="Q524">
        <v>22038.359138147789</v>
      </c>
      <c r="R524">
        <v>265393213.75194213</v>
      </c>
      <c r="S524">
        <v>2331.6115899115634</v>
      </c>
      <c r="T524">
        <v>22066.878740256881</v>
      </c>
      <c r="U524">
        <f>Net_Zero_Table[[#This Row],[Total Energy(MJ)]]*AHP!$Q$23/TOPSIS!$B$20</f>
        <v>2.7028539316701232E-2</v>
      </c>
      <c r="V524">
        <f>Net_Zero_Table[[#This Row],[Capital Cost (LKR)]]*AHP!$Q$24/TOPSIS!$C$20</f>
        <v>5.0647926513472299E-3</v>
      </c>
      <c r="W524">
        <f>Net_Zero_Table[[#This Row],[System Cost (LKR)]]*AHP!$Q$25/TOPSIS!$D$20</f>
        <v>2.8824203557156875E-3</v>
      </c>
      <c r="X524">
        <f>Net_Zero_Table[[#This Row],[Embodied Carbon (Metric T)]]*AHP!$Q$26/TOPSIS!$E$20</f>
        <v>1.2855979396376912E-2</v>
      </c>
      <c r="Y5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7.0784389954173374E-3</v>
      </c>
      <c r="Z5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1.0714881064405688E-3</v>
      </c>
      <c r="AA524">
        <f>Net_Zero_Table[[#This Row],[S- Worst-Euclidean Distance]]/(Net_Zero_Table[[#This Row],[S+ Best-Euclidean Distance]]+Net_Zero_Table[[#This Row],[S- Worst-Euclidean Distance]])</f>
        <v>0.13147210926540756</v>
      </c>
      <c r="AB524">
        <v>523</v>
      </c>
    </row>
    <row r="525" spans="1:28" x14ac:dyDescent="0.3">
      <c r="A525">
        <v>373</v>
      </c>
      <c r="B525" t="s">
        <v>142</v>
      </c>
      <c r="C525" t="s">
        <v>148</v>
      </c>
      <c r="D525" t="s">
        <v>151</v>
      </c>
      <c r="E525" t="s">
        <v>280</v>
      </c>
      <c r="F525" t="s">
        <v>155</v>
      </c>
      <c r="G525" t="s">
        <v>219</v>
      </c>
      <c r="H525">
        <v>427.88811248654952</v>
      </c>
      <c r="I525">
        <v>61</v>
      </c>
      <c r="J525">
        <v>1473688.1354495825</v>
      </c>
      <c r="K525">
        <v>48421.45317272727</v>
      </c>
      <c r="L525">
        <v>265263864.38092482</v>
      </c>
      <c r="M525">
        <v>6696382.3468181808</v>
      </c>
      <c r="N525">
        <v>2210532203.1743736</v>
      </c>
      <c r="O525">
        <v>113704000</v>
      </c>
      <c r="P525">
        <v>28.528812259090909</v>
      </c>
      <c r="Q525">
        <v>22031.637624971256</v>
      </c>
      <c r="R525">
        <v>265312285.83409753</v>
      </c>
      <c r="S525">
        <v>2330.9325855211914</v>
      </c>
      <c r="T525">
        <v>22060.166437230346</v>
      </c>
      <c r="U525">
        <f>Net_Zero_Table[[#This Row],[Total Energy(MJ)]]*AHP!$Q$23/TOPSIS!$B$20</f>
        <v>2.7020297344804666E-2</v>
      </c>
      <c r="V525">
        <f>Net_Zero_Table[[#This Row],[Capital Cost (LKR)]]*AHP!$Q$24/TOPSIS!$C$20</f>
        <v>5.0613120075927043E-3</v>
      </c>
      <c r="W525">
        <f>Net_Zero_Table[[#This Row],[System Cost (LKR)]]*AHP!$Q$25/TOPSIS!$D$20</f>
        <v>2.8824203557156875E-3</v>
      </c>
      <c r="X525">
        <f>Net_Zero_Table[[#This Row],[Embodied Carbon (Metric T)]]*AHP!$Q$26/TOPSIS!$E$20</f>
        <v>1.2860131119748951E-2</v>
      </c>
      <c r="Y5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7.0741323383520047E-3</v>
      </c>
      <c r="Z5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1.0686795716172205E-3</v>
      </c>
      <c r="AA525">
        <f>Net_Zero_Table[[#This Row],[S- Worst-Euclidean Distance]]/(Net_Zero_Table[[#This Row],[S+ Best-Euclidean Distance]]+Net_Zero_Table[[#This Row],[S- Worst-Euclidean Distance]])</f>
        <v>0.13124207993909803</v>
      </c>
      <c r="AB525">
        <v>524</v>
      </c>
    </row>
    <row r="526" spans="1:28" x14ac:dyDescent="0.3">
      <c r="A526">
        <v>393</v>
      </c>
      <c r="B526" t="s">
        <v>142</v>
      </c>
      <c r="C526" t="s">
        <v>148</v>
      </c>
      <c r="D526" t="s">
        <v>280</v>
      </c>
      <c r="E526" t="s">
        <v>280</v>
      </c>
      <c r="F526" t="s">
        <v>155</v>
      </c>
      <c r="G526" t="s">
        <v>218</v>
      </c>
      <c r="H526">
        <v>428.35257482495962</v>
      </c>
      <c r="I526">
        <v>31</v>
      </c>
      <c r="J526">
        <v>1474137.7349931635</v>
      </c>
      <c r="K526">
        <v>48421.45317272727</v>
      </c>
      <c r="L526">
        <v>265344792.29876941</v>
      </c>
      <c r="M526">
        <v>6700987.4218181809</v>
      </c>
      <c r="N526">
        <v>2211206602.4897451</v>
      </c>
      <c r="O526">
        <v>116132200</v>
      </c>
      <c r="P526">
        <v>28.519602109090904</v>
      </c>
      <c r="Q526">
        <v>22038.359138147789</v>
      </c>
      <c r="R526">
        <v>265393213.75194213</v>
      </c>
      <c r="S526">
        <v>2334.0397899115633</v>
      </c>
      <c r="T526">
        <v>22066.878740256881</v>
      </c>
      <c r="U526">
        <f>Net_Zero_Table[[#This Row],[Total Energy(MJ)]]*AHP!$Q$23/TOPSIS!$B$20</f>
        <v>2.7028539316701232E-2</v>
      </c>
      <c r="V526">
        <f>Net_Zero_Table[[#This Row],[Capital Cost (LKR)]]*AHP!$Q$24/TOPSIS!$C$20</f>
        <v>5.0647926513472299E-3</v>
      </c>
      <c r="W526">
        <f>Net_Zero_Table[[#This Row],[System Cost (LKR)]]*AHP!$Q$25/TOPSIS!$D$20</f>
        <v>2.9439757373007579E-3</v>
      </c>
      <c r="X526">
        <f>Net_Zero_Table[[#This Row],[Embodied Carbon (Metric T)]]*AHP!$Q$26/TOPSIS!$E$20</f>
        <v>1.2855979396376912E-2</v>
      </c>
      <c r="Y5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7.0848675066966429E-3</v>
      </c>
      <c r="Z5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1.062740771560231E-3</v>
      </c>
      <c r="AA526">
        <f>Net_Zero_Table[[#This Row],[S- Worst-Euclidean Distance]]/(Net_Zero_Table[[#This Row],[S+ Best-Euclidean Distance]]+Net_Zero_Table[[#This Row],[S- Worst-Euclidean Distance]])</f>
        <v>0.13043591877094973</v>
      </c>
      <c r="AB526">
        <v>525</v>
      </c>
    </row>
    <row r="527" spans="1:28" x14ac:dyDescent="0.3">
      <c r="A527">
        <v>375</v>
      </c>
      <c r="B527" t="s">
        <v>142</v>
      </c>
      <c r="C527" t="s">
        <v>148</v>
      </c>
      <c r="D527" t="s">
        <v>151</v>
      </c>
      <c r="E527" t="s">
        <v>280</v>
      </c>
      <c r="F527" t="s">
        <v>155</v>
      </c>
      <c r="G527" t="s">
        <v>218</v>
      </c>
      <c r="H527">
        <v>427.88811248654952</v>
      </c>
      <c r="I527">
        <v>31</v>
      </c>
      <c r="J527">
        <v>1473688.1354495825</v>
      </c>
      <c r="K527">
        <v>48421.45317272727</v>
      </c>
      <c r="L527">
        <v>265263864.38092482</v>
      </c>
      <c r="M527">
        <v>6696382.3468181808</v>
      </c>
      <c r="N527">
        <v>2210532203.1743736</v>
      </c>
      <c r="O527">
        <v>116132200</v>
      </c>
      <c r="P527">
        <v>28.528812259090909</v>
      </c>
      <c r="Q527">
        <v>22031.637624971256</v>
      </c>
      <c r="R527">
        <v>265312285.83409753</v>
      </c>
      <c r="S527">
        <v>2333.3607855211917</v>
      </c>
      <c r="T527">
        <v>22060.166437230346</v>
      </c>
      <c r="U527">
        <f>Net_Zero_Table[[#This Row],[Total Energy(MJ)]]*AHP!$Q$23/TOPSIS!$B$20</f>
        <v>2.7020297344804666E-2</v>
      </c>
      <c r="V527">
        <f>Net_Zero_Table[[#This Row],[Capital Cost (LKR)]]*AHP!$Q$24/TOPSIS!$C$20</f>
        <v>5.0613120075927043E-3</v>
      </c>
      <c r="W527">
        <f>Net_Zero_Table[[#This Row],[System Cost (LKR)]]*AHP!$Q$25/TOPSIS!$D$20</f>
        <v>2.9439757373007579E-3</v>
      </c>
      <c r="X527">
        <f>Net_Zero_Table[[#This Row],[Embodied Carbon (Metric T)]]*AHP!$Q$26/TOPSIS!$E$20</f>
        <v>1.2860131119748951E-2</v>
      </c>
      <c r="Y5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7.0805647596868066E-3</v>
      </c>
      <c r="Z5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1.0599090584030336E-3</v>
      </c>
      <c r="AA527">
        <f>Net_Zero_Table[[#This Row],[S- Worst-Euclidean Distance]]/(Net_Zero_Table[[#This Row],[S+ Best-Euclidean Distance]]+Net_Zero_Table[[#This Row],[S- Worst-Euclidean Distance]])</f>
        <v>0.13020237913519153</v>
      </c>
      <c r="AB527">
        <v>526</v>
      </c>
    </row>
    <row r="528" spans="1:28" x14ac:dyDescent="0.3">
      <c r="A528">
        <v>392</v>
      </c>
      <c r="B528" t="s">
        <v>142</v>
      </c>
      <c r="C528" t="s">
        <v>148</v>
      </c>
      <c r="D528" t="s">
        <v>280</v>
      </c>
      <c r="E528" t="s">
        <v>280</v>
      </c>
      <c r="F528" t="s">
        <v>155</v>
      </c>
      <c r="G528" t="s">
        <v>220</v>
      </c>
      <c r="H528">
        <v>428.35257482495962</v>
      </c>
      <c r="I528">
        <v>31</v>
      </c>
      <c r="J528">
        <v>1474137.7349931635</v>
      </c>
      <c r="K528">
        <v>48421.45317272727</v>
      </c>
      <c r="L528">
        <v>265344792.29876941</v>
      </c>
      <c r="M528">
        <v>6700987.4218181809</v>
      </c>
      <c r="N528">
        <v>2211206602.4897451</v>
      </c>
      <c r="O528">
        <v>120900000</v>
      </c>
      <c r="P528">
        <v>28.519602109090904</v>
      </c>
      <c r="Q528">
        <v>22038.359138147789</v>
      </c>
      <c r="R528">
        <v>265393213.75194213</v>
      </c>
      <c r="S528">
        <v>2338.8075899115634</v>
      </c>
      <c r="T528">
        <v>22066.878740256881</v>
      </c>
      <c r="U528">
        <f>Net_Zero_Table[[#This Row],[Total Energy(MJ)]]*AHP!$Q$23/TOPSIS!$B$20</f>
        <v>2.7028539316701232E-2</v>
      </c>
      <c r="V528">
        <f>Net_Zero_Table[[#This Row],[Capital Cost (LKR)]]*AHP!$Q$24/TOPSIS!$C$20</f>
        <v>5.0647926513472299E-3</v>
      </c>
      <c r="W528">
        <f>Net_Zero_Table[[#This Row],[System Cost (LKR)]]*AHP!$Q$25/TOPSIS!$D$20</f>
        <v>3.064840471804216E-3</v>
      </c>
      <c r="X528">
        <f>Net_Zero_Table[[#This Row],[Embodied Carbon (Metric T)]]*AHP!$Q$26/TOPSIS!$E$20</f>
        <v>1.2855979396376912E-2</v>
      </c>
      <c r="Y5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7.0990260957813729E-3</v>
      </c>
      <c r="Z5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1.0558454733008253E-3</v>
      </c>
      <c r="AA528">
        <f>Net_Zero_Table[[#This Row],[S- Worst-Euclidean Distance]]/(Net_Zero_Table[[#This Row],[S+ Best-Euclidean Distance]]+Net_Zero_Table[[#This Row],[S- Worst-Euclidean Distance]])</f>
        <v>0.12947420009701721</v>
      </c>
      <c r="AB528">
        <v>527</v>
      </c>
    </row>
    <row r="529" spans="1:28" x14ac:dyDescent="0.3">
      <c r="A529">
        <v>374</v>
      </c>
      <c r="B529" t="s">
        <v>142</v>
      </c>
      <c r="C529" t="s">
        <v>148</v>
      </c>
      <c r="D529" t="s">
        <v>151</v>
      </c>
      <c r="E529" t="s">
        <v>280</v>
      </c>
      <c r="F529" t="s">
        <v>155</v>
      </c>
      <c r="G529" t="s">
        <v>220</v>
      </c>
      <c r="H529">
        <v>427.88811248654952</v>
      </c>
      <c r="I529">
        <v>31</v>
      </c>
      <c r="J529">
        <v>1473688.1354495825</v>
      </c>
      <c r="K529">
        <v>48421.45317272727</v>
      </c>
      <c r="L529">
        <v>265263864.38092482</v>
      </c>
      <c r="M529">
        <v>6696382.3468181808</v>
      </c>
      <c r="N529">
        <v>2210532203.1743736</v>
      </c>
      <c r="O529">
        <v>120900000</v>
      </c>
      <c r="P529">
        <v>28.528812259090909</v>
      </c>
      <c r="Q529">
        <v>22031.637624971256</v>
      </c>
      <c r="R529">
        <v>265312285.83409753</v>
      </c>
      <c r="S529">
        <v>2338.1285855211918</v>
      </c>
      <c r="T529">
        <v>22060.166437230346</v>
      </c>
      <c r="U529">
        <f>Net_Zero_Table[[#This Row],[Total Energy(MJ)]]*AHP!$Q$23/TOPSIS!$B$20</f>
        <v>2.7020297344804666E-2</v>
      </c>
      <c r="V529">
        <f>Net_Zero_Table[[#This Row],[Capital Cost (LKR)]]*AHP!$Q$24/TOPSIS!$C$20</f>
        <v>5.0613120075927043E-3</v>
      </c>
      <c r="W529">
        <f>Net_Zero_Table[[#This Row],[System Cost (LKR)]]*AHP!$Q$25/TOPSIS!$D$20</f>
        <v>3.064840471804216E-3</v>
      </c>
      <c r="X529">
        <f>Net_Zero_Table[[#This Row],[Embodied Carbon (Metric T)]]*AHP!$Q$26/TOPSIS!$E$20</f>
        <v>1.2860131119748951E-2</v>
      </c>
      <c r="Y5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7.0947319355460997E-3</v>
      </c>
      <c r="Z5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1.0529952174811686E-3</v>
      </c>
      <c r="AA529">
        <f>Net_Zero_Table[[#This Row],[S- Worst-Euclidean Distance]]/(Net_Zero_Table[[#This Row],[S+ Best-Euclidean Distance]]+Net_Zero_Table[[#This Row],[S- Worst-Euclidean Distance]])</f>
        <v>0.12923790864669921</v>
      </c>
      <c r="AB529">
        <v>528</v>
      </c>
    </row>
    <row r="530" spans="1:28" x14ac:dyDescent="0.3">
      <c r="A530">
        <v>394</v>
      </c>
      <c r="B530" t="s">
        <v>142</v>
      </c>
      <c r="C530" t="s">
        <v>148</v>
      </c>
      <c r="D530" t="s">
        <v>280</v>
      </c>
      <c r="E530" t="s">
        <v>280</v>
      </c>
      <c r="F530" t="s">
        <v>280</v>
      </c>
      <c r="G530" t="s">
        <v>219</v>
      </c>
      <c r="H530">
        <v>428.45451469796035</v>
      </c>
      <c r="I530">
        <v>61</v>
      </c>
      <c r="J530">
        <v>1471386.0465162846</v>
      </c>
      <c r="K530">
        <v>49786.08612727272</v>
      </c>
      <c r="L530">
        <v>264849488.37293124</v>
      </c>
      <c r="M530">
        <v>6662777.6990909083</v>
      </c>
      <c r="N530">
        <v>2207079069.7744269</v>
      </c>
      <c r="O530">
        <v>113704000</v>
      </c>
      <c r="P530">
        <v>28.792528699999995</v>
      </c>
      <c r="Q530">
        <v>21997.221395418455</v>
      </c>
      <c r="R530">
        <v>264899274.45905852</v>
      </c>
      <c r="S530">
        <v>2327.4458474735179</v>
      </c>
      <c r="T530">
        <v>22026.013924118455</v>
      </c>
      <c r="U530">
        <f>Net_Zero_Table[[#This Row],[Total Energy(MJ)]]*AHP!$Q$23/TOPSIS!$B$20</f>
        <v>2.6978234874439767E-2</v>
      </c>
      <c r="V530">
        <f>Net_Zero_Table[[#This Row],[Capital Cost (LKR)]]*AHP!$Q$24/TOPSIS!$C$20</f>
        <v>5.0359126802777422E-3</v>
      </c>
      <c r="W530">
        <f>Net_Zero_Table[[#This Row],[System Cost (LKR)]]*AHP!$Q$25/TOPSIS!$D$20</f>
        <v>2.8824203557156875E-3</v>
      </c>
      <c r="X530">
        <f>Net_Zero_Table[[#This Row],[Embodied Carbon (Metric T)]]*AHP!$Q$26/TOPSIS!$E$20</f>
        <v>1.2979008413963808E-2</v>
      </c>
      <c r="Y5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7.1123970506228274E-3</v>
      </c>
      <c r="Z5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9.683814152688429E-4</v>
      </c>
      <c r="AA530">
        <f>Net_Zero_Table[[#This Row],[S- Worst-Euclidean Distance]]/(Net_Zero_Table[[#This Row],[S+ Best-Euclidean Distance]]+Net_Zero_Table[[#This Row],[S- Worst-Euclidean Distance]])</f>
        <v>0.11983763932600114</v>
      </c>
      <c r="AB530">
        <v>529</v>
      </c>
    </row>
    <row r="531" spans="1:28" x14ac:dyDescent="0.3">
      <c r="A531">
        <v>376</v>
      </c>
      <c r="B531" t="s">
        <v>142</v>
      </c>
      <c r="C531" t="s">
        <v>148</v>
      </c>
      <c r="D531" t="s">
        <v>151</v>
      </c>
      <c r="E531" t="s">
        <v>280</v>
      </c>
      <c r="F531" t="s">
        <v>280</v>
      </c>
      <c r="G531" t="s">
        <v>219</v>
      </c>
      <c r="H531">
        <v>427.99005235955036</v>
      </c>
      <c r="I531">
        <v>61</v>
      </c>
      <c r="J531">
        <v>1470936.4469727033</v>
      </c>
      <c r="K531">
        <v>49786.08612727272</v>
      </c>
      <c r="L531">
        <v>264768560.45508662</v>
      </c>
      <c r="M531">
        <v>6658172.6240909081</v>
      </c>
      <c r="N531">
        <v>2206404670.4590549</v>
      </c>
      <c r="O531">
        <v>113704000</v>
      </c>
      <c r="P531">
        <v>28.80173885</v>
      </c>
      <c r="Q531">
        <v>21990.499882241911</v>
      </c>
      <c r="R531">
        <v>264818346.5412139</v>
      </c>
      <c r="S531">
        <v>2326.7668430831454</v>
      </c>
      <c r="T531">
        <v>22019.301621091912</v>
      </c>
      <c r="U531">
        <f>Net_Zero_Table[[#This Row],[Total Energy(MJ)]]*AHP!$Q$23/TOPSIS!$B$20</f>
        <v>2.6969992902543205E-2</v>
      </c>
      <c r="V531">
        <f>Net_Zero_Table[[#This Row],[Capital Cost (LKR)]]*AHP!$Q$24/TOPSIS!$C$20</f>
        <v>5.0324320365232175E-3</v>
      </c>
      <c r="W531">
        <f>Net_Zero_Table[[#This Row],[System Cost (LKR)]]*AHP!$Q$25/TOPSIS!$D$20</f>
        <v>2.8824203557156875E-3</v>
      </c>
      <c r="X531">
        <f>Net_Zero_Table[[#This Row],[Embodied Carbon (Metric T)]]*AHP!$Q$26/TOPSIS!$E$20</f>
        <v>1.2983160137335848E-2</v>
      </c>
      <c r="Y5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7.1082552962493757E-3</v>
      </c>
      <c r="Z5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9.6633516559349771E-4</v>
      </c>
      <c r="AA531">
        <f>Net_Zero_Table[[#This Row],[S- Worst-Euclidean Distance]]/(Net_Zero_Table[[#This Row],[S+ Best-Euclidean Distance]]+Net_Zero_Table[[#This Row],[S- Worst-Euclidean Distance]])</f>
        <v>0.11967605913389569</v>
      </c>
      <c r="AB531">
        <v>530</v>
      </c>
    </row>
    <row r="532" spans="1:28" x14ac:dyDescent="0.3">
      <c r="A532">
        <v>388</v>
      </c>
      <c r="B532" t="s">
        <v>142</v>
      </c>
      <c r="C532" t="s">
        <v>148</v>
      </c>
      <c r="D532" t="s">
        <v>280</v>
      </c>
      <c r="E532" t="s">
        <v>280</v>
      </c>
      <c r="F532" t="s">
        <v>154</v>
      </c>
      <c r="G532" t="s">
        <v>219</v>
      </c>
      <c r="H532">
        <v>428.39114666879772</v>
      </c>
      <c r="I532">
        <v>61</v>
      </c>
      <c r="J532">
        <v>1473096.5555694792</v>
      </c>
      <c r="K532">
        <v>47602.6734</v>
      </c>
      <c r="L532">
        <v>265157380.00250626</v>
      </c>
      <c r="M532">
        <v>6673694.7627272718</v>
      </c>
      <c r="N532">
        <v>2209644833.354219</v>
      </c>
      <c r="O532">
        <v>113704000</v>
      </c>
      <c r="P532">
        <v>28.792528699999995</v>
      </c>
      <c r="Q532">
        <v>22022.793505763715</v>
      </c>
      <c r="R532">
        <v>265204982.67590627</v>
      </c>
      <c r="S532">
        <v>2330.0225281169464</v>
      </c>
      <c r="T532">
        <v>22051.586034463715</v>
      </c>
      <c r="U532">
        <f>Net_Zero_Table[[#This Row],[Total Energy(MJ)]]*AHP!$Q$23/TOPSIS!$B$20</f>
        <v>2.700936922954137E-2</v>
      </c>
      <c r="V532">
        <f>Net_Zero_Table[[#This Row],[Capital Cost (LKR)]]*AHP!$Q$24/TOPSIS!$C$20</f>
        <v>5.0441641005833102E-3</v>
      </c>
      <c r="W532">
        <f>Net_Zero_Table[[#This Row],[System Cost (LKR)]]*AHP!$Q$25/TOPSIS!$D$20</f>
        <v>2.8824203557156875E-3</v>
      </c>
      <c r="X532">
        <f>Net_Zero_Table[[#This Row],[Embodied Carbon (Metric T)]]*AHP!$Q$26/TOPSIS!$E$20</f>
        <v>1.2979008413963808E-2</v>
      </c>
      <c r="Y5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7.1371381288522513E-3</v>
      </c>
      <c r="Z5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9.6430138587303316E-4</v>
      </c>
      <c r="AA532">
        <f>Net_Zero_Table[[#This Row],[S- Worst-Euclidean Distance]]/(Net_Zero_Table[[#This Row],[S+ Best-Euclidean Distance]]+Net_Zero_Table[[#This Row],[S- Worst-Euclidean Distance]])</f>
        <v>0.11902840033802708</v>
      </c>
      <c r="AB532">
        <v>531</v>
      </c>
    </row>
    <row r="533" spans="1:28" x14ac:dyDescent="0.3">
      <c r="A533">
        <v>370</v>
      </c>
      <c r="B533" t="s">
        <v>142</v>
      </c>
      <c r="C533" t="s">
        <v>148</v>
      </c>
      <c r="D533" t="s">
        <v>151</v>
      </c>
      <c r="E533" t="s">
        <v>280</v>
      </c>
      <c r="F533" t="s">
        <v>154</v>
      </c>
      <c r="G533" t="s">
        <v>219</v>
      </c>
      <c r="H533">
        <v>427.92668433038773</v>
      </c>
      <c r="I533">
        <v>61</v>
      </c>
      <c r="J533">
        <v>1472646.9560258985</v>
      </c>
      <c r="K533">
        <v>47602.6734</v>
      </c>
      <c r="L533">
        <v>265076452.08466172</v>
      </c>
      <c r="M533">
        <v>6669089.6877272716</v>
      </c>
      <c r="N533">
        <v>2208970434.0388479</v>
      </c>
      <c r="O533">
        <v>113704000</v>
      </c>
      <c r="P533">
        <v>28.80173885</v>
      </c>
      <c r="Q533">
        <v>22016.071992587182</v>
      </c>
      <c r="R533">
        <v>265124054.75806174</v>
      </c>
      <c r="S533">
        <v>2329.3435237265753</v>
      </c>
      <c r="T533">
        <v>22044.873731437183</v>
      </c>
      <c r="U533">
        <f>Net_Zero_Table[[#This Row],[Total Energy(MJ)]]*AHP!$Q$23/TOPSIS!$B$20</f>
        <v>2.7001127257644812E-2</v>
      </c>
      <c r="V533">
        <f>Net_Zero_Table[[#This Row],[Capital Cost (LKR)]]*AHP!$Q$24/TOPSIS!$C$20</f>
        <v>5.0406834568287847E-3</v>
      </c>
      <c r="W533">
        <f>Net_Zero_Table[[#This Row],[System Cost (LKR)]]*AHP!$Q$25/TOPSIS!$D$20</f>
        <v>2.8824203557156875E-3</v>
      </c>
      <c r="X533">
        <f>Net_Zero_Table[[#This Row],[Embodied Carbon (Metric T)]]*AHP!$Q$26/TOPSIS!$E$20</f>
        <v>1.2983160137335848E-2</v>
      </c>
      <c r="Y5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7.1329707390257119E-3</v>
      </c>
      <c r="Z5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9.6194989066611121E-4</v>
      </c>
      <c r="AA533">
        <f>Net_Zero_Table[[#This Row],[S- Worst-Euclidean Distance]]/(Net_Zero_Table[[#This Row],[S+ Best-Euclidean Distance]]+Net_Zero_Table[[#This Row],[S- Worst-Euclidean Distance]])</f>
        <v>0.11883376436548619</v>
      </c>
      <c r="AB533">
        <v>532</v>
      </c>
    </row>
    <row r="534" spans="1:28" x14ac:dyDescent="0.3">
      <c r="A534">
        <v>396</v>
      </c>
      <c r="B534" t="s">
        <v>142</v>
      </c>
      <c r="C534" t="s">
        <v>148</v>
      </c>
      <c r="D534" t="s">
        <v>280</v>
      </c>
      <c r="E534" t="s">
        <v>280</v>
      </c>
      <c r="F534" t="s">
        <v>280</v>
      </c>
      <c r="G534" t="s">
        <v>218</v>
      </c>
      <c r="H534">
        <v>428.45451469796035</v>
      </c>
      <c r="I534">
        <v>31</v>
      </c>
      <c r="J534">
        <v>1471386.0465162846</v>
      </c>
      <c r="K534">
        <v>49786.08612727272</v>
      </c>
      <c r="L534">
        <v>264849488.37293124</v>
      </c>
      <c r="M534">
        <v>6662777.6990909083</v>
      </c>
      <c r="N534">
        <v>2207079069.7744269</v>
      </c>
      <c r="O534">
        <v>116132200</v>
      </c>
      <c r="P534">
        <v>28.792528699999995</v>
      </c>
      <c r="Q534">
        <v>21997.221395418455</v>
      </c>
      <c r="R534">
        <v>264899274.45905852</v>
      </c>
      <c r="S534">
        <v>2329.8740474735177</v>
      </c>
      <c r="T534">
        <v>22026.013924118455</v>
      </c>
      <c r="U534">
        <f>Net_Zero_Table[[#This Row],[Total Energy(MJ)]]*AHP!$Q$23/TOPSIS!$B$20</f>
        <v>2.6978234874439767E-2</v>
      </c>
      <c r="V534">
        <f>Net_Zero_Table[[#This Row],[Capital Cost (LKR)]]*AHP!$Q$24/TOPSIS!$C$20</f>
        <v>5.0359126802777422E-3</v>
      </c>
      <c r="W534">
        <f>Net_Zero_Table[[#This Row],[System Cost (LKR)]]*AHP!$Q$25/TOPSIS!$D$20</f>
        <v>2.9439757373007579E-3</v>
      </c>
      <c r="X534">
        <f>Net_Zero_Table[[#This Row],[Embodied Carbon (Metric T)]]*AHP!$Q$26/TOPSIS!$E$20</f>
        <v>1.2979008413963808E-2</v>
      </c>
      <c r="Y5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7.1187948967019266E-3</v>
      </c>
      <c r="Z5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9.5869377317834203E-4</v>
      </c>
      <c r="AA534">
        <f>Net_Zero_Table[[#This Row],[S- Worst-Euclidean Distance]]/(Net_Zero_Table[[#This Row],[S+ Best-Euclidean Distance]]+Net_Zero_Table[[#This Row],[S- Worst-Euclidean Distance]])</f>
        <v>0.1186871083772814</v>
      </c>
      <c r="AB534">
        <v>533</v>
      </c>
    </row>
    <row r="535" spans="1:28" x14ac:dyDescent="0.3">
      <c r="A535">
        <v>378</v>
      </c>
      <c r="B535" t="s">
        <v>142</v>
      </c>
      <c r="C535" t="s">
        <v>148</v>
      </c>
      <c r="D535" t="s">
        <v>151</v>
      </c>
      <c r="E535" t="s">
        <v>280</v>
      </c>
      <c r="F535" t="s">
        <v>280</v>
      </c>
      <c r="G535" t="s">
        <v>218</v>
      </c>
      <c r="H535">
        <v>427.99005235955036</v>
      </c>
      <c r="I535">
        <v>31</v>
      </c>
      <c r="J535">
        <v>1470936.4469727033</v>
      </c>
      <c r="K535">
        <v>49786.08612727272</v>
      </c>
      <c r="L535">
        <v>264768560.45508662</v>
      </c>
      <c r="M535">
        <v>6658172.6240909081</v>
      </c>
      <c r="N535">
        <v>2206404670.4590549</v>
      </c>
      <c r="O535">
        <v>116132200</v>
      </c>
      <c r="P535">
        <v>28.80173885</v>
      </c>
      <c r="Q535">
        <v>21990.499882241911</v>
      </c>
      <c r="R535">
        <v>264818346.5412139</v>
      </c>
      <c r="S535">
        <v>2329.1950430831457</v>
      </c>
      <c r="T535">
        <v>22019.301621091912</v>
      </c>
      <c r="U535">
        <f>Net_Zero_Table[[#This Row],[Total Energy(MJ)]]*AHP!$Q$23/TOPSIS!$B$20</f>
        <v>2.6969992902543205E-2</v>
      </c>
      <c r="V535">
        <f>Net_Zero_Table[[#This Row],[Capital Cost (LKR)]]*AHP!$Q$24/TOPSIS!$C$20</f>
        <v>5.0324320365232175E-3</v>
      </c>
      <c r="W535">
        <f>Net_Zero_Table[[#This Row],[System Cost (LKR)]]*AHP!$Q$25/TOPSIS!$D$20</f>
        <v>2.9439757373007579E-3</v>
      </c>
      <c r="X535">
        <f>Net_Zero_Table[[#This Row],[Embodied Carbon (Metric T)]]*AHP!$Q$26/TOPSIS!$E$20</f>
        <v>1.2983160137335848E-2</v>
      </c>
      <c r="Y5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7.1146568667967668E-3</v>
      </c>
      <c r="Z5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9.5662680160836597E-4</v>
      </c>
      <c r="AA535">
        <f>Net_Zero_Table[[#This Row],[S- Worst-Euclidean Distance]]/(Net_Zero_Table[[#This Row],[S+ Best-Euclidean Distance]]+Net_Zero_Table[[#This Row],[S- Worst-Euclidean Distance]])</f>
        <v>0.11852226249376679</v>
      </c>
      <c r="AB535">
        <v>534</v>
      </c>
    </row>
    <row r="536" spans="1:28" x14ac:dyDescent="0.3">
      <c r="A536">
        <v>390</v>
      </c>
      <c r="B536" t="s">
        <v>142</v>
      </c>
      <c r="C536" t="s">
        <v>148</v>
      </c>
      <c r="D536" t="s">
        <v>280</v>
      </c>
      <c r="E536" t="s">
        <v>280</v>
      </c>
      <c r="F536" t="s">
        <v>154</v>
      </c>
      <c r="G536" t="s">
        <v>218</v>
      </c>
      <c r="H536">
        <v>428.39114666879772</v>
      </c>
      <c r="I536">
        <v>31</v>
      </c>
      <c r="J536">
        <v>1473096.5555694792</v>
      </c>
      <c r="K536">
        <v>47602.6734</v>
      </c>
      <c r="L536">
        <v>265157380.00250626</v>
      </c>
      <c r="M536">
        <v>6673694.7627272718</v>
      </c>
      <c r="N536">
        <v>2209644833.354219</v>
      </c>
      <c r="O536">
        <v>116132200</v>
      </c>
      <c r="P536">
        <v>28.792528699999995</v>
      </c>
      <c r="Q536">
        <v>22022.793505763715</v>
      </c>
      <c r="R536">
        <v>265204982.67590627</v>
      </c>
      <c r="S536">
        <v>2332.4507281169463</v>
      </c>
      <c r="T536">
        <v>22051.586034463715</v>
      </c>
      <c r="U536">
        <f>Net_Zero_Table[[#This Row],[Total Energy(MJ)]]*AHP!$Q$23/TOPSIS!$B$20</f>
        <v>2.700936922954137E-2</v>
      </c>
      <c r="V536">
        <f>Net_Zero_Table[[#This Row],[Capital Cost (LKR)]]*AHP!$Q$24/TOPSIS!$C$20</f>
        <v>5.0441641005833102E-3</v>
      </c>
      <c r="W536">
        <f>Net_Zero_Table[[#This Row],[System Cost (LKR)]]*AHP!$Q$25/TOPSIS!$D$20</f>
        <v>2.9439757373007579E-3</v>
      </c>
      <c r="X536">
        <f>Net_Zero_Table[[#This Row],[Embodied Carbon (Metric T)]]*AHP!$Q$26/TOPSIS!$E$20</f>
        <v>1.2979008413963808E-2</v>
      </c>
      <c r="Y5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7.1435138164573954E-3</v>
      </c>
      <c r="Z5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9.5457233779818471E-4</v>
      </c>
      <c r="AA536">
        <f>Net_Zero_Table[[#This Row],[S- Worst-Euclidean Distance]]/(Net_Zero_Table[[#This Row],[S+ Best-Euclidean Distance]]+Net_Zero_Table[[#This Row],[S- Worst-Euclidean Distance]])</f>
        <v>0.11787628825071869</v>
      </c>
      <c r="AB536">
        <v>535</v>
      </c>
    </row>
    <row r="537" spans="1:28" x14ac:dyDescent="0.3">
      <c r="A537">
        <v>372</v>
      </c>
      <c r="B537" t="s">
        <v>142</v>
      </c>
      <c r="C537" t="s">
        <v>148</v>
      </c>
      <c r="D537" t="s">
        <v>151</v>
      </c>
      <c r="E537" t="s">
        <v>280</v>
      </c>
      <c r="F537" t="s">
        <v>154</v>
      </c>
      <c r="G537" t="s">
        <v>218</v>
      </c>
      <c r="H537">
        <v>427.92668433038773</v>
      </c>
      <c r="I537">
        <v>31</v>
      </c>
      <c r="J537">
        <v>1472646.9560258985</v>
      </c>
      <c r="K537">
        <v>47602.6734</v>
      </c>
      <c r="L537">
        <v>265076452.08466172</v>
      </c>
      <c r="M537">
        <v>6669089.6877272716</v>
      </c>
      <c r="N537">
        <v>2208970434.0388479</v>
      </c>
      <c r="O537">
        <v>116132200</v>
      </c>
      <c r="P537">
        <v>28.80173885</v>
      </c>
      <c r="Q537">
        <v>22016.071992587182</v>
      </c>
      <c r="R537">
        <v>265124054.75806174</v>
      </c>
      <c r="S537">
        <v>2331.7717237265756</v>
      </c>
      <c r="T537">
        <v>22044.873731437183</v>
      </c>
      <c r="U537">
        <f>Net_Zero_Table[[#This Row],[Total Energy(MJ)]]*AHP!$Q$23/TOPSIS!$B$20</f>
        <v>2.7001127257644812E-2</v>
      </c>
      <c r="V537">
        <f>Net_Zero_Table[[#This Row],[Capital Cost (LKR)]]*AHP!$Q$24/TOPSIS!$C$20</f>
        <v>5.0406834568287847E-3</v>
      </c>
      <c r="W537">
        <f>Net_Zero_Table[[#This Row],[System Cost (LKR)]]*AHP!$Q$25/TOPSIS!$D$20</f>
        <v>2.9439757373007579E-3</v>
      </c>
      <c r="X537">
        <f>Net_Zero_Table[[#This Row],[Embodied Carbon (Metric T)]]*AHP!$Q$26/TOPSIS!$E$20</f>
        <v>1.2983160137335848E-2</v>
      </c>
      <c r="Y5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7.1393501482556595E-3</v>
      </c>
      <c r="Z5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9.5219681654864954E-4</v>
      </c>
      <c r="AA537">
        <f>Net_Zero_Table[[#This Row],[S- Worst-Euclidean Distance]]/(Net_Zero_Table[[#This Row],[S+ Best-Euclidean Distance]]+Net_Zero_Table[[#This Row],[S- Worst-Euclidean Distance]])</f>
        <v>0.11767796945261604</v>
      </c>
      <c r="AB537">
        <v>536</v>
      </c>
    </row>
    <row r="538" spans="1:28" x14ac:dyDescent="0.3">
      <c r="A538">
        <v>395</v>
      </c>
      <c r="B538" t="s">
        <v>142</v>
      </c>
      <c r="C538" t="s">
        <v>148</v>
      </c>
      <c r="D538" t="s">
        <v>280</v>
      </c>
      <c r="E538" t="s">
        <v>280</v>
      </c>
      <c r="F538" t="s">
        <v>280</v>
      </c>
      <c r="G538" t="s">
        <v>220</v>
      </c>
      <c r="H538">
        <v>428.45451469796035</v>
      </c>
      <c r="I538">
        <v>31</v>
      </c>
      <c r="J538">
        <v>1471386.0465162846</v>
      </c>
      <c r="K538">
        <v>49786.08612727272</v>
      </c>
      <c r="L538">
        <v>264849488.37293124</v>
      </c>
      <c r="M538">
        <v>6662777.6990909083</v>
      </c>
      <c r="N538">
        <v>2207079069.7744269</v>
      </c>
      <c r="O538">
        <v>120900000</v>
      </c>
      <c r="P538">
        <v>28.792528699999995</v>
      </c>
      <c r="Q538">
        <v>21997.221395418455</v>
      </c>
      <c r="R538">
        <v>264899274.45905852</v>
      </c>
      <c r="S538">
        <v>2334.6418474735178</v>
      </c>
      <c r="T538">
        <v>22026.013924118455</v>
      </c>
      <c r="U538">
        <f>Net_Zero_Table[[#This Row],[Total Energy(MJ)]]*AHP!$Q$23/TOPSIS!$B$20</f>
        <v>2.6978234874439767E-2</v>
      </c>
      <c r="V538">
        <f>Net_Zero_Table[[#This Row],[Capital Cost (LKR)]]*AHP!$Q$24/TOPSIS!$C$20</f>
        <v>5.0359126802777422E-3</v>
      </c>
      <c r="W538">
        <f>Net_Zero_Table[[#This Row],[System Cost (LKR)]]*AHP!$Q$25/TOPSIS!$D$20</f>
        <v>3.064840471804216E-3</v>
      </c>
      <c r="X538">
        <f>Net_Zero_Table[[#This Row],[Embodied Carbon (Metric T)]]*AHP!$Q$26/TOPSIS!$E$20</f>
        <v>1.2979008413963808E-2</v>
      </c>
      <c r="Y5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7.1328861411386908E-3</v>
      </c>
      <c r="Z5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9.5104440836605252E-4</v>
      </c>
      <c r="AA538">
        <f>Net_Zero_Table[[#This Row],[S- Worst-Euclidean Distance]]/(Net_Zero_Table[[#This Row],[S+ Best-Euclidean Distance]]+Net_Zero_Table[[#This Row],[S- Worst-Euclidean Distance]])</f>
        <v>0.11764628636305116</v>
      </c>
      <c r="AB538">
        <v>537</v>
      </c>
    </row>
    <row r="539" spans="1:28" x14ac:dyDescent="0.3">
      <c r="A539">
        <v>377</v>
      </c>
      <c r="B539" t="s">
        <v>142</v>
      </c>
      <c r="C539" t="s">
        <v>148</v>
      </c>
      <c r="D539" t="s">
        <v>151</v>
      </c>
      <c r="E539" t="s">
        <v>280</v>
      </c>
      <c r="F539" t="s">
        <v>280</v>
      </c>
      <c r="G539" t="s">
        <v>220</v>
      </c>
      <c r="H539">
        <v>427.99005235955036</v>
      </c>
      <c r="I539">
        <v>31</v>
      </c>
      <c r="J539">
        <v>1470936.4469727033</v>
      </c>
      <c r="K539">
        <v>49786.08612727272</v>
      </c>
      <c r="L539">
        <v>264768560.45508662</v>
      </c>
      <c r="M539">
        <v>6658172.6240909081</v>
      </c>
      <c r="N539">
        <v>2206404670.4590549</v>
      </c>
      <c r="O539">
        <v>120900000</v>
      </c>
      <c r="P539">
        <v>28.80173885</v>
      </c>
      <c r="Q539">
        <v>21990.499882241911</v>
      </c>
      <c r="R539">
        <v>264818346.5412139</v>
      </c>
      <c r="S539">
        <v>2333.9628430831458</v>
      </c>
      <c r="T539">
        <v>22019.301621091912</v>
      </c>
      <c r="U539">
        <f>Net_Zero_Table[[#This Row],[Total Energy(MJ)]]*AHP!$Q$23/TOPSIS!$B$20</f>
        <v>2.6969992902543205E-2</v>
      </c>
      <c r="V539">
        <f>Net_Zero_Table[[#This Row],[Capital Cost (LKR)]]*AHP!$Q$24/TOPSIS!$C$20</f>
        <v>5.0324320365232175E-3</v>
      </c>
      <c r="W539">
        <f>Net_Zero_Table[[#This Row],[System Cost (LKR)]]*AHP!$Q$25/TOPSIS!$D$20</f>
        <v>3.064840471804216E-3</v>
      </c>
      <c r="X539">
        <f>Net_Zero_Table[[#This Row],[Embodied Carbon (Metric T)]]*AHP!$Q$26/TOPSIS!$E$20</f>
        <v>1.2983160137335848E-2</v>
      </c>
      <c r="Y5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7.1287562907843471E-3</v>
      </c>
      <c r="Z5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9.4896077553756699E-4</v>
      </c>
      <c r="AA539">
        <f>Net_Zero_Table[[#This Row],[S- Worst-Euclidean Distance]]/(Net_Zero_Table[[#This Row],[S+ Best-Euclidean Distance]]+Net_Zero_Table[[#This Row],[S- Worst-Euclidean Distance]])</f>
        <v>0.11747883315869395</v>
      </c>
      <c r="AB539">
        <v>538</v>
      </c>
    </row>
    <row r="540" spans="1:28" x14ac:dyDescent="0.3">
      <c r="A540">
        <v>389</v>
      </c>
      <c r="B540" t="s">
        <v>142</v>
      </c>
      <c r="C540" t="s">
        <v>148</v>
      </c>
      <c r="D540" t="s">
        <v>280</v>
      </c>
      <c r="E540" t="s">
        <v>280</v>
      </c>
      <c r="F540" t="s">
        <v>154</v>
      </c>
      <c r="G540" t="s">
        <v>220</v>
      </c>
      <c r="H540">
        <v>428.39114666879772</v>
      </c>
      <c r="I540">
        <v>31</v>
      </c>
      <c r="J540">
        <v>1473096.5555694792</v>
      </c>
      <c r="K540">
        <v>47602.6734</v>
      </c>
      <c r="L540">
        <v>265157380.00250626</v>
      </c>
      <c r="M540">
        <v>6673694.7627272718</v>
      </c>
      <c r="N540">
        <v>2209644833.354219</v>
      </c>
      <c r="O540">
        <v>120900000</v>
      </c>
      <c r="P540">
        <v>28.792528699999995</v>
      </c>
      <c r="Q540">
        <v>22022.793505763715</v>
      </c>
      <c r="R540">
        <v>265204982.67590627</v>
      </c>
      <c r="S540">
        <v>2337.2185281169463</v>
      </c>
      <c r="T540">
        <v>22051.586034463715</v>
      </c>
      <c r="U540">
        <f>Net_Zero_Table[[#This Row],[Total Energy(MJ)]]*AHP!$Q$23/TOPSIS!$B$20</f>
        <v>2.700936922954137E-2</v>
      </c>
      <c r="V540">
        <f>Net_Zero_Table[[#This Row],[Capital Cost (LKR)]]*AHP!$Q$24/TOPSIS!$C$20</f>
        <v>5.0441641005833102E-3</v>
      </c>
      <c r="W540">
        <f>Net_Zero_Table[[#This Row],[System Cost (LKR)]]*AHP!$Q$25/TOPSIS!$D$20</f>
        <v>3.064840471804216E-3</v>
      </c>
      <c r="X540">
        <f>Net_Zero_Table[[#This Row],[Embodied Carbon (Metric T)]]*AHP!$Q$26/TOPSIS!$E$20</f>
        <v>1.2979008413963808E-2</v>
      </c>
      <c r="Y5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7.1575563963587963E-3</v>
      </c>
      <c r="Z5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9.4688967891877463E-4</v>
      </c>
      <c r="AA540">
        <f>Net_Zero_Table[[#This Row],[S- Worst-Euclidean Distance]]/(Net_Zero_Table[[#This Row],[S+ Best-Euclidean Distance]]+Net_Zero_Table[[#This Row],[S- Worst-Euclidean Distance]])</f>
        <v>0.11683582938595152</v>
      </c>
      <c r="AB540">
        <v>539</v>
      </c>
    </row>
    <row r="541" spans="1:28" x14ac:dyDescent="0.3">
      <c r="A541">
        <v>371</v>
      </c>
      <c r="B541" t="s">
        <v>142</v>
      </c>
      <c r="C541" t="s">
        <v>148</v>
      </c>
      <c r="D541" t="s">
        <v>151</v>
      </c>
      <c r="E541" t="s">
        <v>280</v>
      </c>
      <c r="F541" t="s">
        <v>154</v>
      </c>
      <c r="G541" t="s">
        <v>220</v>
      </c>
      <c r="H541">
        <v>427.92668433038773</v>
      </c>
      <c r="I541">
        <v>31</v>
      </c>
      <c r="J541">
        <v>1472646.9560258985</v>
      </c>
      <c r="K541">
        <v>47602.6734</v>
      </c>
      <c r="L541">
        <v>265076452.08466172</v>
      </c>
      <c r="M541">
        <v>6669089.6877272716</v>
      </c>
      <c r="N541">
        <v>2208970434.0388479</v>
      </c>
      <c r="O541">
        <v>120900000</v>
      </c>
      <c r="P541">
        <v>28.80173885</v>
      </c>
      <c r="Q541">
        <v>22016.071992587182</v>
      </c>
      <c r="R541">
        <v>265124054.75806174</v>
      </c>
      <c r="S541">
        <v>2336.5395237265752</v>
      </c>
      <c r="T541">
        <v>22044.873731437183</v>
      </c>
      <c r="U541">
        <f>Net_Zero_Table[[#This Row],[Total Energy(MJ)]]*AHP!$Q$23/TOPSIS!$B$20</f>
        <v>2.7001127257644812E-2</v>
      </c>
      <c r="V541">
        <f>Net_Zero_Table[[#This Row],[Capital Cost (LKR)]]*AHP!$Q$24/TOPSIS!$C$20</f>
        <v>5.0406834568287847E-3</v>
      </c>
      <c r="W541">
        <f>Net_Zero_Table[[#This Row],[System Cost (LKR)]]*AHP!$Q$25/TOPSIS!$D$20</f>
        <v>3.064840471804216E-3</v>
      </c>
      <c r="X541">
        <f>Net_Zero_Table[[#This Row],[Embodied Carbon (Metric T)]]*AHP!$Q$26/TOPSIS!$E$20</f>
        <v>1.2983160137335848E-2</v>
      </c>
      <c r="Y5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7.1534009017066233E-3</v>
      </c>
      <c r="Z5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9.444948350302351E-4</v>
      </c>
      <c r="AA541">
        <f>Net_Zero_Table[[#This Row],[S- Worst-Euclidean Distance]]/(Net_Zero_Table[[#This Row],[S+ Best-Euclidean Distance]]+Net_Zero_Table[[#This Row],[S- Worst-Euclidean Distance]])</f>
        <v>0.11663460060932204</v>
      </c>
      <c r="AB541">
        <v>540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213</v>
      </c>
      <c r="F1" s="90" t="s">
        <v>214</v>
      </c>
      <c r="G1" s="90" t="s">
        <v>138</v>
      </c>
      <c r="J1" s="90" t="s">
        <v>145</v>
      </c>
      <c r="K1" s="90" t="s">
        <v>146</v>
      </c>
      <c r="L1" s="90" t="s">
        <v>205</v>
      </c>
      <c r="M1" s="90" t="s">
        <v>213</v>
      </c>
      <c r="N1" s="90" t="s">
        <v>214</v>
      </c>
      <c r="O1" s="90" t="s">
        <v>138</v>
      </c>
      <c r="R1" s="90" t="s">
        <v>149</v>
      </c>
      <c r="S1" s="90" t="s">
        <v>205</v>
      </c>
      <c r="T1" s="90" t="s">
        <v>213</v>
      </c>
      <c r="U1" s="90" t="s">
        <v>214</v>
      </c>
      <c r="V1" s="90" t="s">
        <v>138</v>
      </c>
      <c r="Y1" s="90" t="s">
        <v>150</v>
      </c>
      <c r="Z1" s="90" t="s">
        <v>205</v>
      </c>
      <c r="AA1" s="90" t="s">
        <v>213</v>
      </c>
      <c r="AB1" s="90" t="s">
        <v>214</v>
      </c>
      <c r="AC1" s="90" t="s">
        <v>138</v>
      </c>
      <c r="AF1" s="90" t="s">
        <v>153</v>
      </c>
      <c r="AG1" s="90" t="s">
        <v>137</v>
      </c>
      <c r="AH1" s="90" t="s">
        <v>213</v>
      </c>
      <c r="AI1" s="90" t="s">
        <v>214</v>
      </c>
      <c r="AJ1" s="90" t="s">
        <v>138</v>
      </c>
      <c r="AK1" s="90" t="s">
        <v>156</v>
      </c>
      <c r="AL1" s="90" t="s">
        <v>157</v>
      </c>
      <c r="AM1" s="90" t="s">
        <v>158</v>
      </c>
      <c r="AN1" s="90" t="s">
        <v>159</v>
      </c>
      <c r="AO1" s="90" t="s">
        <v>160</v>
      </c>
      <c r="AP1" s="90" t="s">
        <v>161</v>
      </c>
      <c r="AQ1" s="90" t="s">
        <v>162</v>
      </c>
      <c r="AR1" s="90" t="s">
        <v>163</v>
      </c>
      <c r="AS1" s="90" t="s">
        <v>164</v>
      </c>
      <c r="AT1" s="90" t="s">
        <v>165</v>
      </c>
      <c r="AU1" s="90" t="s">
        <v>166</v>
      </c>
      <c r="AV1" s="90" t="s">
        <v>167</v>
      </c>
      <c r="AW1" s="90" t="s">
        <v>168</v>
      </c>
      <c r="AX1" s="90" t="s">
        <v>169</v>
      </c>
      <c r="AY1" s="90" t="s">
        <v>170</v>
      </c>
      <c r="AZ1" s="90" t="s">
        <v>171</v>
      </c>
      <c r="BA1" s="90" t="s">
        <v>172</v>
      </c>
      <c r="BD1" s="90" t="s">
        <v>215</v>
      </c>
      <c r="BE1" s="90" t="s">
        <v>216</v>
      </c>
      <c r="BF1" s="90" t="s">
        <v>217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147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151</v>
      </c>
      <c r="S2" s="90">
        <v>0.1</v>
      </c>
      <c r="T2" s="90">
        <v>2</v>
      </c>
      <c r="U2" s="90">
        <v>1.5</v>
      </c>
      <c r="V2" s="90">
        <v>250</v>
      </c>
      <c r="Y2" s="90" t="s">
        <v>152</v>
      </c>
      <c r="Z2" s="90">
        <v>0.1</v>
      </c>
      <c r="AA2" s="90">
        <v>2</v>
      </c>
      <c r="AB2" s="90">
        <v>1.4</v>
      </c>
      <c r="AC2" s="90">
        <v>350</v>
      </c>
      <c r="AF2" s="90" t="s">
        <v>154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219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148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280</v>
      </c>
      <c r="S3" s="90">
        <v>3.7021000000000002</v>
      </c>
      <c r="T3" s="90">
        <v>2</v>
      </c>
      <c r="U3" s="90">
        <v>1</v>
      </c>
      <c r="V3" s="90">
        <v>500</v>
      </c>
      <c r="Y3" s="90" t="s">
        <v>280</v>
      </c>
      <c r="Z3" s="90">
        <v>2.9582000000000002</v>
      </c>
      <c r="AA3" s="90">
        <v>3</v>
      </c>
      <c r="AB3" s="90">
        <v>2</v>
      </c>
      <c r="AC3" s="90">
        <v>456</v>
      </c>
      <c r="AF3" s="90" t="s">
        <v>155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220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143</v>
      </c>
      <c r="D4" s="90">
        <v>0.2</v>
      </c>
      <c r="E4" s="90">
        <v>3</v>
      </c>
      <c r="F4" s="90">
        <v>0.1</v>
      </c>
      <c r="G4" s="90">
        <v>125</v>
      </c>
      <c r="J4" s="90" t="s">
        <v>280</v>
      </c>
      <c r="K4" s="90">
        <v>0.78</v>
      </c>
      <c r="L4" s="90">
        <v>2.9214000000000002</v>
      </c>
      <c r="M4" s="90">
        <v>3</v>
      </c>
      <c r="N4" s="90">
        <v>1</v>
      </c>
      <c r="O4" s="90">
        <v>500</v>
      </c>
      <c r="AF4" s="90" t="s">
        <v>280</v>
      </c>
      <c r="AG4" s="90">
        <v>0.22450000000000001</v>
      </c>
      <c r="AH4" s="90">
        <v>5</v>
      </c>
      <c r="AI4" s="90">
        <v>2</v>
      </c>
      <c r="AJ4" s="90">
        <v>140</v>
      </c>
      <c r="AK4" s="90">
        <v>-3</v>
      </c>
      <c r="AL4" s="90">
        <v>-3</v>
      </c>
      <c r="AM4" s="90">
        <v>1</v>
      </c>
      <c r="AN4" s="90">
        <v>9</v>
      </c>
      <c r="AO4" s="90">
        <v>20</v>
      </c>
      <c r="AP4" s="90">
        <v>32</v>
      </c>
      <c r="AQ4" s="90">
        <v>44</v>
      </c>
      <c r="AR4" s="90">
        <v>55</v>
      </c>
      <c r="AS4" s="90">
        <v>64</v>
      </c>
      <c r="AT4" s="90">
        <v>70</v>
      </c>
      <c r="AU4" s="90">
        <v>73</v>
      </c>
      <c r="AV4" s="90">
        <v>71</v>
      </c>
      <c r="AW4" s="90">
        <v>66</v>
      </c>
      <c r="AX4" s="90">
        <v>57</v>
      </c>
      <c r="AY4" s="90">
        <v>45</v>
      </c>
      <c r="AZ4" s="90">
        <v>34</v>
      </c>
      <c r="BA4" s="90">
        <v>25</v>
      </c>
      <c r="BD4" s="90" t="s">
        <v>218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144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280</v>
      </c>
      <c r="B6" s="90">
        <v>0.14280000000000001</v>
      </c>
      <c r="C6" s="90" t="s">
        <v>31</v>
      </c>
      <c r="D6" s="90">
        <v>0.15</v>
      </c>
      <c r="E6" s="90">
        <v>1.5</v>
      </c>
      <c r="F6" s="90">
        <v>0.2</v>
      </c>
      <c r="G6" s="90">
        <v>160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31" t="s">
        <v>26</v>
      </c>
      <c r="AK1" s="231"/>
      <c r="AL1" s="231"/>
      <c r="AO1" t="s">
        <v>28</v>
      </c>
    </row>
    <row r="2" spans="1:63" ht="15" thickBot="1" x14ac:dyDescent="0.35">
      <c r="A2" s="16" t="s">
        <v>8</v>
      </c>
      <c r="D2" s="85" t="s">
        <v>173</v>
      </c>
      <c r="E2" s="86">
        <v>12</v>
      </c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31" t="s">
        <v>26</v>
      </c>
      <c r="AK15" s="231"/>
      <c r="AL15" s="23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str">
        <f>_xlfn.IFS($E$2=1,G2,$E$2=2,G3,$E$2=3,G4,$E$2=4,G5,$E$2=5,G6,$E$2=6,G7,$E$2=7,G8,$E$2=8,G9,$E$2=9,G10,$E$2=10,G11,$E$2=11,G12,$E$2=12,G13)</f>
        <v>Dec</v>
      </c>
      <c r="H19" s="9">
        <f t="shared" ref="H19:AE19" si="25">_xlfn.IFS($E$2=1,H2,$E$2=2,H3,$E$2=3,H4,$E$2=4,H5,$E$2=5,H6,$E$2=6,H7,$E$2=7,H8,$E$2=8,H9,$E$2=9,H10,$E$2=10,H11,$E$2=11,H12,$E$2=12,H13)</f>
        <v>24</v>
      </c>
      <c r="I19" s="9">
        <f t="shared" si="25"/>
        <v>24</v>
      </c>
      <c r="J19" s="9">
        <f t="shared" si="25"/>
        <v>24</v>
      </c>
      <c r="K19" s="9">
        <f t="shared" si="25"/>
        <v>24</v>
      </c>
      <c r="L19" s="9">
        <f t="shared" si="25"/>
        <v>24</v>
      </c>
      <c r="M19" s="9">
        <f t="shared" si="25"/>
        <v>24</v>
      </c>
      <c r="N19" s="9">
        <f t="shared" si="25"/>
        <v>24</v>
      </c>
      <c r="O19" s="9">
        <f t="shared" si="25"/>
        <v>24</v>
      </c>
      <c r="P19" s="9">
        <f t="shared" si="25"/>
        <v>24</v>
      </c>
      <c r="Q19" s="9">
        <f t="shared" si="25"/>
        <v>25</v>
      </c>
      <c r="R19" s="9">
        <f t="shared" si="25"/>
        <v>25</v>
      </c>
      <c r="S19" s="9">
        <f t="shared" si="25"/>
        <v>25</v>
      </c>
      <c r="T19" s="9">
        <f t="shared" si="25"/>
        <v>25</v>
      </c>
      <c r="U19" s="9">
        <f t="shared" si="25"/>
        <v>25</v>
      </c>
      <c r="V19" s="9">
        <f t="shared" si="25"/>
        <v>25</v>
      </c>
      <c r="W19" s="9">
        <f t="shared" si="25"/>
        <v>26</v>
      </c>
      <c r="X19" s="9">
        <f t="shared" si="25"/>
        <v>26</v>
      </c>
      <c r="Y19" s="9">
        <f t="shared" si="25"/>
        <v>26</v>
      </c>
      <c r="Z19" s="9">
        <f t="shared" si="25"/>
        <v>25</v>
      </c>
      <c r="AA19" s="9">
        <f t="shared" si="25"/>
        <v>25</v>
      </c>
      <c r="AB19" s="9">
        <f t="shared" si="25"/>
        <v>25</v>
      </c>
      <c r="AC19" s="9">
        <f t="shared" si="25"/>
        <v>24</v>
      </c>
      <c r="AD19" s="9">
        <f t="shared" si="25"/>
        <v>24</v>
      </c>
      <c r="AE19" s="9">
        <f t="shared" si="25"/>
        <v>24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31" t="s">
        <v>26</v>
      </c>
      <c r="AK29" s="231"/>
      <c r="AL29" s="23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173</v>
      </c>
      <c r="B1" s="105">
        <v>12</v>
      </c>
      <c r="D1" s="232" t="s">
        <v>79</v>
      </c>
      <c r="F1" s="91" t="s">
        <v>174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32" t="s">
        <v>182</v>
      </c>
      <c r="AB1" s="91" t="s">
        <v>174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3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3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33"/>
      <c r="F3" s="94" t="s">
        <v>176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33"/>
      <c r="AB3" s="94" t="s">
        <v>176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33"/>
      <c r="F4" s="94" t="s">
        <v>175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33"/>
      <c r="AB4" s="94" t="s">
        <v>175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33"/>
      <c r="F5" s="94" t="s">
        <v>177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33"/>
      <c r="AB5" s="94" t="s">
        <v>177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33"/>
      <c r="F6" s="94" t="s">
        <v>181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33"/>
      <c r="AB6" s="94" t="s">
        <v>181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33"/>
      <c r="F7" s="94" t="s">
        <v>178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33"/>
      <c r="AB7" s="94" t="s">
        <v>178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33"/>
      <c r="F8" s="94" t="s">
        <v>179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33"/>
      <c r="AB8" s="94" t="s">
        <v>179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34"/>
      <c r="F9" s="97" t="s">
        <v>180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34"/>
      <c r="AB9" s="97" t="s">
        <v>180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35" t="s">
        <v>184</v>
      </c>
      <c r="F13" s="91" t="s">
        <v>174</v>
      </c>
      <c r="G13" s="93" t="s">
        <v>185</v>
      </c>
    </row>
    <row r="14" spans="1:40" x14ac:dyDescent="0.3">
      <c r="D14" s="236"/>
      <c r="F14" s="94" t="s">
        <v>77</v>
      </c>
      <c r="G14" s="96">
        <f>_xlfn.IFS($B$1=1,AC2,$B$1=2,AD2,$B$1=3,AE2,$B$1=4,AF2,$B$1=5,AG2,$B$1=6,AH2,$B$1=7,AI2,$B$1=8,AJ2,$B$1=9,AK2,$B$1=10,AL2,$B$1=11,AM2,$B$1=12,AN2)</f>
        <v>31</v>
      </c>
    </row>
    <row r="15" spans="1:40" x14ac:dyDescent="0.3">
      <c r="D15" s="236"/>
      <c r="F15" s="94" t="s">
        <v>176</v>
      </c>
      <c r="G15" s="96">
        <f t="shared" ref="G15:G21" si="0">_xlfn.IFS($B$1=1,AC3,$B$1=2,AD3,$B$1=3,AE3,$B$1=4,AF3,$B$1=5,AG3,$B$1=6,AH3,$B$1=7,AI3,$B$1=8,AJ3,$B$1=9,AK3,$B$1=10,AL3,$B$1=11,AM3,$B$1=12,AN3)</f>
        <v>55</v>
      </c>
    </row>
    <row r="16" spans="1:40" x14ac:dyDescent="0.3">
      <c r="D16" s="236"/>
      <c r="F16" s="94" t="s">
        <v>175</v>
      </c>
      <c r="G16" s="96">
        <f t="shared" si="0"/>
        <v>215</v>
      </c>
    </row>
    <row r="17" spans="4:7" x14ac:dyDescent="0.3">
      <c r="D17" s="236"/>
      <c r="F17" s="94" t="s">
        <v>177</v>
      </c>
      <c r="G17" s="96">
        <f t="shared" si="0"/>
        <v>247</v>
      </c>
    </row>
    <row r="18" spans="4:7" x14ac:dyDescent="0.3">
      <c r="D18" s="236"/>
      <c r="F18" s="94" t="s">
        <v>181</v>
      </c>
      <c r="G18" s="96">
        <f t="shared" si="0"/>
        <v>179</v>
      </c>
    </row>
    <row r="19" spans="4:7" x14ac:dyDescent="0.3">
      <c r="D19" s="236"/>
      <c r="F19" s="94" t="s">
        <v>178</v>
      </c>
      <c r="G19" s="96">
        <f t="shared" si="0"/>
        <v>247</v>
      </c>
    </row>
    <row r="20" spans="4:7" x14ac:dyDescent="0.3">
      <c r="D20" s="236"/>
      <c r="F20" s="94" t="s">
        <v>179</v>
      </c>
      <c r="G20" s="96">
        <f t="shared" si="0"/>
        <v>215</v>
      </c>
    </row>
    <row r="21" spans="4:7" ht="15" thickBot="1" x14ac:dyDescent="0.35">
      <c r="D21" s="237"/>
      <c r="F21" s="97" t="s">
        <v>180</v>
      </c>
      <c r="G21" s="99">
        <f t="shared" si="0"/>
        <v>55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35" t="s">
        <v>194</v>
      </c>
      <c r="I1" s="91" t="s">
        <v>174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35" t="s">
        <v>189</v>
      </c>
      <c r="AE1" s="91" t="s">
        <v>174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36"/>
      <c r="I2" s="94" t="s">
        <v>77</v>
      </c>
      <c r="J2" s="95">
        <f>_xlfn.IFS($D$4="A",AF14,$D$4="B",AF23,$D$4="C",AF32,$D$4="D",AF41,$D$4="E",AF50,$D$4="F",AF59,$D$4="G",AF68)</f>
        <v>13</v>
      </c>
      <c r="K2" s="95">
        <f t="shared" ref="K2:Z2" si="0">_xlfn.IFS($D$4="A",AG14,$D$4="B",AG23,$D$4="C",AG32,$D$4="D",AG41,$D$4="E",AG50,$D$4="F",AG59,$D$4="G",AG68)</f>
        <v>12</v>
      </c>
      <c r="L2" s="95">
        <f t="shared" si="0"/>
        <v>12</v>
      </c>
      <c r="M2" s="95">
        <f t="shared" si="0"/>
        <v>11</v>
      </c>
      <c r="N2" s="95">
        <f t="shared" si="0"/>
        <v>11</v>
      </c>
      <c r="O2" s="95">
        <f t="shared" si="0"/>
        <v>10</v>
      </c>
      <c r="P2" s="95">
        <f t="shared" si="0"/>
        <v>10</v>
      </c>
      <c r="Q2" s="95">
        <f t="shared" si="0"/>
        <v>10</v>
      </c>
      <c r="R2" s="95">
        <f t="shared" si="0"/>
        <v>10</v>
      </c>
      <c r="S2" s="95">
        <f t="shared" si="0"/>
        <v>10</v>
      </c>
      <c r="T2" s="95">
        <f t="shared" si="0"/>
        <v>10</v>
      </c>
      <c r="U2" s="95">
        <f t="shared" si="0"/>
        <v>11</v>
      </c>
      <c r="V2" s="95">
        <f t="shared" si="0"/>
        <v>11</v>
      </c>
      <c r="W2" s="95">
        <f t="shared" si="0"/>
        <v>12</v>
      </c>
      <c r="X2" s="95">
        <f t="shared" si="0"/>
        <v>12</v>
      </c>
      <c r="Y2" s="95">
        <f t="shared" si="0"/>
        <v>13</v>
      </c>
      <c r="Z2" s="96">
        <f t="shared" si="0"/>
        <v>13</v>
      </c>
      <c r="AA2" s="115"/>
      <c r="AC2" s="23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173</v>
      </c>
      <c r="D3" s="110">
        <v>12</v>
      </c>
      <c r="G3" s="236"/>
      <c r="I3" s="94" t="s">
        <v>176</v>
      </c>
      <c r="J3" s="95">
        <f t="shared" ref="J3:J9" si="1">_xlfn.IFS($D$4="A",AF15,$D$4="B",AF24,$D$4="C",AF33,$D$4="D",AF42,$D$4="E",AF51,$D$4="F",AF60,$D$4="G",AF69)</f>
        <v>17</v>
      </c>
      <c r="K3" s="95">
        <f t="shared" ref="K3:K9" si="2">_xlfn.IFS($D$4="A",AG15,$D$4="B",AG24,$D$4="C",AG33,$D$4="D",AG42,$D$4="E",AG51,$D$4="F",AG60,$D$4="G",AG69)</f>
        <v>16</v>
      </c>
      <c r="L3" s="95">
        <f t="shared" ref="L3:L9" si="3">_xlfn.IFS($D$4="A",AH15,$D$4="B",AH24,$D$4="C",AH33,$D$4="D",AH42,$D$4="E",AH51,$D$4="F",AH60,$D$4="G",AH69)</f>
        <v>15</v>
      </c>
      <c r="M3" s="95">
        <f t="shared" ref="M3:M9" si="4">_xlfn.IFS($D$4="A",AI15,$D$4="B",AI24,$D$4="C",AI33,$D$4="D",AI42,$D$4="E",AI51,$D$4="F",AI60,$D$4="G",AI69)</f>
        <v>15</v>
      </c>
      <c r="N3" s="95">
        <f t="shared" ref="N3:N9" si="5">_xlfn.IFS($D$4="A",AJ15,$D$4="B",AJ24,$D$4="C",AJ33,$D$4="D",AJ42,$D$4="E",AJ51,$D$4="F",AJ60,$D$4="G",AJ69)</f>
        <v>15</v>
      </c>
      <c r="O3" s="95">
        <f t="shared" ref="O3:O9" si="6">_xlfn.IFS($D$4="A",AK15,$D$4="B",AK24,$D$4="C",AK33,$D$4="D",AK42,$D$4="E",AK51,$D$4="F",AK60,$D$4="G",AK69)</f>
        <v>15</v>
      </c>
      <c r="P3" s="95">
        <f t="shared" ref="P3:P9" si="7">_xlfn.IFS($D$4="A",AL15,$D$4="B",AL24,$D$4="C",AL33,$D$4="D",AL42,$D$4="E",AL51,$D$4="F",AL60,$D$4="G",AL69)</f>
        <v>15</v>
      </c>
      <c r="Q3" s="95">
        <f t="shared" ref="Q3:Q9" si="8">_xlfn.IFS($D$4="A",AM15,$D$4="B",AM24,$D$4="C",AM33,$D$4="D",AM42,$D$4="E",AM51,$D$4="F",AM60,$D$4="G",AM69)</f>
        <v>16</v>
      </c>
      <c r="R3" s="95">
        <f t="shared" ref="R3:R9" si="9">_xlfn.IFS($D$4="A",AN15,$D$4="B",AN24,$D$4="C",AN33,$D$4="D",AN42,$D$4="E",AN51,$D$4="F",AN60,$D$4="G",AN69)</f>
        <v>16</v>
      </c>
      <c r="S3" s="95">
        <f t="shared" ref="S3:S9" si="10">_xlfn.IFS($D$4="A",AO15,$D$4="B",AO24,$D$4="C",AO33,$D$4="D",AO42,$D$4="E",AO51,$D$4="F",AO60,$D$4="G",AO69)</f>
        <v>17</v>
      </c>
      <c r="T3" s="95">
        <f t="shared" ref="T3:T9" si="11">_xlfn.IFS($D$4="A",AP15,$D$4="B",AP24,$D$4="C",AP33,$D$4="D",AP42,$D$4="E",AP51,$D$4="F",AP60,$D$4="G",AP69)</f>
        <v>18</v>
      </c>
      <c r="U3" s="95">
        <f t="shared" ref="U3:U9" si="12">_xlfn.IFS($D$4="A",AQ15,$D$4="B",AQ24,$D$4="C",AQ33,$D$4="D",AQ42,$D$4="E",AQ51,$D$4="F",AQ60,$D$4="G",AQ69)</f>
        <v>18</v>
      </c>
      <c r="V3" s="95">
        <f t="shared" ref="V3:V9" si="13">_xlfn.IFS($D$4="A",AR15,$D$4="B",AR24,$D$4="C",AR33,$D$4="D",AR42,$D$4="E",AR51,$D$4="F",AR60,$D$4="G",AR69)</f>
        <v>18</v>
      </c>
      <c r="W3" s="95">
        <f t="shared" ref="W3:W9" si="14">_xlfn.IFS($D$4="A",AS15,$D$4="B",AS24,$D$4="C",AS33,$D$4="D",AS42,$D$4="E",AS51,$D$4="F",AS60,$D$4="G",AS69)</f>
        <v>19</v>
      </c>
      <c r="X3" s="95">
        <f t="shared" ref="X3:X9" si="15">_xlfn.IFS($D$4="A",AT15,$D$4="B",AT24,$D$4="C",AT33,$D$4="D",AT42,$D$4="E",AT51,$D$4="F",AT60,$D$4="G",AT69)</f>
        <v>19</v>
      </c>
      <c r="Y3" s="95">
        <f t="shared" ref="Y3:Y9" si="16">_xlfn.IFS($D$4="A",AU15,$D$4="B",AU24,$D$4="C",AU33,$D$4="D",AU42,$D$4="E",AU51,$D$4="F",AU60,$D$4="G",AU69)</f>
        <v>20</v>
      </c>
      <c r="Z3" s="96">
        <f t="shared" ref="Z3:Z9" si="17">_xlfn.IFS($D$4="A",AV15,$D$4="B",AV24,$D$4="C",AV33,$D$4="D",AV42,$D$4="E",AV51,$D$4="F",AV60,$D$4="G",AV69)</f>
        <v>20</v>
      </c>
      <c r="AA3" s="115"/>
      <c r="AC3" s="236"/>
      <c r="AE3" s="94" t="s">
        <v>176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193</v>
      </c>
      <c r="D4" s="106" t="s">
        <v>31</v>
      </c>
      <c r="G4" s="236"/>
      <c r="I4" s="94" t="s">
        <v>175</v>
      </c>
      <c r="J4" s="95">
        <f t="shared" si="1"/>
        <v>21</v>
      </c>
      <c r="K4" s="95">
        <f t="shared" si="2"/>
        <v>20</v>
      </c>
      <c r="L4" s="95">
        <f t="shared" si="3"/>
        <v>19</v>
      </c>
      <c r="M4" s="95">
        <f t="shared" si="4"/>
        <v>19</v>
      </c>
      <c r="N4" s="95">
        <f t="shared" si="5"/>
        <v>18</v>
      </c>
      <c r="O4" s="95">
        <f t="shared" si="6"/>
        <v>19</v>
      </c>
      <c r="P4" s="95">
        <f t="shared" si="7"/>
        <v>19</v>
      </c>
      <c r="Q4" s="95">
        <f t="shared" si="8"/>
        <v>20</v>
      </c>
      <c r="R4" s="95">
        <f t="shared" si="9"/>
        <v>21</v>
      </c>
      <c r="S4" s="95">
        <f t="shared" si="10"/>
        <v>22</v>
      </c>
      <c r="T4" s="95">
        <f t="shared" si="11"/>
        <v>23</v>
      </c>
      <c r="U4" s="95">
        <f t="shared" si="12"/>
        <v>24</v>
      </c>
      <c r="V4" s="95">
        <f t="shared" si="13"/>
        <v>24</v>
      </c>
      <c r="W4" s="95">
        <f t="shared" si="14"/>
        <v>25</v>
      </c>
      <c r="X4" s="95">
        <f t="shared" si="15"/>
        <v>25</v>
      </c>
      <c r="Y4" s="95">
        <f t="shared" si="16"/>
        <v>25</v>
      </c>
      <c r="Z4" s="96">
        <f t="shared" si="17"/>
        <v>25</v>
      </c>
      <c r="AA4" s="115"/>
      <c r="AC4" s="236"/>
      <c r="AE4" s="94" t="s">
        <v>175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36"/>
      <c r="I5" s="94" t="s">
        <v>177</v>
      </c>
      <c r="J5" s="95">
        <f t="shared" si="1"/>
        <v>20</v>
      </c>
      <c r="K5" s="95">
        <f t="shared" si="2"/>
        <v>20</v>
      </c>
      <c r="L5" s="95">
        <f t="shared" si="3"/>
        <v>19</v>
      </c>
      <c r="M5" s="95">
        <f t="shared" si="4"/>
        <v>18</v>
      </c>
      <c r="N5" s="95">
        <f t="shared" si="5"/>
        <v>18</v>
      </c>
      <c r="O5" s="95">
        <f t="shared" si="6"/>
        <v>18</v>
      </c>
      <c r="P5" s="95">
        <f t="shared" si="7"/>
        <v>18</v>
      </c>
      <c r="Q5" s="95">
        <f t="shared" si="8"/>
        <v>18</v>
      </c>
      <c r="R5" s="95">
        <f t="shared" si="9"/>
        <v>19</v>
      </c>
      <c r="S5" s="95">
        <f t="shared" si="10"/>
        <v>20</v>
      </c>
      <c r="T5" s="95">
        <f t="shared" si="11"/>
        <v>21</v>
      </c>
      <c r="U5" s="95">
        <f t="shared" si="12"/>
        <v>22</v>
      </c>
      <c r="V5" s="95">
        <f t="shared" si="13"/>
        <v>23</v>
      </c>
      <c r="W5" s="95">
        <f t="shared" si="14"/>
        <v>23</v>
      </c>
      <c r="X5" s="95">
        <f t="shared" si="15"/>
        <v>24</v>
      </c>
      <c r="Y5" s="95">
        <f t="shared" si="16"/>
        <v>24</v>
      </c>
      <c r="Z5" s="96">
        <f t="shared" si="17"/>
        <v>24</v>
      </c>
      <c r="AA5" s="115"/>
      <c r="AC5" s="236"/>
      <c r="AE5" s="94" t="s">
        <v>177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36"/>
      <c r="I6" s="94" t="s">
        <v>181</v>
      </c>
      <c r="J6" s="95">
        <f t="shared" si="1"/>
        <v>18</v>
      </c>
      <c r="K6" s="95">
        <f t="shared" si="2"/>
        <v>17</v>
      </c>
      <c r="L6" s="95">
        <f t="shared" si="3"/>
        <v>16</v>
      </c>
      <c r="M6" s="95">
        <f t="shared" si="4"/>
        <v>16</v>
      </c>
      <c r="N6" s="95">
        <f t="shared" si="5"/>
        <v>15</v>
      </c>
      <c r="O6" s="95">
        <f t="shared" si="6"/>
        <v>14</v>
      </c>
      <c r="P6" s="95">
        <f t="shared" si="7"/>
        <v>14</v>
      </c>
      <c r="Q6" s="95">
        <f t="shared" si="8"/>
        <v>14</v>
      </c>
      <c r="R6" s="95">
        <f t="shared" si="9"/>
        <v>14</v>
      </c>
      <c r="S6" s="95">
        <f t="shared" si="10"/>
        <v>14</v>
      </c>
      <c r="T6" s="95">
        <f t="shared" si="11"/>
        <v>15</v>
      </c>
      <c r="U6" s="95">
        <f t="shared" si="12"/>
        <v>16</v>
      </c>
      <c r="V6" s="95">
        <f t="shared" si="13"/>
        <v>17</v>
      </c>
      <c r="W6" s="95">
        <f t="shared" si="14"/>
        <v>18</v>
      </c>
      <c r="X6" s="95">
        <f t="shared" si="15"/>
        <v>19</v>
      </c>
      <c r="Y6" s="95">
        <f t="shared" si="16"/>
        <v>19</v>
      </c>
      <c r="Z6" s="96">
        <f t="shared" si="17"/>
        <v>20</v>
      </c>
      <c r="AA6" s="115"/>
      <c r="AC6" s="236"/>
      <c r="AE6" s="94" t="s">
        <v>181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36"/>
      <c r="I7" s="94" t="s">
        <v>178</v>
      </c>
      <c r="J7" s="95">
        <f t="shared" si="1"/>
        <v>23</v>
      </c>
      <c r="K7" s="95">
        <f t="shared" si="2"/>
        <v>22</v>
      </c>
      <c r="L7" s="95">
        <f t="shared" si="3"/>
        <v>21</v>
      </c>
      <c r="M7" s="95">
        <f t="shared" si="4"/>
        <v>20</v>
      </c>
      <c r="N7" s="95">
        <f t="shared" si="5"/>
        <v>19</v>
      </c>
      <c r="O7" s="95">
        <f t="shared" si="6"/>
        <v>19</v>
      </c>
      <c r="P7" s="95">
        <f t="shared" si="7"/>
        <v>18</v>
      </c>
      <c r="Q7" s="95">
        <f t="shared" si="8"/>
        <v>17</v>
      </c>
      <c r="R7" s="95">
        <f t="shared" si="9"/>
        <v>17</v>
      </c>
      <c r="S7" s="95">
        <f t="shared" si="10"/>
        <v>17</v>
      </c>
      <c r="T7" s="95">
        <f t="shared" si="11"/>
        <v>17</v>
      </c>
      <c r="U7" s="95">
        <f t="shared" si="12"/>
        <v>18</v>
      </c>
      <c r="V7" s="95">
        <f t="shared" si="13"/>
        <v>19</v>
      </c>
      <c r="W7" s="95">
        <f t="shared" si="14"/>
        <v>20</v>
      </c>
      <c r="X7" s="95">
        <f t="shared" si="15"/>
        <v>22</v>
      </c>
      <c r="Y7" s="95">
        <f t="shared" si="16"/>
        <v>23</v>
      </c>
      <c r="Z7" s="96">
        <f t="shared" si="17"/>
        <v>24</v>
      </c>
      <c r="AA7" s="115"/>
      <c r="AC7" s="236"/>
      <c r="AE7" s="94" t="s">
        <v>178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36"/>
      <c r="I8" s="94" t="s">
        <v>179</v>
      </c>
      <c r="J8" s="95">
        <f t="shared" si="1"/>
        <v>24</v>
      </c>
      <c r="K8" s="95">
        <f t="shared" si="2"/>
        <v>24</v>
      </c>
      <c r="L8" s="95">
        <f t="shared" si="3"/>
        <v>23</v>
      </c>
      <c r="M8" s="95">
        <f t="shared" si="4"/>
        <v>22</v>
      </c>
      <c r="N8" s="95">
        <f t="shared" si="5"/>
        <v>21</v>
      </c>
      <c r="O8" s="95">
        <f t="shared" si="6"/>
        <v>20</v>
      </c>
      <c r="P8" s="95">
        <f t="shared" si="7"/>
        <v>19</v>
      </c>
      <c r="Q8" s="95">
        <f t="shared" si="8"/>
        <v>19</v>
      </c>
      <c r="R8" s="95">
        <f t="shared" si="9"/>
        <v>18</v>
      </c>
      <c r="S8" s="95">
        <f t="shared" si="10"/>
        <v>18</v>
      </c>
      <c r="T8" s="95">
        <f t="shared" si="11"/>
        <v>18</v>
      </c>
      <c r="U8" s="95">
        <f t="shared" si="12"/>
        <v>18</v>
      </c>
      <c r="V8" s="95">
        <f t="shared" si="13"/>
        <v>19</v>
      </c>
      <c r="W8" s="95">
        <f t="shared" si="14"/>
        <v>20</v>
      </c>
      <c r="X8" s="95">
        <f t="shared" si="15"/>
        <v>22</v>
      </c>
      <c r="Y8" s="95">
        <f t="shared" si="16"/>
        <v>23</v>
      </c>
      <c r="Z8" s="96">
        <f t="shared" si="17"/>
        <v>25</v>
      </c>
      <c r="AA8" s="115"/>
      <c r="AC8" s="236"/>
      <c r="AE8" s="94" t="s">
        <v>179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37"/>
      <c r="I9" s="97" t="s">
        <v>180</v>
      </c>
      <c r="J9" s="98">
        <f t="shared" si="1"/>
        <v>19</v>
      </c>
      <c r="K9" s="98">
        <f t="shared" si="2"/>
        <v>19</v>
      </c>
      <c r="L9" s="98">
        <f t="shared" si="3"/>
        <v>18</v>
      </c>
      <c r="M9" s="98">
        <f t="shared" si="4"/>
        <v>17</v>
      </c>
      <c r="N9" s="98">
        <f t="shared" si="5"/>
        <v>16</v>
      </c>
      <c r="O9" s="98">
        <f t="shared" si="6"/>
        <v>16</v>
      </c>
      <c r="P9" s="98">
        <f t="shared" si="7"/>
        <v>15</v>
      </c>
      <c r="Q9" s="98">
        <f t="shared" si="8"/>
        <v>15</v>
      </c>
      <c r="R9" s="98">
        <f t="shared" si="9"/>
        <v>14</v>
      </c>
      <c r="S9" s="98">
        <f t="shared" si="10"/>
        <v>14</v>
      </c>
      <c r="T9" s="98">
        <f t="shared" si="11"/>
        <v>14</v>
      </c>
      <c r="U9" s="98">
        <f t="shared" si="12"/>
        <v>15</v>
      </c>
      <c r="V9" s="98">
        <f t="shared" si="13"/>
        <v>15</v>
      </c>
      <c r="W9" s="98">
        <f t="shared" si="14"/>
        <v>16</v>
      </c>
      <c r="X9" s="98">
        <f t="shared" si="15"/>
        <v>17</v>
      </c>
      <c r="Y9" s="98">
        <f t="shared" si="16"/>
        <v>18</v>
      </c>
      <c r="Z9" s="99">
        <f t="shared" si="17"/>
        <v>19</v>
      </c>
      <c r="AA9" s="115"/>
      <c r="AC9" s="237"/>
      <c r="AE9" s="97" t="s">
        <v>180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35" t="s">
        <v>203</v>
      </c>
      <c r="I12" s="91" t="s">
        <v>13</v>
      </c>
      <c r="J12" s="123" t="str">
        <f>_xlfn.IFS($D$3=1,$AF1,$D$3=2,$AG1,$D$3=3,$AH1,$D$3=4,$AI1,$D$3=5,$AJ1,$D$3=6,$AK1,$D$3=7,$AL1,$D$3=8,$AM1,$D$3=9,$AN1,$D$3=10,$AO1,$D$3=11,$AP1,$D$3=12,$AQ1)</f>
        <v>Dec</v>
      </c>
      <c r="AC12" s="235" t="s">
        <v>195</v>
      </c>
      <c r="AE12" s="91" t="s">
        <v>174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36"/>
      <c r="I13" s="94" t="s">
        <v>77</v>
      </c>
      <c r="J13" s="124">
        <f t="shared" ref="J13:J20" si="18">_xlfn.IFS($D$3=1,$AF2,$D$3=2,$AG2,$D$3=3,$AH2,$D$3=4,$AI2,$D$3=5,$AJ2,$D$3=6,$AK2,$D$3=7,$AL2,$D$3=8,$AM2,$D$3=9,$AN2,$D$3=10,$AO2,$D$3=11,$AP2,$D$3=12,$AQ2)</f>
        <v>-4</v>
      </c>
      <c r="AC13" s="236"/>
      <c r="AE13" s="122"/>
      <c r="AF13" s="241" t="s">
        <v>196</v>
      </c>
      <c r="AG13" s="242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3"/>
    </row>
    <row r="14" spans="1:48" x14ac:dyDescent="0.3">
      <c r="G14" s="236"/>
      <c r="I14" s="94" t="s">
        <v>176</v>
      </c>
      <c r="J14" s="124">
        <f t="shared" si="18"/>
        <v>-6</v>
      </c>
      <c r="AC14" s="23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36"/>
      <c r="I15" s="94" t="s">
        <v>175</v>
      </c>
      <c r="J15" s="124">
        <f t="shared" si="18"/>
        <v>-3</v>
      </c>
      <c r="AC15" s="236"/>
      <c r="AE15" s="94" t="s">
        <v>176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36"/>
      <c r="I16" s="94" t="s">
        <v>177</v>
      </c>
      <c r="J16" s="124">
        <f t="shared" si="18"/>
        <v>4</v>
      </c>
      <c r="AC16" s="236"/>
      <c r="AE16" s="94" t="s">
        <v>175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36"/>
      <c r="I17" s="94" t="s">
        <v>181</v>
      </c>
      <c r="J17" s="124">
        <f t="shared" si="18"/>
        <v>12</v>
      </c>
      <c r="AC17" s="236"/>
      <c r="AE17" s="94" t="s">
        <v>177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36"/>
      <c r="I18" s="94" t="s">
        <v>178</v>
      </c>
      <c r="J18" s="124">
        <f t="shared" si="18"/>
        <v>4</v>
      </c>
      <c r="AC18" s="236"/>
      <c r="AE18" s="94" t="s">
        <v>181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36"/>
      <c r="I19" s="94" t="s">
        <v>179</v>
      </c>
      <c r="J19" s="124">
        <f t="shared" si="18"/>
        <v>-3</v>
      </c>
      <c r="AC19" s="236"/>
      <c r="AE19" s="94" t="s">
        <v>178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37"/>
      <c r="I20" s="97" t="s">
        <v>180</v>
      </c>
      <c r="J20" s="125">
        <f t="shared" si="18"/>
        <v>-6</v>
      </c>
      <c r="AC20" s="236"/>
      <c r="AE20" s="94" t="s">
        <v>179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37"/>
      <c r="AE21" s="97" t="s">
        <v>180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38" t="s">
        <v>197</v>
      </c>
      <c r="AG22" s="239"/>
      <c r="AH22" s="239"/>
      <c r="AI22" s="239"/>
      <c r="AJ22" s="239"/>
      <c r="AK22" s="239"/>
      <c r="AL22" s="239"/>
      <c r="AM22" s="239"/>
      <c r="AN22" s="239"/>
      <c r="AO22" s="239"/>
      <c r="AP22" s="239"/>
      <c r="AQ22" s="239"/>
      <c r="AR22" s="239"/>
      <c r="AS22" s="239"/>
      <c r="AT22" s="239"/>
      <c r="AU22" s="239"/>
      <c r="AV22" s="240"/>
    </row>
    <row r="23" spans="7:48" x14ac:dyDescent="0.3">
      <c r="G23" s="235" t="s">
        <v>204</v>
      </c>
      <c r="I23" s="91" t="s">
        <v>174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36"/>
      <c r="I24" s="94" t="s">
        <v>77</v>
      </c>
      <c r="J24" s="95">
        <f>(J2+$J13)*$D$2+(78-((Cooling_Load_Calculation!$D$4*9/5)+32))+(((Cooling_Load_Calculation!G$25*9/5)+32)-85)</f>
        <v>-1.5999999999999943</v>
      </c>
      <c r="K24" s="95">
        <f>(K2+$J13)*$D$2+(78-((Cooling_Load_Calculation!$D$4*9/5)+32))+(((Cooling_Load_Calculation!H$25*9/5)+32)-85)</f>
        <v>-2.5999999999999943</v>
      </c>
      <c r="L24" s="95">
        <f>(L2+$J13)*$D$2+(78-((Cooling_Load_Calculation!$D$4*9/5)+32))+(((Cooling_Load_Calculation!I$25*9/5)+32)-85)</f>
        <v>-2.5999999999999943</v>
      </c>
      <c r="M24" s="95">
        <f>(M2+$J13)*$D$2+(78-((Cooling_Load_Calculation!$D$4*9/5)+32))+(((Cooling_Load_Calculation!J$25*9/5)+32)-85)</f>
        <v>-1.7999999999999972</v>
      </c>
      <c r="N24" s="95">
        <f>(N2+$J13)*$D$2+(78-((Cooling_Load_Calculation!$D$4*9/5)+32))+(((Cooling_Load_Calculation!K$25*9/5)+32)-85)</f>
        <v>-1.7999999999999972</v>
      </c>
      <c r="O24" s="95">
        <f>(O2+$J13)*$D$2+(78-((Cooling_Load_Calculation!$D$4*9/5)+32))+(((Cooling_Load_Calculation!L$25*9/5)+32)-85)</f>
        <v>-2.7999999999999972</v>
      </c>
      <c r="P24" s="95">
        <f>(P2+$J13)*$D$2+(78-((Cooling_Load_Calculation!$D$4*9/5)+32))+(((Cooling_Load_Calculation!M$25*9/5)+32)-85)</f>
        <v>-2.7999999999999972</v>
      </c>
      <c r="Q24" s="95">
        <f>(Q2+$J13)*$D$2+(78-((Cooling_Load_Calculation!$D$4*9/5)+32))+(((Cooling_Load_Calculation!N$25*9/5)+32)-85)</f>
        <v>-2.7999999999999972</v>
      </c>
      <c r="R24" s="95">
        <f>(R2+$J13)*$D$2+(78-((Cooling_Load_Calculation!$D$4*9/5)+32))+(((Cooling_Load_Calculation!O$25*9/5)+32)-85)</f>
        <v>-2.7999999999999972</v>
      </c>
      <c r="S24" s="95">
        <f>(S2+$J13)*$D$2+(78-((Cooling_Load_Calculation!$D$4*9/5)+32))+(((Cooling_Load_Calculation!P$25*9/5)+32)-85)</f>
        <v>-1</v>
      </c>
      <c r="T24" s="95">
        <f>(T2+$J13)*$D$2+(78-((Cooling_Load_Calculation!$D$4*9/5)+32))+(((Cooling_Load_Calculation!Q$25*9/5)+32)-85)</f>
        <v>-1</v>
      </c>
      <c r="U24" s="95">
        <f>(U2+$J13)*$D$2+(78-((Cooling_Load_Calculation!$D$4*9/5)+32))+(((Cooling_Load_Calculation!R$25*9/5)+32)-85)</f>
        <v>0</v>
      </c>
      <c r="V24" s="95">
        <f>(V2+$J13)*$D$2+(78-((Cooling_Load_Calculation!$D$4*9/5)+32))+(((Cooling_Load_Calculation!S$25*9/5)+32)-85)</f>
        <v>-1.7999999999999972</v>
      </c>
      <c r="W24" s="95">
        <f>(W2+$J13)*$D$2+(78-((Cooling_Load_Calculation!$D$4*9/5)+32))+(((Cooling_Load_Calculation!T$25*9/5)+32)-85)</f>
        <v>-0.79999999999999716</v>
      </c>
      <c r="X24" s="95">
        <f>(X2+$J13)*$D$2+(78-((Cooling_Load_Calculation!$D$4*9/5)+32))+(((Cooling_Load_Calculation!U$25*9/5)+32)-85)</f>
        <v>-0.79999999999999716</v>
      </c>
      <c r="Y24" s="95">
        <f>(Y2+$J13)*$D$2+(78-((Cooling_Load_Calculation!$D$4*9/5)+32))+(((Cooling_Load_Calculation!V$25*9/5)+32)-85)</f>
        <v>-1.5999999999999943</v>
      </c>
      <c r="Z24" s="96">
        <f>(Z2+$J13)*$D$2+(78-((Cooling_Load_Calculation!$D$4*9/5)+32))+(((Cooling_Load_Calculation!W$25*9/5)+32)-85)</f>
        <v>-1.5999999999999943</v>
      </c>
      <c r="AE24" s="94" t="s">
        <v>176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36"/>
      <c r="I25" s="94" t="s">
        <v>176</v>
      </c>
      <c r="J25" s="95">
        <f>(J3+$J14)*$D$2+(78-((Cooling_Load_Calculation!$D$4*9/5)+32))+(((Cooling_Load_Calculation!G$25*9/5)+32)-85)</f>
        <v>0.40000000000000568</v>
      </c>
      <c r="K25" s="95">
        <f>(K3+$J14)*$D$2+(78-((Cooling_Load_Calculation!$D$4*9/5)+32))+(((Cooling_Load_Calculation!H$25*9/5)+32)-85)</f>
        <v>-0.59999999999999432</v>
      </c>
      <c r="L25" s="95">
        <f>(L3+$J14)*$D$2+(78-((Cooling_Load_Calculation!$D$4*9/5)+32))+(((Cooling_Load_Calculation!I$25*9/5)+32)-85)</f>
        <v>-1.5999999999999943</v>
      </c>
      <c r="M25" s="95">
        <f>(M3+$J14)*$D$2+(78-((Cooling_Load_Calculation!$D$4*9/5)+32))+(((Cooling_Load_Calculation!J$25*9/5)+32)-85)</f>
        <v>0.20000000000000284</v>
      </c>
      <c r="N25" s="95">
        <f>(N3+$J14)*$D$2+(78-((Cooling_Load_Calculation!$D$4*9/5)+32))+(((Cooling_Load_Calculation!K$25*9/5)+32)-85)</f>
        <v>0.20000000000000284</v>
      </c>
      <c r="O25" s="95">
        <f>(O3+$J14)*$D$2+(78-((Cooling_Load_Calculation!$D$4*9/5)+32))+(((Cooling_Load_Calculation!L$25*9/5)+32)-85)</f>
        <v>0.20000000000000284</v>
      </c>
      <c r="P25" s="95">
        <f>(P3+$J14)*$D$2+(78-((Cooling_Load_Calculation!$D$4*9/5)+32))+(((Cooling_Load_Calculation!M$25*9/5)+32)-85)</f>
        <v>0.20000000000000284</v>
      </c>
      <c r="Q25" s="95">
        <f>(Q3+$J14)*$D$2+(78-((Cooling_Load_Calculation!$D$4*9/5)+32))+(((Cooling_Load_Calculation!N$25*9/5)+32)-85)</f>
        <v>1.2000000000000028</v>
      </c>
      <c r="R25" s="95">
        <f>(R3+$J14)*$D$2+(78-((Cooling_Load_Calculation!$D$4*9/5)+32))+(((Cooling_Load_Calculation!O$25*9/5)+32)-85)</f>
        <v>1.2000000000000028</v>
      </c>
      <c r="S25" s="95">
        <f>(S3+$J14)*$D$2+(78-((Cooling_Load_Calculation!$D$4*9/5)+32))+(((Cooling_Load_Calculation!P$25*9/5)+32)-85)</f>
        <v>4</v>
      </c>
      <c r="T25" s="95">
        <f>(T3+$J14)*$D$2+(78-((Cooling_Load_Calculation!$D$4*9/5)+32))+(((Cooling_Load_Calculation!Q$25*9/5)+32)-85)</f>
        <v>5</v>
      </c>
      <c r="U25" s="95">
        <f>(U3+$J14)*$D$2+(78-((Cooling_Load_Calculation!$D$4*9/5)+32))+(((Cooling_Load_Calculation!R$25*9/5)+32)-85)</f>
        <v>5</v>
      </c>
      <c r="V25" s="95">
        <f>(V3+$J14)*$D$2+(78-((Cooling_Load_Calculation!$D$4*9/5)+32))+(((Cooling_Load_Calculation!S$25*9/5)+32)-85)</f>
        <v>3.2000000000000028</v>
      </c>
      <c r="W25" s="95">
        <f>(W3+$J14)*$D$2+(78-((Cooling_Load_Calculation!$D$4*9/5)+32))+(((Cooling_Load_Calculation!T$25*9/5)+32)-85)</f>
        <v>4.2000000000000028</v>
      </c>
      <c r="X25" s="95">
        <f>(X3+$J14)*$D$2+(78-((Cooling_Load_Calculation!$D$4*9/5)+32))+(((Cooling_Load_Calculation!U$25*9/5)+32)-85)</f>
        <v>4.2000000000000028</v>
      </c>
      <c r="Y25" s="95">
        <f>(Y3+$J14)*$D$2+(78-((Cooling_Load_Calculation!$D$4*9/5)+32))+(((Cooling_Load_Calculation!V$25*9/5)+32)-85)</f>
        <v>3.4000000000000057</v>
      </c>
      <c r="Z25" s="96">
        <f>(Z3+$J14)*$D$2+(78-((Cooling_Load_Calculation!$D$4*9/5)+32))+(((Cooling_Load_Calculation!W$25*9/5)+32)-85)</f>
        <v>3.4000000000000057</v>
      </c>
      <c r="AE25" s="94" t="s">
        <v>175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36"/>
      <c r="I26" s="94" t="s">
        <v>175</v>
      </c>
      <c r="J26" s="95">
        <f>(J4+$J15)*$D$2+(78-((Cooling_Load_Calculation!$D$4*9/5)+32))+(((Cooling_Load_Calculation!G$25*9/5)+32)-85)</f>
        <v>7.4000000000000057</v>
      </c>
      <c r="K26" s="95">
        <f>(K4+$J15)*$D$2+(78-((Cooling_Load_Calculation!$D$4*9/5)+32))+(((Cooling_Load_Calculation!H$25*9/5)+32)-85)</f>
        <v>6.4000000000000057</v>
      </c>
      <c r="L26" s="95">
        <f>(L4+$J15)*$D$2+(78-((Cooling_Load_Calculation!$D$4*9/5)+32))+(((Cooling_Load_Calculation!I$25*9/5)+32)-85)</f>
        <v>5.4000000000000057</v>
      </c>
      <c r="M26" s="95">
        <f>(M4+$J15)*$D$2+(78-((Cooling_Load_Calculation!$D$4*9/5)+32))+(((Cooling_Load_Calculation!J$25*9/5)+32)-85)</f>
        <v>7.2000000000000028</v>
      </c>
      <c r="N26" s="95">
        <f>(N4+$J15)*$D$2+(78-((Cooling_Load_Calculation!$D$4*9/5)+32))+(((Cooling_Load_Calculation!K$25*9/5)+32)-85)</f>
        <v>6.2000000000000028</v>
      </c>
      <c r="O26" s="95">
        <f>(O4+$J15)*$D$2+(78-((Cooling_Load_Calculation!$D$4*9/5)+32))+(((Cooling_Load_Calculation!L$25*9/5)+32)-85)</f>
        <v>7.2000000000000028</v>
      </c>
      <c r="P26" s="95">
        <f>(P4+$J15)*$D$2+(78-((Cooling_Load_Calculation!$D$4*9/5)+32))+(((Cooling_Load_Calculation!M$25*9/5)+32)-85)</f>
        <v>7.2000000000000028</v>
      </c>
      <c r="Q26" s="95">
        <f>(Q4+$J15)*$D$2+(78-((Cooling_Load_Calculation!$D$4*9/5)+32))+(((Cooling_Load_Calculation!N$25*9/5)+32)-85)</f>
        <v>8.2000000000000028</v>
      </c>
      <c r="R26" s="95">
        <f>(R4+$J15)*$D$2+(78-((Cooling_Load_Calculation!$D$4*9/5)+32))+(((Cooling_Load_Calculation!O$25*9/5)+32)-85)</f>
        <v>9.2000000000000028</v>
      </c>
      <c r="S26" s="95">
        <f>(S4+$J15)*$D$2+(78-((Cooling_Load_Calculation!$D$4*9/5)+32))+(((Cooling_Load_Calculation!P$25*9/5)+32)-85)</f>
        <v>12</v>
      </c>
      <c r="T26" s="95">
        <f>(T4+$J15)*$D$2+(78-((Cooling_Load_Calculation!$D$4*9/5)+32))+(((Cooling_Load_Calculation!Q$25*9/5)+32)-85)</f>
        <v>13</v>
      </c>
      <c r="U26" s="95">
        <f>(U4+$J15)*$D$2+(78-((Cooling_Load_Calculation!$D$4*9/5)+32))+(((Cooling_Load_Calculation!R$25*9/5)+32)-85)</f>
        <v>14</v>
      </c>
      <c r="V26" s="95">
        <f>(V4+$J15)*$D$2+(78-((Cooling_Load_Calculation!$D$4*9/5)+32))+(((Cooling_Load_Calculation!S$25*9/5)+32)-85)</f>
        <v>12.200000000000003</v>
      </c>
      <c r="W26" s="95">
        <f>(W4+$J15)*$D$2+(78-((Cooling_Load_Calculation!$D$4*9/5)+32))+(((Cooling_Load_Calculation!T$25*9/5)+32)-85)</f>
        <v>13.200000000000003</v>
      </c>
      <c r="X26" s="95">
        <f>(X4+$J15)*$D$2+(78-((Cooling_Load_Calculation!$D$4*9/5)+32))+(((Cooling_Load_Calculation!U$25*9/5)+32)-85)</f>
        <v>13.200000000000003</v>
      </c>
      <c r="Y26" s="95">
        <f>(Y4+$J15)*$D$2+(78-((Cooling_Load_Calculation!$D$4*9/5)+32))+(((Cooling_Load_Calculation!V$25*9/5)+32)-85)</f>
        <v>11.400000000000006</v>
      </c>
      <c r="Z26" s="96">
        <f>(Z4+$J15)*$D$2+(78-((Cooling_Load_Calculation!$D$4*9/5)+32))+(((Cooling_Load_Calculation!W$25*9/5)+32)-85)</f>
        <v>11.400000000000006</v>
      </c>
      <c r="AE26" s="94" t="s">
        <v>177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36"/>
      <c r="I27" s="94" t="s">
        <v>177</v>
      </c>
      <c r="J27" s="95">
        <f>(J5+$J16)*$D$2+(78-((Cooling_Load_Calculation!$D$4*9/5)+32))+(((Cooling_Load_Calculation!G$25*9/5)+32)-85)</f>
        <v>13.400000000000006</v>
      </c>
      <c r="K27" s="95">
        <f>(K5+$J16)*$D$2+(78-((Cooling_Load_Calculation!$D$4*9/5)+32))+(((Cooling_Load_Calculation!H$25*9/5)+32)-85)</f>
        <v>13.400000000000006</v>
      </c>
      <c r="L27" s="95">
        <f>(L5+$J16)*$D$2+(78-((Cooling_Load_Calculation!$D$4*9/5)+32))+(((Cooling_Load_Calculation!I$25*9/5)+32)-85)</f>
        <v>12.400000000000006</v>
      </c>
      <c r="M27" s="95">
        <f>(M5+$J16)*$D$2+(78-((Cooling_Load_Calculation!$D$4*9/5)+32))+(((Cooling_Load_Calculation!J$25*9/5)+32)-85)</f>
        <v>13.200000000000003</v>
      </c>
      <c r="N27" s="95">
        <f>(N5+$J16)*$D$2+(78-((Cooling_Load_Calculation!$D$4*9/5)+32))+(((Cooling_Load_Calculation!K$25*9/5)+32)-85)</f>
        <v>13.200000000000003</v>
      </c>
      <c r="O27" s="95">
        <f>(O5+$J16)*$D$2+(78-((Cooling_Load_Calculation!$D$4*9/5)+32))+(((Cooling_Load_Calculation!L$25*9/5)+32)-85)</f>
        <v>13.200000000000003</v>
      </c>
      <c r="P27" s="95">
        <f>(P5+$J16)*$D$2+(78-((Cooling_Load_Calculation!$D$4*9/5)+32))+(((Cooling_Load_Calculation!M$25*9/5)+32)-85)</f>
        <v>13.200000000000003</v>
      </c>
      <c r="Q27" s="95">
        <f>(Q5+$J16)*$D$2+(78-((Cooling_Load_Calculation!$D$4*9/5)+32))+(((Cooling_Load_Calculation!N$25*9/5)+32)-85)</f>
        <v>13.200000000000003</v>
      </c>
      <c r="R27" s="95">
        <f>(R5+$J16)*$D$2+(78-((Cooling_Load_Calculation!$D$4*9/5)+32))+(((Cooling_Load_Calculation!O$25*9/5)+32)-85)</f>
        <v>14.200000000000003</v>
      </c>
      <c r="S27" s="95">
        <f>(S5+$J16)*$D$2+(78-((Cooling_Load_Calculation!$D$4*9/5)+32))+(((Cooling_Load_Calculation!P$25*9/5)+32)-85)</f>
        <v>17</v>
      </c>
      <c r="T27" s="95">
        <f>(T5+$J16)*$D$2+(78-((Cooling_Load_Calculation!$D$4*9/5)+32))+(((Cooling_Load_Calculation!Q$25*9/5)+32)-85)</f>
        <v>18</v>
      </c>
      <c r="U27" s="95">
        <f>(U5+$J16)*$D$2+(78-((Cooling_Load_Calculation!$D$4*9/5)+32))+(((Cooling_Load_Calculation!R$25*9/5)+32)-85)</f>
        <v>19</v>
      </c>
      <c r="V27" s="95">
        <f>(V5+$J16)*$D$2+(78-((Cooling_Load_Calculation!$D$4*9/5)+32))+(((Cooling_Load_Calculation!S$25*9/5)+32)-85)</f>
        <v>18.200000000000003</v>
      </c>
      <c r="W27" s="95">
        <f>(W5+$J16)*$D$2+(78-((Cooling_Load_Calculation!$D$4*9/5)+32))+(((Cooling_Load_Calculation!T$25*9/5)+32)-85)</f>
        <v>18.200000000000003</v>
      </c>
      <c r="X27" s="95">
        <f>(X5+$J16)*$D$2+(78-((Cooling_Load_Calculation!$D$4*9/5)+32))+(((Cooling_Load_Calculation!U$25*9/5)+32)-85)</f>
        <v>19.200000000000003</v>
      </c>
      <c r="Y27" s="95">
        <f>(Y5+$J16)*$D$2+(78-((Cooling_Load_Calculation!$D$4*9/5)+32))+(((Cooling_Load_Calculation!V$25*9/5)+32)-85)</f>
        <v>17.400000000000006</v>
      </c>
      <c r="Z27" s="96">
        <f>(Z5+$J16)*$D$2+(78-((Cooling_Load_Calculation!$D$4*9/5)+32))+(((Cooling_Load_Calculation!W$25*9/5)+32)-85)</f>
        <v>17.400000000000006</v>
      </c>
      <c r="AE27" s="94" t="s">
        <v>181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36"/>
      <c r="I28" s="94" t="s">
        <v>181</v>
      </c>
      <c r="J28" s="95">
        <f>(J6+$J17)*$D$2+(78-((Cooling_Load_Calculation!$D$4*9/5)+32))+(((Cooling_Load_Calculation!G$25*9/5)+32)-85)</f>
        <v>19.400000000000006</v>
      </c>
      <c r="K28" s="95">
        <f>(K6+$J17)*$D$2+(78-((Cooling_Load_Calculation!$D$4*9/5)+32))+(((Cooling_Load_Calculation!H$25*9/5)+32)-85)</f>
        <v>18.400000000000006</v>
      </c>
      <c r="L28" s="95">
        <f>(L6+$J17)*$D$2+(78-((Cooling_Load_Calculation!$D$4*9/5)+32))+(((Cooling_Load_Calculation!I$25*9/5)+32)-85)</f>
        <v>17.400000000000006</v>
      </c>
      <c r="M28" s="95">
        <f>(M6+$J17)*$D$2+(78-((Cooling_Load_Calculation!$D$4*9/5)+32))+(((Cooling_Load_Calculation!J$25*9/5)+32)-85)</f>
        <v>19.200000000000003</v>
      </c>
      <c r="N28" s="95">
        <f>(N6+$J17)*$D$2+(78-((Cooling_Load_Calculation!$D$4*9/5)+32))+(((Cooling_Load_Calculation!K$25*9/5)+32)-85)</f>
        <v>18.200000000000003</v>
      </c>
      <c r="O28" s="95">
        <f>(O6+$J17)*$D$2+(78-((Cooling_Load_Calculation!$D$4*9/5)+32))+(((Cooling_Load_Calculation!L$25*9/5)+32)-85)</f>
        <v>17.200000000000003</v>
      </c>
      <c r="P28" s="95">
        <f>(P6+$J17)*$D$2+(78-((Cooling_Load_Calculation!$D$4*9/5)+32))+(((Cooling_Load_Calculation!M$25*9/5)+32)-85)</f>
        <v>17.200000000000003</v>
      </c>
      <c r="Q28" s="95">
        <f>(Q6+$J17)*$D$2+(78-((Cooling_Load_Calculation!$D$4*9/5)+32))+(((Cooling_Load_Calculation!N$25*9/5)+32)-85)</f>
        <v>17.200000000000003</v>
      </c>
      <c r="R28" s="95">
        <f>(R6+$J17)*$D$2+(78-((Cooling_Load_Calculation!$D$4*9/5)+32))+(((Cooling_Load_Calculation!O$25*9/5)+32)-85)</f>
        <v>17.200000000000003</v>
      </c>
      <c r="S28" s="95">
        <f>(S6+$J17)*$D$2+(78-((Cooling_Load_Calculation!$D$4*9/5)+32))+(((Cooling_Load_Calculation!P$25*9/5)+32)-85)</f>
        <v>19</v>
      </c>
      <c r="T28" s="95">
        <f>(T6+$J17)*$D$2+(78-((Cooling_Load_Calculation!$D$4*9/5)+32))+(((Cooling_Load_Calculation!Q$25*9/5)+32)-85)</f>
        <v>20</v>
      </c>
      <c r="U28" s="95">
        <f>(U6+$J17)*$D$2+(78-((Cooling_Load_Calculation!$D$4*9/5)+32))+(((Cooling_Load_Calculation!R$25*9/5)+32)-85)</f>
        <v>21</v>
      </c>
      <c r="V28" s="95">
        <f>(V6+$J17)*$D$2+(78-((Cooling_Load_Calculation!$D$4*9/5)+32))+(((Cooling_Load_Calculation!S$25*9/5)+32)-85)</f>
        <v>20.200000000000003</v>
      </c>
      <c r="W28" s="95">
        <f>(W6+$J17)*$D$2+(78-((Cooling_Load_Calculation!$D$4*9/5)+32))+(((Cooling_Load_Calculation!T$25*9/5)+32)-85)</f>
        <v>21.200000000000003</v>
      </c>
      <c r="X28" s="95">
        <f>(X6+$J17)*$D$2+(78-((Cooling_Load_Calculation!$D$4*9/5)+32))+(((Cooling_Load_Calculation!U$25*9/5)+32)-85)</f>
        <v>22.200000000000003</v>
      </c>
      <c r="Y28" s="95">
        <f>(Y6+$J17)*$D$2+(78-((Cooling_Load_Calculation!$D$4*9/5)+32))+(((Cooling_Load_Calculation!V$25*9/5)+32)-85)</f>
        <v>20.400000000000006</v>
      </c>
      <c r="Z28" s="96">
        <f>(Z6+$J17)*$D$2+(78-((Cooling_Load_Calculation!$D$4*9/5)+32))+(((Cooling_Load_Calculation!W$25*9/5)+32)-85)</f>
        <v>21.400000000000006</v>
      </c>
      <c r="AE28" s="94" t="s">
        <v>178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36"/>
      <c r="I29" s="94" t="s">
        <v>178</v>
      </c>
      <c r="J29" s="95">
        <f>(J7+$J18)*$D$2+(78-((Cooling_Load_Calculation!$D$4*9/5)+32))+(((Cooling_Load_Calculation!G$25*9/5)+32)-85)</f>
        <v>16.400000000000006</v>
      </c>
      <c r="K29" s="95">
        <f>(K7+$J18)*$D$2+(78-((Cooling_Load_Calculation!$D$4*9/5)+32))+(((Cooling_Load_Calculation!H$25*9/5)+32)-85)</f>
        <v>15.400000000000006</v>
      </c>
      <c r="L29" s="95">
        <f>(L7+$J18)*$D$2+(78-((Cooling_Load_Calculation!$D$4*9/5)+32))+(((Cooling_Load_Calculation!I$25*9/5)+32)-85)</f>
        <v>14.400000000000006</v>
      </c>
      <c r="M29" s="95">
        <f>(M7+$J18)*$D$2+(78-((Cooling_Load_Calculation!$D$4*9/5)+32))+(((Cooling_Load_Calculation!J$25*9/5)+32)-85)</f>
        <v>15.200000000000003</v>
      </c>
      <c r="N29" s="95">
        <f>(N7+$J18)*$D$2+(78-((Cooling_Load_Calculation!$D$4*9/5)+32))+(((Cooling_Load_Calculation!K$25*9/5)+32)-85)</f>
        <v>14.200000000000003</v>
      </c>
      <c r="O29" s="95">
        <f>(O7+$J18)*$D$2+(78-((Cooling_Load_Calculation!$D$4*9/5)+32))+(((Cooling_Load_Calculation!L$25*9/5)+32)-85)</f>
        <v>14.200000000000003</v>
      </c>
      <c r="P29" s="95">
        <f>(P7+$J18)*$D$2+(78-((Cooling_Load_Calculation!$D$4*9/5)+32))+(((Cooling_Load_Calculation!M$25*9/5)+32)-85)</f>
        <v>13.200000000000003</v>
      </c>
      <c r="Q29" s="95">
        <f>(Q7+$J18)*$D$2+(78-((Cooling_Load_Calculation!$D$4*9/5)+32))+(((Cooling_Load_Calculation!N$25*9/5)+32)-85)</f>
        <v>12.200000000000003</v>
      </c>
      <c r="R29" s="95">
        <f>(R7+$J18)*$D$2+(78-((Cooling_Load_Calculation!$D$4*9/5)+32))+(((Cooling_Load_Calculation!O$25*9/5)+32)-85)</f>
        <v>12.200000000000003</v>
      </c>
      <c r="S29" s="95">
        <f>(S7+$J18)*$D$2+(78-((Cooling_Load_Calculation!$D$4*9/5)+32))+(((Cooling_Load_Calculation!P$25*9/5)+32)-85)</f>
        <v>14</v>
      </c>
      <c r="T29" s="95">
        <f>(T7+$J18)*$D$2+(78-((Cooling_Load_Calculation!$D$4*9/5)+32))+(((Cooling_Load_Calculation!Q$25*9/5)+32)-85)</f>
        <v>14</v>
      </c>
      <c r="U29" s="95">
        <f>(U7+$J18)*$D$2+(78-((Cooling_Load_Calculation!$D$4*9/5)+32))+(((Cooling_Load_Calculation!R$25*9/5)+32)-85)</f>
        <v>15</v>
      </c>
      <c r="V29" s="95">
        <f>(V7+$J18)*$D$2+(78-((Cooling_Load_Calculation!$D$4*9/5)+32))+(((Cooling_Load_Calculation!S$25*9/5)+32)-85)</f>
        <v>14.200000000000003</v>
      </c>
      <c r="W29" s="95">
        <f>(W7+$J18)*$D$2+(78-((Cooling_Load_Calculation!$D$4*9/5)+32))+(((Cooling_Load_Calculation!T$25*9/5)+32)-85)</f>
        <v>15.200000000000003</v>
      </c>
      <c r="X29" s="95">
        <f>(X7+$J18)*$D$2+(78-((Cooling_Load_Calculation!$D$4*9/5)+32))+(((Cooling_Load_Calculation!U$25*9/5)+32)-85)</f>
        <v>17.200000000000003</v>
      </c>
      <c r="Y29" s="95">
        <f>(Y7+$J18)*$D$2+(78-((Cooling_Load_Calculation!$D$4*9/5)+32))+(((Cooling_Load_Calculation!V$25*9/5)+32)-85)</f>
        <v>16.400000000000006</v>
      </c>
      <c r="Z29" s="96">
        <f>(Z7+$J18)*$D$2+(78-((Cooling_Load_Calculation!$D$4*9/5)+32))+(((Cooling_Load_Calculation!W$25*9/5)+32)-85)</f>
        <v>17.400000000000006</v>
      </c>
      <c r="AE29" s="94" t="s">
        <v>179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36"/>
      <c r="I30" s="94" t="s">
        <v>179</v>
      </c>
      <c r="J30" s="95">
        <f>(J8+$J19)*$D$2+(78-((Cooling_Load_Calculation!$D$4*9/5)+32))+(((Cooling_Load_Calculation!G$25*9/5)+32)-85)</f>
        <v>10.400000000000006</v>
      </c>
      <c r="K30" s="95">
        <f>(K8+$J19)*$D$2+(78-((Cooling_Load_Calculation!$D$4*9/5)+32))+(((Cooling_Load_Calculation!H$25*9/5)+32)-85)</f>
        <v>10.400000000000006</v>
      </c>
      <c r="L30" s="95">
        <f>(L8+$J19)*$D$2+(78-((Cooling_Load_Calculation!$D$4*9/5)+32))+(((Cooling_Load_Calculation!I$25*9/5)+32)-85)</f>
        <v>9.4000000000000057</v>
      </c>
      <c r="M30" s="95">
        <f>(M8+$J19)*$D$2+(78-((Cooling_Load_Calculation!$D$4*9/5)+32))+(((Cooling_Load_Calculation!J$25*9/5)+32)-85)</f>
        <v>10.200000000000003</v>
      </c>
      <c r="N30" s="95">
        <f>(N8+$J19)*$D$2+(78-((Cooling_Load_Calculation!$D$4*9/5)+32))+(((Cooling_Load_Calculation!K$25*9/5)+32)-85)</f>
        <v>9.2000000000000028</v>
      </c>
      <c r="O30" s="95">
        <f>(O8+$J19)*$D$2+(78-((Cooling_Load_Calculation!$D$4*9/5)+32))+(((Cooling_Load_Calculation!L$25*9/5)+32)-85)</f>
        <v>8.2000000000000028</v>
      </c>
      <c r="P30" s="95">
        <f>(P8+$J19)*$D$2+(78-((Cooling_Load_Calculation!$D$4*9/5)+32))+(((Cooling_Load_Calculation!M$25*9/5)+32)-85)</f>
        <v>7.2000000000000028</v>
      </c>
      <c r="Q30" s="95">
        <f>(Q8+$J19)*$D$2+(78-((Cooling_Load_Calculation!$D$4*9/5)+32))+(((Cooling_Load_Calculation!N$25*9/5)+32)-85)</f>
        <v>7.2000000000000028</v>
      </c>
      <c r="R30" s="95">
        <f>(R8+$J19)*$D$2+(78-((Cooling_Load_Calculation!$D$4*9/5)+32))+(((Cooling_Load_Calculation!O$25*9/5)+32)-85)</f>
        <v>6.2000000000000028</v>
      </c>
      <c r="S30" s="95">
        <f>(S8+$J19)*$D$2+(78-((Cooling_Load_Calculation!$D$4*9/5)+32))+(((Cooling_Load_Calculation!P$25*9/5)+32)-85)</f>
        <v>8</v>
      </c>
      <c r="T30" s="95">
        <f>(T8+$J19)*$D$2+(78-((Cooling_Load_Calculation!$D$4*9/5)+32))+(((Cooling_Load_Calculation!Q$25*9/5)+32)-85)</f>
        <v>8</v>
      </c>
      <c r="U30" s="95">
        <f>(U8+$J19)*$D$2+(78-((Cooling_Load_Calculation!$D$4*9/5)+32))+(((Cooling_Load_Calculation!R$25*9/5)+32)-85)</f>
        <v>8</v>
      </c>
      <c r="V30" s="95">
        <f>(V8+$J19)*$D$2+(78-((Cooling_Load_Calculation!$D$4*9/5)+32))+(((Cooling_Load_Calculation!S$25*9/5)+32)-85)</f>
        <v>7.2000000000000028</v>
      </c>
      <c r="W30" s="95">
        <f>(W8+$J19)*$D$2+(78-((Cooling_Load_Calculation!$D$4*9/5)+32))+(((Cooling_Load_Calculation!T$25*9/5)+32)-85)</f>
        <v>8.2000000000000028</v>
      </c>
      <c r="X30" s="95">
        <f>(X8+$J19)*$D$2+(78-((Cooling_Load_Calculation!$D$4*9/5)+32))+(((Cooling_Load_Calculation!U$25*9/5)+32)-85)</f>
        <v>10.200000000000003</v>
      </c>
      <c r="Y30" s="95">
        <f>(Y8+$J19)*$D$2+(78-((Cooling_Load_Calculation!$D$4*9/5)+32))+(((Cooling_Load_Calculation!V$25*9/5)+32)-85)</f>
        <v>9.4000000000000057</v>
      </c>
      <c r="Z30" s="96">
        <f>(Z8+$J19)*$D$2+(78-((Cooling_Load_Calculation!$D$4*9/5)+32))+(((Cooling_Load_Calculation!W$25*9/5)+32)-85)</f>
        <v>11.400000000000006</v>
      </c>
      <c r="AE30" s="97" t="s">
        <v>180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37"/>
      <c r="I31" s="97" t="s">
        <v>180</v>
      </c>
      <c r="J31" s="98">
        <f>(J9+$J20)*$D$2+(78-((Cooling_Load_Calculation!$D$4*9/5)+32))+(((Cooling_Load_Calculation!G$25*9/5)+32)-85)</f>
        <v>2.4000000000000057</v>
      </c>
      <c r="K31" s="98">
        <f>(K9+$J20)*$D$2+(78-((Cooling_Load_Calculation!$D$4*9/5)+32))+(((Cooling_Load_Calculation!H$25*9/5)+32)-85)</f>
        <v>2.4000000000000057</v>
      </c>
      <c r="L31" s="98">
        <f>(L9+$J20)*$D$2+(78-((Cooling_Load_Calculation!$D$4*9/5)+32))+(((Cooling_Load_Calculation!I$25*9/5)+32)-85)</f>
        <v>1.4000000000000057</v>
      </c>
      <c r="M31" s="98">
        <f>(M9+$J20)*$D$2+(78-((Cooling_Load_Calculation!$D$4*9/5)+32))+(((Cooling_Load_Calculation!J$25*9/5)+32)-85)</f>
        <v>2.2000000000000028</v>
      </c>
      <c r="N31" s="98">
        <f>(N9+$J20)*$D$2+(78-((Cooling_Load_Calculation!$D$4*9/5)+32))+(((Cooling_Load_Calculation!K$25*9/5)+32)-85)</f>
        <v>1.2000000000000028</v>
      </c>
      <c r="O31" s="98">
        <f>(O9+$J20)*$D$2+(78-((Cooling_Load_Calculation!$D$4*9/5)+32))+(((Cooling_Load_Calculation!L$25*9/5)+32)-85)</f>
        <v>1.2000000000000028</v>
      </c>
      <c r="P31" s="98">
        <f>(P9+$J20)*$D$2+(78-((Cooling_Load_Calculation!$D$4*9/5)+32))+(((Cooling_Load_Calculation!M$25*9/5)+32)-85)</f>
        <v>0.20000000000000284</v>
      </c>
      <c r="Q31" s="98">
        <f>(Q9+$J20)*$D$2+(78-((Cooling_Load_Calculation!$D$4*9/5)+32))+(((Cooling_Load_Calculation!N$25*9/5)+32)-85)</f>
        <v>0.20000000000000284</v>
      </c>
      <c r="R31" s="98">
        <f>(R9+$J20)*$D$2+(78-((Cooling_Load_Calculation!$D$4*9/5)+32))+(((Cooling_Load_Calculation!O$25*9/5)+32)-85)</f>
        <v>-0.79999999999999716</v>
      </c>
      <c r="S31" s="98">
        <f>(S9+$J20)*$D$2+(78-((Cooling_Load_Calculation!$D$4*9/5)+32))+(((Cooling_Load_Calculation!P$25*9/5)+32)-85)</f>
        <v>1</v>
      </c>
      <c r="T31" s="98">
        <f>(T9+$J20)*$D$2+(78-((Cooling_Load_Calculation!$D$4*9/5)+32))+(((Cooling_Load_Calculation!Q$25*9/5)+32)-85)</f>
        <v>1</v>
      </c>
      <c r="U31" s="98">
        <f>(U9+$J20)*$D$2+(78-((Cooling_Load_Calculation!$D$4*9/5)+32))+(((Cooling_Load_Calculation!R$25*9/5)+32)-85)</f>
        <v>2</v>
      </c>
      <c r="V31" s="98">
        <f>(V9+$J20)*$D$2+(78-((Cooling_Load_Calculation!$D$4*9/5)+32))+(((Cooling_Load_Calculation!S$25*9/5)+32)-85)</f>
        <v>0.20000000000000284</v>
      </c>
      <c r="W31" s="98">
        <f>(W9+$J20)*$D$2+(78-((Cooling_Load_Calculation!$D$4*9/5)+32))+(((Cooling_Load_Calculation!T$25*9/5)+32)-85)</f>
        <v>1.2000000000000028</v>
      </c>
      <c r="X31" s="98">
        <f>(X9+$J20)*$D$2+(78-((Cooling_Load_Calculation!$D$4*9/5)+32))+(((Cooling_Load_Calculation!U$25*9/5)+32)-85)</f>
        <v>2.2000000000000028</v>
      </c>
      <c r="Y31" s="98">
        <f>(Y9+$J20)*$D$2+(78-((Cooling_Load_Calculation!$D$4*9/5)+32))+(((Cooling_Load_Calculation!V$25*9/5)+32)-85)</f>
        <v>1.4000000000000057</v>
      </c>
      <c r="Z31" s="99">
        <f>(Z9+$J20)*$D$2+(78-((Cooling_Load_Calculation!$D$4*9/5)+32))+(((Cooling_Load_Calculation!W$25*9/5)+32)-85)</f>
        <v>2.4000000000000057</v>
      </c>
      <c r="AE31" s="122"/>
      <c r="AF31" s="238" t="s">
        <v>198</v>
      </c>
      <c r="AG31" s="239"/>
      <c r="AH31" s="239"/>
      <c r="AI31" s="239"/>
      <c r="AJ31" s="239"/>
      <c r="AK31" s="239"/>
      <c r="AL31" s="239"/>
      <c r="AM31" s="239"/>
      <c r="AN31" s="239"/>
      <c r="AO31" s="239"/>
      <c r="AP31" s="239"/>
      <c r="AQ31" s="239"/>
      <c r="AR31" s="239"/>
      <c r="AS31" s="239"/>
      <c r="AT31" s="239"/>
      <c r="AU31" s="239"/>
      <c r="AV31" s="24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176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175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177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181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178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179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180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38" t="s">
        <v>199</v>
      </c>
      <c r="AG40" s="239"/>
      <c r="AH40" s="239"/>
      <c r="AI40" s="239"/>
      <c r="AJ40" s="239"/>
      <c r="AK40" s="239"/>
      <c r="AL40" s="239"/>
      <c r="AM40" s="239"/>
      <c r="AN40" s="239"/>
      <c r="AO40" s="239"/>
      <c r="AP40" s="239"/>
      <c r="AQ40" s="239"/>
      <c r="AR40" s="239"/>
      <c r="AS40" s="239"/>
      <c r="AT40" s="239"/>
      <c r="AU40" s="239"/>
      <c r="AV40" s="24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176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175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177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181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178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179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180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38" t="s">
        <v>200</v>
      </c>
      <c r="AG49" s="239"/>
      <c r="AH49" s="239"/>
      <c r="AI49" s="239"/>
      <c r="AJ49" s="239"/>
      <c r="AK49" s="239"/>
      <c r="AL49" s="239"/>
      <c r="AM49" s="239"/>
      <c r="AN49" s="239"/>
      <c r="AO49" s="239"/>
      <c r="AP49" s="239"/>
      <c r="AQ49" s="239"/>
      <c r="AR49" s="239"/>
      <c r="AS49" s="239"/>
      <c r="AT49" s="239"/>
      <c r="AU49" s="239"/>
      <c r="AV49" s="24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176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175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177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181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178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179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180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38" t="s">
        <v>201</v>
      </c>
      <c r="AG58" s="239"/>
      <c r="AH58" s="239"/>
      <c r="AI58" s="239"/>
      <c r="AJ58" s="239"/>
      <c r="AK58" s="239"/>
      <c r="AL58" s="239"/>
      <c r="AM58" s="239"/>
      <c r="AN58" s="239"/>
      <c r="AO58" s="239"/>
      <c r="AP58" s="239"/>
      <c r="AQ58" s="239"/>
      <c r="AR58" s="239"/>
      <c r="AS58" s="239"/>
      <c r="AT58" s="239"/>
      <c r="AU58" s="239"/>
      <c r="AV58" s="24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176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175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177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181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178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179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180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38" t="s">
        <v>202</v>
      </c>
      <c r="AG67" s="239"/>
      <c r="AH67" s="239"/>
      <c r="AI67" s="239"/>
      <c r="AJ67" s="239"/>
      <c r="AK67" s="239"/>
      <c r="AL67" s="239"/>
      <c r="AM67" s="239"/>
      <c r="AN67" s="239"/>
      <c r="AO67" s="239"/>
      <c r="AP67" s="239"/>
      <c r="AQ67" s="239"/>
      <c r="AR67" s="239"/>
      <c r="AS67" s="239"/>
      <c r="AT67" s="239"/>
      <c r="AU67" s="239"/>
      <c r="AV67" s="24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176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175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177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181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178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179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180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32" t="s">
        <v>187</v>
      </c>
      <c r="F1" s="91" t="s">
        <v>188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35" t="s">
        <v>189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3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37"/>
      <c r="AB2" s="97" t="s">
        <v>190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173</v>
      </c>
      <c r="B3" s="106">
        <v>12</v>
      </c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32" t="s">
        <v>191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34"/>
      <c r="F5" s="111" t="s">
        <v>190</v>
      </c>
      <c r="G5" s="112">
        <f>_xlfn.IFS($B$3=1,$AC$2,$B$3=2,$AD$2,$B$3=3,$AE$2,$B$3=4,$AF$2,$B$3=5,$AG$2,$B$3=6,$AH$2,$B$3=7,$AI$2,$B$3=8,$AJ$2,$B$3=9,$AK$2,$B$3=10,$AL$2,$B$3=11,$AM$2,$B$3=12,$AN$2)</f>
        <v>-5</v>
      </c>
      <c r="H5" s="112">
        <f t="shared" ref="H5:W5" si="0">_xlfn.IFS($B$3=1,$AC$2,$B$3=2,$AD$2,$B$3=3,$AE$2,$B$3=4,$AF$2,$B$3=5,$AG$2,$B$3=6,$AH$2,$B$3=7,$AI$2,$B$3=8,$AJ$2,$B$3=9,$AK$2,$B$3=10,$AL$2,$B$3=11,$AM$2,$B$3=12,$AN$2)</f>
        <v>-5</v>
      </c>
      <c r="I5" s="112">
        <f t="shared" si="0"/>
        <v>-5</v>
      </c>
      <c r="J5" s="112">
        <f t="shared" si="0"/>
        <v>-5</v>
      </c>
      <c r="K5" s="112">
        <f t="shared" si="0"/>
        <v>-5</v>
      </c>
      <c r="L5" s="112">
        <f t="shared" si="0"/>
        <v>-5</v>
      </c>
      <c r="M5" s="112">
        <f t="shared" si="0"/>
        <v>-5</v>
      </c>
      <c r="N5" s="112">
        <f t="shared" si="0"/>
        <v>-5</v>
      </c>
      <c r="O5" s="112">
        <f t="shared" si="0"/>
        <v>-5</v>
      </c>
      <c r="P5" s="112">
        <f t="shared" si="0"/>
        <v>-5</v>
      </c>
      <c r="Q5" s="112">
        <f t="shared" si="0"/>
        <v>-5</v>
      </c>
      <c r="R5" s="112">
        <f t="shared" si="0"/>
        <v>-5</v>
      </c>
      <c r="S5" s="112">
        <f t="shared" si="0"/>
        <v>-5</v>
      </c>
      <c r="T5" s="112">
        <f t="shared" si="0"/>
        <v>-5</v>
      </c>
      <c r="U5" s="112">
        <f t="shared" si="0"/>
        <v>-5</v>
      </c>
      <c r="V5" s="112">
        <f t="shared" si="0"/>
        <v>-5</v>
      </c>
      <c r="W5" s="113">
        <f t="shared" si="0"/>
        <v>-5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32" t="s">
        <v>192</v>
      </c>
      <c r="F7" s="91" t="s">
        <v>188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34"/>
      <c r="F8" s="111">
        <f>F2</f>
        <v>0</v>
      </c>
      <c r="G8" s="112">
        <f>(G2+G5)*$B$2+(78-((Cooling_Load_Calculation!$D$4*9/5)+32))+(((Cooling_Load_Calculation!G25*9/5)+32)-85)</f>
        <v>-15.599999999999994</v>
      </c>
      <c r="H8" s="112">
        <f>(H2+H5)*$B$2+(78-((Cooling_Load_Calculation!$D$4*9/5)+32))+(((Cooling_Load_Calculation!H25*9/5)+32)-85)</f>
        <v>-15.599999999999994</v>
      </c>
      <c r="I8" s="112">
        <f>(I2+I5)*$B$2+(78-((Cooling_Load_Calculation!$D$4*9/5)+32))+(((Cooling_Load_Calculation!I25*9/5)+32)-85)</f>
        <v>-15.599999999999994</v>
      </c>
      <c r="J8" s="112">
        <f>(J2+J5)*$B$2+(78-((Cooling_Load_Calculation!$D$4*9/5)+32))+(((Cooling_Load_Calculation!J25*9/5)+32)-85)</f>
        <v>-13.799999999999997</v>
      </c>
      <c r="K8" s="112">
        <f>(K2+K5)*$B$2+(78-((Cooling_Load_Calculation!$D$4*9/5)+32))+(((Cooling_Load_Calculation!K25*9/5)+32)-85)</f>
        <v>-13.799999999999997</v>
      </c>
      <c r="L8" s="112">
        <f>(L2+L5)*$B$2+(78-((Cooling_Load_Calculation!$D$4*9/5)+32))+(((Cooling_Load_Calculation!L25*9/5)+32)-85)</f>
        <v>-13.799999999999997</v>
      </c>
      <c r="M8" s="112">
        <f>(M2+M5)*$B$2+(78-((Cooling_Load_Calculation!$D$4*9/5)+32))+(((Cooling_Load_Calculation!M25*9/5)+32)-85)</f>
        <v>-13.799999999999997</v>
      </c>
      <c r="N8" s="112">
        <f>(N2+N5)*$B$2+(78-((Cooling_Load_Calculation!$D$4*9/5)+32))+(((Cooling_Load_Calculation!N25*9/5)+32)-85)</f>
        <v>-13.799999999999997</v>
      </c>
      <c r="O8" s="112">
        <f>(O2+O5)*$B$2+(78-((Cooling_Load_Calculation!$D$4*9/5)+32))+(((Cooling_Load_Calculation!O25*9/5)+32)-85)</f>
        <v>-13.799999999999997</v>
      </c>
      <c r="P8" s="112">
        <f>(P2+P5)*$B$2+(78-((Cooling_Load_Calculation!$D$4*9/5)+32))+(((Cooling_Load_Calculation!P25*9/5)+32)-85)</f>
        <v>-12</v>
      </c>
      <c r="Q8" s="112">
        <f>(Q2+Q5)*$B$2+(78-((Cooling_Load_Calculation!$D$4*9/5)+32))+(((Cooling_Load_Calculation!Q25*9/5)+32)-85)</f>
        <v>-12</v>
      </c>
      <c r="R8" s="112">
        <f>(R2+R5)*$B$2+(78-((Cooling_Load_Calculation!$D$4*9/5)+32))+(((Cooling_Load_Calculation!R25*9/5)+32)-85)</f>
        <v>-12</v>
      </c>
      <c r="S8" s="112">
        <f>(S2+S5)*$B$2+(78-((Cooling_Load_Calculation!$D$4*9/5)+32))+(((Cooling_Load_Calculation!S25*9/5)+32)-85)</f>
        <v>-13.799999999999997</v>
      </c>
      <c r="T8" s="112">
        <f>(T2+T5)*$B$2+(78-((Cooling_Load_Calculation!$D$4*9/5)+32))+(((Cooling_Load_Calculation!T25*9/5)+32)-85)</f>
        <v>-13.799999999999997</v>
      </c>
      <c r="U8" s="112">
        <f>(U2+U5)*$B$2+(78-((Cooling_Load_Calculation!$D$4*9/5)+32))+(((Cooling_Load_Calculation!U25*9/5)+32)-85)</f>
        <v>-13.799999999999997</v>
      </c>
      <c r="V8" s="112">
        <f>(V2+V5)*$B$2+(78-((Cooling_Load_Calculation!$D$4*9/5)+32))+(((Cooling_Load_Calculation!V25*9/5)+32)-85)</f>
        <v>-15.599999999999994</v>
      </c>
      <c r="W8" s="113">
        <f>(W2+W5)*$B$2+(78-((Cooling_Load_Calculation!$D$4*9/5)+32))+(((Cooling_Load_Calculation!W25*9/5)+32)-85)</f>
        <v>-15.599999999999994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65" t="s">
        <v>241</v>
      </c>
      <c r="B1" s="266"/>
      <c r="C1" s="266"/>
      <c r="D1" s="266"/>
      <c r="E1" s="267"/>
      <c r="F1" s="140"/>
      <c r="G1" s="268" t="s">
        <v>226</v>
      </c>
      <c r="H1" s="268" t="s">
        <v>227</v>
      </c>
      <c r="I1" s="268" t="s">
        <v>228</v>
      </c>
      <c r="J1" s="268" t="s">
        <v>229</v>
      </c>
      <c r="K1" s="268" t="s">
        <v>230</v>
      </c>
      <c r="L1" s="268" t="s">
        <v>231</v>
      </c>
      <c r="N1" s="273" t="s">
        <v>232</v>
      </c>
      <c r="O1" s="260" t="s">
        <v>233</v>
      </c>
      <c r="P1" s="262" t="s">
        <v>236</v>
      </c>
    </row>
    <row r="2" spans="1:16" x14ac:dyDescent="0.3">
      <c r="A2" s="141" t="s">
        <v>232</v>
      </c>
      <c r="B2" s="142" t="s">
        <v>233</v>
      </c>
      <c r="C2" s="144" t="s">
        <v>238</v>
      </c>
      <c r="D2" s="144" t="s">
        <v>239</v>
      </c>
      <c r="E2" s="144" t="s">
        <v>240</v>
      </c>
      <c r="F2" s="139"/>
      <c r="G2" s="261"/>
      <c r="H2" s="261"/>
      <c r="I2" s="261"/>
      <c r="J2" s="261"/>
      <c r="K2" s="261"/>
      <c r="L2" s="261"/>
      <c r="N2" s="274"/>
      <c r="O2" s="261"/>
      <c r="P2" s="263"/>
    </row>
    <row r="3" spans="1:16" x14ac:dyDescent="0.3">
      <c r="A3" s="143">
        <v>1</v>
      </c>
      <c r="B3" s="144" t="s">
        <v>238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238</v>
      </c>
      <c r="P3" s="159">
        <f>ROUND(H3,4)</f>
        <v>0.18840000000000001</v>
      </c>
    </row>
    <row r="4" spans="1:16" x14ac:dyDescent="0.3">
      <c r="A4" s="143">
        <v>2</v>
      </c>
      <c r="B4" s="144" t="s">
        <v>239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239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240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240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64" t="s">
        <v>237</v>
      </c>
      <c r="O6" s="249"/>
      <c r="P6" s="160">
        <f>ROUND(SUM(P3:P5),3)</f>
        <v>1</v>
      </c>
    </row>
    <row r="7" spans="1:16" x14ac:dyDescent="0.3">
      <c r="A7" s="269" t="s">
        <v>231</v>
      </c>
      <c r="B7" s="270"/>
      <c r="C7" s="271" t="str">
        <f>L4</f>
        <v>Acceptable</v>
      </c>
      <c r="D7" s="272"/>
      <c r="E7" s="270"/>
      <c r="G7" s="154" t="s">
        <v>234</v>
      </c>
      <c r="H7" s="155" t="s">
        <v>234</v>
      </c>
      <c r="I7" s="156"/>
      <c r="J7" s="157" t="s">
        <v>235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65" t="s">
        <v>242</v>
      </c>
      <c r="B11" s="266"/>
      <c r="C11" s="266"/>
      <c r="D11" s="266"/>
      <c r="E11" s="267"/>
      <c r="F11" s="140"/>
      <c r="G11" s="268" t="s">
        <v>226</v>
      </c>
      <c r="H11" s="268" t="s">
        <v>227</v>
      </c>
      <c r="I11" s="268" t="s">
        <v>228</v>
      </c>
      <c r="J11" s="268" t="s">
        <v>229</v>
      </c>
      <c r="K11" s="268" t="s">
        <v>230</v>
      </c>
      <c r="L11" s="268" t="s">
        <v>231</v>
      </c>
      <c r="N11" s="273" t="s">
        <v>232</v>
      </c>
      <c r="O11" s="260" t="s">
        <v>233</v>
      </c>
      <c r="P11" s="262" t="s">
        <v>236</v>
      </c>
    </row>
    <row r="12" spans="1:16" x14ac:dyDescent="0.3">
      <c r="A12" s="141" t="s">
        <v>232</v>
      </c>
      <c r="B12" s="142" t="s">
        <v>233</v>
      </c>
      <c r="C12" s="144" t="s">
        <v>238</v>
      </c>
      <c r="D12" s="144" t="s">
        <v>239</v>
      </c>
      <c r="E12" s="144" t="s">
        <v>240</v>
      </c>
      <c r="F12" s="139"/>
      <c r="G12" s="261"/>
      <c r="H12" s="261"/>
      <c r="I12" s="261"/>
      <c r="J12" s="261"/>
      <c r="K12" s="261"/>
      <c r="L12" s="261"/>
      <c r="N12" s="274"/>
      <c r="O12" s="261"/>
      <c r="P12" s="263"/>
    </row>
    <row r="13" spans="1:16" x14ac:dyDescent="0.3">
      <c r="A13" s="143">
        <v>1</v>
      </c>
      <c r="B13" s="144" t="s">
        <v>238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238</v>
      </c>
      <c r="P13" s="159">
        <f>ROUND(H13,4)</f>
        <v>0.53959999999999997</v>
      </c>
    </row>
    <row r="14" spans="1:16" x14ac:dyDescent="0.3">
      <c r="A14" s="143">
        <v>2</v>
      </c>
      <c r="B14" s="144" t="s">
        <v>239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239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240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240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64" t="s">
        <v>237</v>
      </c>
      <c r="O16" s="249"/>
      <c r="P16" s="160">
        <f>ROUND(SUM(P13:P15),3)</f>
        <v>1</v>
      </c>
    </row>
    <row r="17" spans="1:17" x14ac:dyDescent="0.3">
      <c r="A17" s="269" t="s">
        <v>231</v>
      </c>
      <c r="B17" s="270"/>
      <c r="C17" s="271" t="str">
        <f>L14</f>
        <v>Acceptable</v>
      </c>
      <c r="D17" s="272"/>
      <c r="E17" s="270"/>
      <c r="G17" s="154" t="s">
        <v>234</v>
      </c>
      <c r="H17" s="155" t="s">
        <v>234</v>
      </c>
      <c r="I17" s="156"/>
      <c r="J17" s="157" t="s">
        <v>235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57" t="s">
        <v>247</v>
      </c>
      <c r="B21" s="258"/>
      <c r="C21" s="258"/>
      <c r="D21" s="258"/>
      <c r="E21" s="258"/>
      <c r="F21" s="259"/>
      <c r="G21" s="162"/>
      <c r="H21" s="250" t="s">
        <v>226</v>
      </c>
      <c r="I21" s="250" t="s">
        <v>227</v>
      </c>
      <c r="J21" s="250" t="s">
        <v>228</v>
      </c>
      <c r="K21" s="250" t="s">
        <v>229</v>
      </c>
      <c r="L21" s="250" t="s">
        <v>230</v>
      </c>
      <c r="M21" s="250" t="s">
        <v>231</v>
      </c>
      <c r="O21" s="255" t="s">
        <v>232</v>
      </c>
      <c r="P21" s="244" t="s">
        <v>233</v>
      </c>
      <c r="Q21" s="246" t="s">
        <v>236</v>
      </c>
    </row>
    <row r="22" spans="1:17" x14ac:dyDescent="0.3">
      <c r="A22" s="163" t="s">
        <v>232</v>
      </c>
      <c r="B22" s="164" t="s">
        <v>233</v>
      </c>
      <c r="C22" s="167" t="s">
        <v>243</v>
      </c>
      <c r="D22" s="167" t="s">
        <v>244</v>
      </c>
      <c r="E22" s="167" t="s">
        <v>245</v>
      </c>
      <c r="F22" s="167" t="s">
        <v>246</v>
      </c>
      <c r="G22" s="165"/>
      <c r="H22" s="245"/>
      <c r="I22" s="245"/>
      <c r="J22" s="245"/>
      <c r="K22" s="245"/>
      <c r="L22" s="245"/>
      <c r="M22" s="245"/>
      <c r="O22" s="256"/>
      <c r="P22" s="245"/>
      <c r="Q22" s="247"/>
    </row>
    <row r="23" spans="1:17" x14ac:dyDescent="0.3">
      <c r="A23" s="166">
        <v>1</v>
      </c>
      <c r="B23" s="167" t="s">
        <v>243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243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244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244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245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245</v>
      </c>
      <c r="Q25" s="182">
        <f t="shared" si="12"/>
        <v>6.13E-2</v>
      </c>
    </row>
    <row r="26" spans="1:17" x14ac:dyDescent="0.3">
      <c r="A26" s="166">
        <v>4</v>
      </c>
      <c r="B26" s="167" t="s">
        <v>246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246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48" t="s">
        <v>237</v>
      </c>
      <c r="P27" s="249"/>
      <c r="Q27" s="183">
        <f>ROUND(SUM(Q23:Q26),3)</f>
        <v>1</v>
      </c>
    </row>
    <row r="28" spans="1:17" x14ac:dyDescent="0.3">
      <c r="A28" s="251" t="s">
        <v>231</v>
      </c>
      <c r="B28" s="252"/>
      <c r="C28" s="253" t="str">
        <f>M24</f>
        <v>Acceptable</v>
      </c>
      <c r="D28" s="254"/>
      <c r="E28" s="254"/>
      <c r="F28" s="252"/>
      <c r="H28" s="177" t="s">
        <v>234</v>
      </c>
      <c r="I28" s="178" t="s">
        <v>234</v>
      </c>
      <c r="J28" s="179"/>
      <c r="K28" s="180" t="s">
        <v>235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75" t="s">
        <v>248</v>
      </c>
      <c r="B1" s="276"/>
      <c r="C1" s="276"/>
      <c r="D1" s="277"/>
    </row>
    <row r="2" spans="1:4" x14ac:dyDescent="0.3">
      <c r="A2" s="28" t="s">
        <v>257</v>
      </c>
      <c r="B2" s="184" t="s">
        <v>243</v>
      </c>
      <c r="C2" s="184" t="s">
        <v>249</v>
      </c>
      <c r="D2" s="29" t="s">
        <v>250</v>
      </c>
    </row>
    <row r="3" spans="1:4" x14ac:dyDescent="0.3">
      <c r="A3" s="24" t="s">
        <v>251</v>
      </c>
      <c r="B3" s="56">
        <f>SUMSQ(Combination_Results_Table[Total Energy(MJ)])</f>
        <v>3.1006573068067533E+19</v>
      </c>
      <c r="C3" s="56">
        <f>SUMSQ(Combination_Results_Table[Total Cost(LKR Million)])</f>
        <v>2396144590.0851035</v>
      </c>
      <c r="D3" s="25">
        <f>SUMSQ(Combination_Results_Table[Total Carbon (Metric T)])</f>
        <v>214343043427.36374</v>
      </c>
    </row>
    <row r="4" spans="1:4" x14ac:dyDescent="0.3">
      <c r="A4" s="24" t="s">
        <v>252</v>
      </c>
      <c r="B4" s="56">
        <f>B3^0.5</f>
        <v>5568354610.4812269</v>
      </c>
      <c r="C4" s="56">
        <f t="shared" ref="C4:D4" si="0">C3^0.5</f>
        <v>48950.42992747973</v>
      </c>
      <c r="D4" s="25">
        <f t="shared" si="0"/>
        <v>462971.96829545061</v>
      </c>
    </row>
    <row r="5" spans="1:4" x14ac:dyDescent="0.3">
      <c r="A5" s="24" t="s">
        <v>253</v>
      </c>
      <c r="B5" s="56">
        <f>MIN(Pro_Economic_Table[Weighted Energy])</f>
        <v>7.2010309497206257E-3</v>
      </c>
      <c r="C5" s="56">
        <f>MIN(Pro_Economic_Table[Weighted Cost])</f>
        <v>2.7832011770984422E-2</v>
      </c>
      <c r="D5" s="25">
        <f>MIN(Pro_Economic_Table[Weighted Co2])</f>
        <v>3.0923205929823125E-3</v>
      </c>
    </row>
    <row r="6" spans="1:4" ht="15" thickBot="1" x14ac:dyDescent="0.35">
      <c r="A6" s="130" t="s">
        <v>254</v>
      </c>
      <c r="B6" s="131">
        <f>MAX(Pro_Economic_Table[Weighted Energy])</f>
        <v>8.9793278209601684E-3</v>
      </c>
      <c r="C6" s="131">
        <f>MAX(Pro_Economic_Table[Weighted Cost])</f>
        <v>3.4912189912942967E-2</v>
      </c>
      <c r="D6" s="81">
        <f>MAX(Pro_Economic_Table[Weighted Co2])</f>
        <v>3.8559796539291342E-3</v>
      </c>
    </row>
    <row r="8" spans="1:4" ht="15" thickBot="1" x14ac:dyDescent="0.35"/>
    <row r="9" spans="1:4" x14ac:dyDescent="0.3">
      <c r="A9" s="275" t="s">
        <v>255</v>
      </c>
      <c r="B9" s="276"/>
      <c r="C9" s="276"/>
      <c r="D9" s="277"/>
    </row>
    <row r="10" spans="1:4" x14ac:dyDescent="0.3">
      <c r="A10" s="28" t="s">
        <v>257</v>
      </c>
      <c r="B10" s="184" t="s">
        <v>243</v>
      </c>
      <c r="C10" s="184" t="s">
        <v>249</v>
      </c>
      <c r="D10" s="29" t="s">
        <v>250</v>
      </c>
    </row>
    <row r="11" spans="1:4" x14ac:dyDescent="0.3">
      <c r="A11" s="24" t="s">
        <v>251</v>
      </c>
      <c r="B11" s="56">
        <f>B3</f>
        <v>3.1006573068067533E+19</v>
      </c>
      <c r="C11" s="56">
        <f t="shared" ref="C11:D11" si="1">C3</f>
        <v>2396144590.0851035</v>
      </c>
      <c r="D11" s="25">
        <f t="shared" si="1"/>
        <v>214343043427.36374</v>
      </c>
    </row>
    <row r="12" spans="1:4" x14ac:dyDescent="0.3">
      <c r="A12" s="24" t="s">
        <v>252</v>
      </c>
      <c r="B12" s="56">
        <f>B11^0.5</f>
        <v>5568354610.4812269</v>
      </c>
      <c r="C12" s="56">
        <f t="shared" ref="C12" si="2">C11^0.5</f>
        <v>48950.42992747973</v>
      </c>
      <c r="D12" s="25">
        <f t="shared" ref="D12" si="3">D11^0.5</f>
        <v>462971.96829545061</v>
      </c>
    </row>
    <row r="13" spans="1:4" x14ac:dyDescent="0.3">
      <c r="A13" s="24" t="s">
        <v>253</v>
      </c>
      <c r="B13" s="56">
        <f>MIN(Sustainable_Friendly_Table[Weighted Energy])</f>
        <v>2.0624608813531047E-2</v>
      </c>
      <c r="C13" s="56">
        <f>MIN(Sustainable_Friendly_Table[Weighted Cost])</f>
        <v>6.2238274577512721E-3</v>
      </c>
      <c r="D13" s="25">
        <f>MIN(Sustainable_Friendly_Table[Weighted Co2])</f>
        <v>1.135252430303766E-2</v>
      </c>
    </row>
    <row r="14" spans="1:4" ht="15" thickBot="1" x14ac:dyDescent="0.35">
      <c r="A14" s="130" t="s">
        <v>254</v>
      </c>
      <c r="B14" s="131">
        <f>MAX(Sustainable_Friendly_Table[Weighted Energy])</f>
        <v>2.5717862485085487E-2</v>
      </c>
      <c r="C14" s="131">
        <f>MAX(Sustainable_Friendly_Table[Weighted Cost])</f>
        <v>7.8071052850347336E-3</v>
      </c>
      <c r="D14" s="81">
        <f>MAX(Sustainable_Friendly_Table[Weighted Co2])</f>
        <v>1.415606869242216E-2</v>
      </c>
    </row>
    <row r="16" spans="1:4" ht="15" thickBot="1" x14ac:dyDescent="0.35"/>
    <row r="17" spans="1:5" x14ac:dyDescent="0.3">
      <c r="A17" s="275" t="s">
        <v>256</v>
      </c>
      <c r="B17" s="276"/>
      <c r="C17" s="276"/>
      <c r="D17" s="276"/>
      <c r="E17" s="277"/>
    </row>
    <row r="18" spans="1:5" x14ac:dyDescent="0.3">
      <c r="A18" s="28" t="s">
        <v>257</v>
      </c>
      <c r="B18" s="184" t="s">
        <v>243</v>
      </c>
      <c r="C18" s="184" t="s">
        <v>244</v>
      </c>
      <c r="D18" s="184" t="s">
        <v>245</v>
      </c>
      <c r="E18" s="77" t="s">
        <v>258</v>
      </c>
    </row>
    <row r="19" spans="1:5" x14ac:dyDescent="0.3">
      <c r="A19" s="24" t="s">
        <v>251</v>
      </c>
      <c r="B19" s="56">
        <f>B3</f>
        <v>3.1006573068067533E+19</v>
      </c>
      <c r="C19" s="56">
        <f>SUMSQ(Combination_Results_Table[Capital Cost (LKR)])</f>
        <v>1.9966262202684516E+16</v>
      </c>
      <c r="D19" s="56">
        <f>SUMSQ(Combination_Results_Table[System Cost (LKR)])</f>
        <v>5.847332672205951E+18</v>
      </c>
      <c r="E19" s="25">
        <f>SUMSQ(Combination_Results_Table[Embodied Carbon (Metric T)])</f>
        <v>345334.92744987708</v>
      </c>
    </row>
    <row r="20" spans="1:5" x14ac:dyDescent="0.3">
      <c r="A20" s="24" t="s">
        <v>252</v>
      </c>
      <c r="B20" s="56">
        <f>B19^0.5</f>
        <v>5568354610.4812269</v>
      </c>
      <c r="C20" s="56">
        <f t="shared" ref="C20" si="4">C19^0.5</f>
        <v>141302024.76498529</v>
      </c>
      <c r="D20" s="56">
        <f t="shared" ref="D20" si="5">D19^0.5</f>
        <v>2418125859.4634709</v>
      </c>
      <c r="E20" s="25">
        <f>E19^0.5</f>
        <v>587.65204623984516</v>
      </c>
    </row>
    <row r="21" spans="1:5" x14ac:dyDescent="0.3">
      <c r="A21" s="24" t="s">
        <v>253</v>
      </c>
      <c r="B21" s="56">
        <f>MIN(Net_Zero_Table[Weighted Total Energy])</f>
        <v>2.1675714711181356E-2</v>
      </c>
      <c r="C21" s="56">
        <f>MIN(Net_Zero_Table[Weighted Capital Cost])</f>
        <v>3.7433873682002411E-3</v>
      </c>
      <c r="D21" s="56">
        <f>MIN(Net_Zero_Table[Weighted System Cost])</f>
        <v>2.1736284649659281E-3</v>
      </c>
      <c r="E21" s="25">
        <f>MIN(Net_Zero_Table[Weighted Embodied Co2])</f>
        <v>8.4738486945762012E-3</v>
      </c>
    </row>
    <row r="22" spans="1:5" ht="15" thickBot="1" x14ac:dyDescent="0.35">
      <c r="A22" s="130" t="s">
        <v>254</v>
      </c>
      <c r="B22" s="131">
        <f>MAX(Net_Zero_Table[Weighted Total Energy])</f>
        <v>2.7028539316701232E-2</v>
      </c>
      <c r="C22" s="131">
        <f>MAX(Net_Zero_Table[Weighted Capital Cost])</f>
        <v>5.3867882686334904E-3</v>
      </c>
      <c r="D22" s="131">
        <f>MAX(Net_Zero_Table[Weighted System Cost])</f>
        <v>3.064840471804216E-3</v>
      </c>
      <c r="E22" s="81">
        <f>MAX(Net_Zero_Table[Weighted Embodied Co2])</f>
        <v>1.3861528244488372E-2</v>
      </c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78" t="s">
        <v>259</v>
      </c>
      <c r="B3" s="279"/>
      <c r="C3" s="279"/>
      <c r="D3" s="27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213</v>
      </c>
      <c r="F4" s="2" t="s">
        <v>214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 t="s">
        <v>139</v>
      </c>
      <c r="B5" s="2">
        <f>VLOOKUP($A$5,Wall_Alternatives[],B1,FALSE)</f>
        <v>0.05</v>
      </c>
      <c r="C5" s="2" t="str">
        <f>VLOOKUP($A$5,Wall_Alternatives[],C1,FALSE)</f>
        <v>A</v>
      </c>
      <c r="D5" s="2">
        <f>VLOOKUP($A$5,Wall_Alternatives[],D1,FALSE)</f>
        <v>0.1</v>
      </c>
      <c r="E5" s="2">
        <f>VLOOKUP($A$5,Wall_Alternatives[],E1,FALSE)</f>
        <v>5</v>
      </c>
      <c r="F5" s="2">
        <f>VLOOKUP($A$5,Wall_Alternatives[],F1,FALSE)</f>
        <v>0.4</v>
      </c>
      <c r="G5" s="2">
        <f>VLOOKUP($A$5,Wall_Alternatives[],G1,FALSE)</f>
        <v>100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145</v>
      </c>
      <c r="B6" s="2" t="s">
        <v>146</v>
      </c>
      <c r="C6" s="2" t="s">
        <v>205</v>
      </c>
      <c r="D6" s="2" t="s">
        <v>213</v>
      </c>
      <c r="E6" s="2" t="s">
        <v>214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 t="s">
        <v>147</v>
      </c>
      <c r="B7" s="2">
        <f>VLOOKUP($A$7,Window_Alternatives[],B1,FALSE)</f>
        <v>0.7</v>
      </c>
      <c r="C7" s="2">
        <f>VLOOKUP($A$7,Window_Alternatives[],C1,FALSE)</f>
        <v>0.2</v>
      </c>
      <c r="D7" s="2">
        <f>VLOOKUP($A$7,Window_Alternatives[],D1,FALSE)</f>
        <v>4.5</v>
      </c>
      <c r="E7" s="2">
        <f>VLOOKUP($A$7,Window_Alternatives[],E1,FALSE)</f>
        <v>4</v>
      </c>
      <c r="F7" s="2">
        <f>VLOOKUP($A$7,Window_Alternatives[],F1,FALSE)</f>
        <v>1000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149</v>
      </c>
      <c r="B8" s="2" t="s">
        <v>205</v>
      </c>
      <c r="C8" s="2" t="s">
        <v>213</v>
      </c>
      <c r="D8" s="2" t="s">
        <v>214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 t="s">
        <v>151</v>
      </c>
      <c r="B9" s="2">
        <f>VLOOKUP($A$9,Door_Alternatives[],B1,FALSE)</f>
        <v>0.1</v>
      </c>
      <c r="C9" s="2">
        <f>VLOOKUP($A$9,Door_Alternatives[],C1,FALSE)</f>
        <v>2</v>
      </c>
      <c r="D9" s="2">
        <f>VLOOKUP($A$9,Door_Alternatives[],D1,FALSE)</f>
        <v>1.5</v>
      </c>
      <c r="E9" s="2">
        <f>VLOOKUP($A$9,Door_Alternatives[],E1,FALSE)</f>
        <v>250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150</v>
      </c>
      <c r="B10" s="2" t="s">
        <v>205</v>
      </c>
      <c r="C10" s="2" t="s">
        <v>213</v>
      </c>
      <c r="D10" s="2" t="s">
        <v>214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 t="s">
        <v>152</v>
      </c>
      <c r="B11" s="2">
        <f>VLOOKUP($A$11,Floor_Alternatives[],B1,FALSE)</f>
        <v>0.1</v>
      </c>
      <c r="C11" s="2">
        <f>VLOOKUP($A$11,Floor_Alternatives[],C1,FALSE)</f>
        <v>2</v>
      </c>
      <c r="D11" s="2">
        <f>VLOOKUP($A$11,Floor_Alternatives[],D1,FALSE)</f>
        <v>1.4</v>
      </c>
      <c r="E11" s="2">
        <f>VLOOKUP($A$11,Floor_Alternatives[],E1,FALSE)</f>
        <v>350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153</v>
      </c>
      <c r="B12" s="2" t="s">
        <v>137</v>
      </c>
      <c r="C12" s="2" t="s">
        <v>213</v>
      </c>
      <c r="D12" s="2" t="s">
        <v>214</v>
      </c>
      <c r="E12" s="2" t="s">
        <v>138</v>
      </c>
      <c r="F12" s="2" t="s">
        <v>156</v>
      </c>
      <c r="G12" s="2" t="s">
        <v>157</v>
      </c>
      <c r="H12" s="2" t="s">
        <v>158</v>
      </c>
      <c r="I12" s="2" t="s">
        <v>159</v>
      </c>
      <c r="J12" s="2" t="s">
        <v>160</v>
      </c>
      <c r="K12" s="2" t="s">
        <v>161</v>
      </c>
      <c r="L12" s="2" t="s">
        <v>162</v>
      </c>
      <c r="M12" s="2" t="s">
        <v>163</v>
      </c>
      <c r="N12" s="2" t="s">
        <v>164</v>
      </c>
      <c r="O12" s="2" t="s">
        <v>165</v>
      </c>
      <c r="P12" s="2" t="s">
        <v>166</v>
      </c>
      <c r="Q12" s="2" t="s">
        <v>167</v>
      </c>
      <c r="R12" s="2" t="s">
        <v>168</v>
      </c>
      <c r="S12" s="2" t="s">
        <v>169</v>
      </c>
      <c r="T12" s="2" t="s">
        <v>170</v>
      </c>
      <c r="U12" s="2" t="s">
        <v>171</v>
      </c>
      <c r="V12" s="3" t="s">
        <v>172</v>
      </c>
    </row>
    <row r="13" spans="1:22" x14ac:dyDescent="0.3">
      <c r="A13" s="190" t="s">
        <v>280</v>
      </c>
      <c r="B13" s="2">
        <f>VLOOKUP($A$13,Roof_Alternatives[],B1,FALSE)</f>
        <v>0.22450000000000001</v>
      </c>
      <c r="C13" s="2">
        <f>VLOOKUP($A$13,Roof_Alternatives[],C1,FALSE)</f>
        <v>5</v>
      </c>
      <c r="D13" s="2">
        <f>VLOOKUP($A$13,Roof_Alternatives[],D1,FALSE)</f>
        <v>2</v>
      </c>
      <c r="E13" s="2">
        <f>VLOOKUP($A$13,Roof_Alternatives[],E1,FALSE)</f>
        <v>140</v>
      </c>
      <c r="F13" s="2">
        <f>VLOOKUP($A$13,Roof_Alternatives[],F1,FALSE)</f>
        <v>-3</v>
      </c>
      <c r="G13" s="2">
        <f>VLOOKUP($A$13,Roof_Alternatives[],G1,FALSE)</f>
        <v>-3</v>
      </c>
      <c r="H13" s="2">
        <f>VLOOKUP($A$13,Roof_Alternatives[],H1,FALSE)</f>
        <v>1</v>
      </c>
      <c r="I13" s="2">
        <f>VLOOKUP($A$13,Roof_Alternatives[],I1,FALSE)</f>
        <v>9</v>
      </c>
      <c r="J13" s="2">
        <f>VLOOKUP($A$13,Roof_Alternatives[],J1,FALSE)</f>
        <v>20</v>
      </c>
      <c r="K13" s="2">
        <f>VLOOKUP($A$13,Roof_Alternatives[],K1,FALSE)</f>
        <v>32</v>
      </c>
      <c r="L13" s="2">
        <f>VLOOKUP($A$13,Roof_Alternatives[],L1,FALSE)</f>
        <v>44</v>
      </c>
      <c r="M13" s="2">
        <f>VLOOKUP($A$13,Roof_Alternatives[],M1,FALSE)</f>
        <v>55</v>
      </c>
      <c r="N13" s="2">
        <f>VLOOKUP($A$13,Roof_Alternatives[],N1,FALSE)</f>
        <v>64</v>
      </c>
      <c r="O13" s="2">
        <f>VLOOKUP($A$13,Roof_Alternatives[],O1,FALSE)</f>
        <v>70</v>
      </c>
      <c r="P13" s="2">
        <f>VLOOKUP($A$13,Roof_Alternatives[],P1,FALSE)</f>
        <v>73</v>
      </c>
      <c r="Q13" s="2">
        <f>VLOOKUP($A$13,Roof_Alternatives[],Q1,FALSE)</f>
        <v>71</v>
      </c>
      <c r="R13" s="2">
        <f>VLOOKUP($A$13,Roof_Alternatives[],R1,FALSE)</f>
        <v>66</v>
      </c>
      <c r="S13" s="2">
        <f>VLOOKUP($A$13,Roof_Alternatives[],S1,FALSE)</f>
        <v>57</v>
      </c>
      <c r="T13" s="2">
        <f>VLOOKUP($A$13,Roof_Alternatives[],T1,FALSE)</f>
        <v>45</v>
      </c>
      <c r="U13" s="2">
        <f>VLOOKUP($A$13,Roof_Alternatives[],U1,FALSE)</f>
        <v>34</v>
      </c>
      <c r="V13" s="2">
        <f>VLOOKUP($A$13,Roof_Alternatives[],V1,FALSE)</f>
        <v>25</v>
      </c>
    </row>
    <row r="14" spans="1:22" x14ac:dyDescent="0.3">
      <c r="A14" s="188" t="s">
        <v>215</v>
      </c>
      <c r="B14" s="2" t="s">
        <v>216</v>
      </c>
      <c r="C14" s="2" t="s">
        <v>217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 t="s">
        <v>219</v>
      </c>
      <c r="B15" s="186">
        <f>VLOOKUP($A$15,System_Alternatives[],B1,FALSE)</f>
        <v>7.0339999999999998</v>
      </c>
      <c r="C15" s="192">
        <f>VLOOKUP($A$15,System_Alternatives[],C1,FALSE)</f>
        <v>372800</v>
      </c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78" t="s">
        <v>260</v>
      </c>
      <c r="B18" s="279"/>
      <c r="C18" s="279"/>
      <c r="D18" s="27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213</v>
      </c>
      <c r="F19" s="2" t="s">
        <v>214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 t="s">
        <v>139</v>
      </c>
      <c r="B20" s="2">
        <f>VLOOKUP($A$20,Wall_Alternatives[],B1,FALSE)</f>
        <v>0.05</v>
      </c>
      <c r="C20" s="2" t="str">
        <f>VLOOKUP($A$20,Wall_Alternatives[],C1,FALSE)</f>
        <v>A</v>
      </c>
      <c r="D20" s="2">
        <f>VLOOKUP($A$20,Wall_Alternatives[],D1,FALSE)</f>
        <v>0.1</v>
      </c>
      <c r="E20" s="2">
        <f>VLOOKUP($A$20,Wall_Alternatives[],E1,FALSE)</f>
        <v>5</v>
      </c>
      <c r="F20" s="2">
        <f>VLOOKUP($A$20,Wall_Alternatives[],F1,FALSE)</f>
        <v>0.4</v>
      </c>
      <c r="G20" s="2">
        <f>VLOOKUP($A$20,Wall_Alternatives[],G1,FALSE)</f>
        <v>100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145</v>
      </c>
      <c r="B21" s="2" t="s">
        <v>146</v>
      </c>
      <c r="C21" s="2" t="s">
        <v>205</v>
      </c>
      <c r="D21" s="2" t="s">
        <v>213</v>
      </c>
      <c r="E21" s="2" t="s">
        <v>214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 t="s">
        <v>147</v>
      </c>
      <c r="B22" s="2">
        <f>VLOOKUP($A$22,Window_Alternatives[],B1,FALSE)</f>
        <v>0.7</v>
      </c>
      <c r="C22" s="2">
        <f>VLOOKUP($A$22,Window_Alternatives[],C1,FALSE)</f>
        <v>0.2</v>
      </c>
      <c r="D22" s="2">
        <f>VLOOKUP($A$22,Window_Alternatives[],D1,FALSE)</f>
        <v>4.5</v>
      </c>
      <c r="E22" s="2">
        <f>VLOOKUP($A$22,Window_Alternatives[],E1,FALSE)</f>
        <v>4</v>
      </c>
      <c r="F22" s="2">
        <f>VLOOKUP($A$22,Window_Alternatives[],F1,FALSE)</f>
        <v>1000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149</v>
      </c>
      <c r="B23" s="2" t="s">
        <v>205</v>
      </c>
      <c r="C23" s="2" t="s">
        <v>213</v>
      </c>
      <c r="D23" s="2" t="s">
        <v>214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 t="s">
        <v>151</v>
      </c>
      <c r="B24" s="2">
        <f>VLOOKUP($A$24,Door_Alternatives[],B1,FALSE)</f>
        <v>0.1</v>
      </c>
      <c r="C24" s="2">
        <f>VLOOKUP($A$24,Door_Alternatives[],C1,FALSE)</f>
        <v>2</v>
      </c>
      <c r="D24" s="2">
        <f>VLOOKUP($A$24,Door_Alternatives[],D1,FALSE)</f>
        <v>1.5</v>
      </c>
      <c r="E24" s="2">
        <f>VLOOKUP($A$24,Door_Alternatives[],E1,FALSE)</f>
        <v>250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150</v>
      </c>
      <c r="B25" s="2" t="s">
        <v>205</v>
      </c>
      <c r="C25" s="2" t="s">
        <v>213</v>
      </c>
      <c r="D25" s="2" t="s">
        <v>214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 t="s">
        <v>152</v>
      </c>
      <c r="B26" s="2">
        <f>VLOOKUP($A$26,Floor_Alternatives[],B1,FALSE)</f>
        <v>0.1</v>
      </c>
      <c r="C26" s="2">
        <f>VLOOKUP($A$26,Floor_Alternatives[],C1,FALSE)</f>
        <v>2</v>
      </c>
      <c r="D26" s="2">
        <f>VLOOKUP($A$26,Floor_Alternatives[],D1,FALSE)</f>
        <v>1.4</v>
      </c>
      <c r="E26" s="2">
        <f>VLOOKUP($A$26,Floor_Alternatives[],E1,FALSE)</f>
        <v>350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153</v>
      </c>
      <c r="B27" s="2" t="s">
        <v>137</v>
      </c>
      <c r="C27" s="2" t="s">
        <v>213</v>
      </c>
      <c r="D27" s="2" t="s">
        <v>214</v>
      </c>
      <c r="E27" s="2" t="s">
        <v>138</v>
      </c>
      <c r="F27" s="2" t="s">
        <v>156</v>
      </c>
      <c r="G27" s="2" t="s">
        <v>157</v>
      </c>
      <c r="H27" s="2" t="s">
        <v>158</v>
      </c>
      <c r="I27" s="2" t="s">
        <v>159</v>
      </c>
      <c r="J27" s="2" t="s">
        <v>160</v>
      </c>
      <c r="K27" s="2" t="s">
        <v>161</v>
      </c>
      <c r="L27" s="2" t="s">
        <v>162</v>
      </c>
      <c r="M27" s="2" t="s">
        <v>163</v>
      </c>
      <c r="N27" s="2" t="s">
        <v>164</v>
      </c>
      <c r="O27" s="2" t="s">
        <v>165</v>
      </c>
      <c r="P27" s="2" t="s">
        <v>166</v>
      </c>
      <c r="Q27" s="2" t="s">
        <v>167</v>
      </c>
      <c r="R27" s="2" t="s">
        <v>168</v>
      </c>
      <c r="S27" s="2" t="s">
        <v>169</v>
      </c>
      <c r="T27" s="2" t="s">
        <v>170</v>
      </c>
      <c r="U27" s="2" t="s">
        <v>171</v>
      </c>
      <c r="V27" s="3" t="s">
        <v>172</v>
      </c>
    </row>
    <row r="28" spans="1:22" x14ac:dyDescent="0.3">
      <c r="A28" s="190" t="s">
        <v>280</v>
      </c>
      <c r="B28" s="2">
        <f>VLOOKUP($A$28,Roof_Alternatives[],B1,FALSE)</f>
        <v>0.22450000000000001</v>
      </c>
      <c r="C28" s="2">
        <f>VLOOKUP($A$28,Roof_Alternatives[],C1,FALSE)</f>
        <v>5</v>
      </c>
      <c r="D28" s="2">
        <f>VLOOKUP($A$28,Roof_Alternatives[],D1,FALSE)</f>
        <v>2</v>
      </c>
      <c r="E28" s="2">
        <f>VLOOKUP($A$28,Roof_Alternatives[],E1,FALSE)</f>
        <v>140</v>
      </c>
      <c r="F28" s="2">
        <f>VLOOKUP($A$28,Roof_Alternatives[],F1,FALSE)</f>
        <v>-3</v>
      </c>
      <c r="G28" s="2">
        <f>VLOOKUP($A$28,Roof_Alternatives[],G1,FALSE)</f>
        <v>-3</v>
      </c>
      <c r="H28" s="2">
        <f>VLOOKUP($A$28,Roof_Alternatives[],H1,FALSE)</f>
        <v>1</v>
      </c>
      <c r="I28" s="2">
        <f>VLOOKUP($A$28,Roof_Alternatives[],I1,FALSE)</f>
        <v>9</v>
      </c>
      <c r="J28" s="2">
        <f>VLOOKUP($A$28,Roof_Alternatives[],J1,FALSE)</f>
        <v>20</v>
      </c>
      <c r="K28" s="2">
        <f>VLOOKUP($A$28,Roof_Alternatives[],K1,FALSE)</f>
        <v>32</v>
      </c>
      <c r="L28" s="2">
        <f>VLOOKUP($A$28,Roof_Alternatives[],L1,FALSE)</f>
        <v>44</v>
      </c>
      <c r="M28" s="2">
        <f>VLOOKUP($A$28,Roof_Alternatives[],M1,FALSE)</f>
        <v>55</v>
      </c>
      <c r="N28" s="2">
        <f>VLOOKUP($A$28,Roof_Alternatives[],N1,FALSE)</f>
        <v>64</v>
      </c>
      <c r="O28" s="2">
        <f>VLOOKUP($A$28,Roof_Alternatives[],O1,FALSE)</f>
        <v>70</v>
      </c>
      <c r="P28" s="2">
        <f>VLOOKUP($A$28,Roof_Alternatives[],P1,FALSE)</f>
        <v>73</v>
      </c>
      <c r="Q28" s="2">
        <f>VLOOKUP($A$28,Roof_Alternatives[],Q1,FALSE)</f>
        <v>71</v>
      </c>
      <c r="R28" s="2">
        <f>VLOOKUP($A$28,Roof_Alternatives[],R1,FALSE)</f>
        <v>66</v>
      </c>
      <c r="S28" s="2">
        <f>VLOOKUP($A$28,Roof_Alternatives[],S1,FALSE)</f>
        <v>57</v>
      </c>
      <c r="T28" s="2">
        <f>VLOOKUP($A$28,Roof_Alternatives[],T1,FALSE)</f>
        <v>45</v>
      </c>
      <c r="U28" s="2">
        <f>VLOOKUP($A$28,Roof_Alternatives[],U1,FALSE)</f>
        <v>34</v>
      </c>
      <c r="V28" s="2">
        <f>VLOOKUP($A$28,Roof_Alternatives[],V1,FALSE)</f>
        <v>25</v>
      </c>
    </row>
    <row r="29" spans="1:22" x14ac:dyDescent="0.3">
      <c r="A29" s="188" t="s">
        <v>215</v>
      </c>
      <c r="B29" s="2" t="s">
        <v>216</v>
      </c>
      <c r="C29" s="2" t="s">
        <v>217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 t="s">
        <v>219</v>
      </c>
      <c r="B30" s="186">
        <f>VLOOKUP($A$30,System_Alternatives[],B1,FALSE)</f>
        <v>7.0339999999999998</v>
      </c>
      <c r="C30" s="192">
        <f>VLOOKUP($A$30,System_Alternatives[],C1,FALSE)</f>
        <v>372800</v>
      </c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78" t="s">
        <v>261</v>
      </c>
      <c r="B33" s="279"/>
      <c r="C33" s="279"/>
      <c r="D33" s="27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213</v>
      </c>
      <c r="F34" s="2" t="s">
        <v>214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 t="s">
        <v>139</v>
      </c>
      <c r="B35" s="2">
        <f>VLOOKUP($A$35,Wall_Alternatives[],B1,FALSE)</f>
        <v>0.05</v>
      </c>
      <c r="C35" s="2" t="str">
        <f>VLOOKUP($A$35,Wall_Alternatives[],C1,FALSE)</f>
        <v>A</v>
      </c>
      <c r="D35" s="2">
        <f>VLOOKUP($A$35,Wall_Alternatives[],D1,FALSE)</f>
        <v>0.1</v>
      </c>
      <c r="E35" s="2">
        <f>VLOOKUP($A$35,Wall_Alternatives[],E1,FALSE)</f>
        <v>5</v>
      </c>
      <c r="F35" s="2">
        <f>VLOOKUP($A$35,Wall_Alternatives[],F1,FALSE)</f>
        <v>0.4</v>
      </c>
      <c r="G35" s="2">
        <f>VLOOKUP($A$35,Wall_Alternatives[],G1,FALSE)</f>
        <v>100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145</v>
      </c>
      <c r="B36" s="2" t="s">
        <v>146</v>
      </c>
      <c r="C36" s="2" t="s">
        <v>205</v>
      </c>
      <c r="D36" s="2" t="s">
        <v>213</v>
      </c>
      <c r="E36" s="2" t="s">
        <v>214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 t="s">
        <v>280</v>
      </c>
      <c r="B37" s="2">
        <f>VLOOKUP($A$37,Window_Alternatives[],B1,FALSE)</f>
        <v>0.78</v>
      </c>
      <c r="C37" s="2">
        <f>VLOOKUP($A$37,Window_Alternatives[],C1,FALSE)</f>
        <v>2.9214000000000002</v>
      </c>
      <c r="D37" s="2">
        <f>VLOOKUP($A$37,Window_Alternatives[],D1,FALSE)</f>
        <v>3</v>
      </c>
      <c r="E37" s="2">
        <f>VLOOKUP($A$37,Window_Alternatives[],E1,FALSE)</f>
        <v>1</v>
      </c>
      <c r="F37" s="2">
        <f>VLOOKUP($A$37,Window_Alternatives[],F1,FALSE)</f>
        <v>500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149</v>
      </c>
      <c r="B38" s="2" t="s">
        <v>205</v>
      </c>
      <c r="C38" s="2" t="s">
        <v>213</v>
      </c>
      <c r="D38" s="2" t="s">
        <v>214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 t="s">
        <v>151</v>
      </c>
      <c r="B39" s="2">
        <f>VLOOKUP($A$39,Door_Alternatives[],B1,FALSE)</f>
        <v>0.1</v>
      </c>
      <c r="C39" s="2">
        <f>VLOOKUP($A$39,Door_Alternatives[],C1,FALSE)</f>
        <v>2</v>
      </c>
      <c r="D39" s="2">
        <f>VLOOKUP($A$39,Door_Alternatives[],D1,FALSE)</f>
        <v>1.5</v>
      </c>
      <c r="E39" s="2">
        <f>VLOOKUP($A$39,Door_Alternatives[],E1,FALSE)</f>
        <v>250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150</v>
      </c>
      <c r="B40" s="2" t="s">
        <v>205</v>
      </c>
      <c r="C40" s="2" t="s">
        <v>213</v>
      </c>
      <c r="D40" s="2" t="s">
        <v>214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 t="s">
        <v>152</v>
      </c>
      <c r="B41" s="2">
        <f>VLOOKUP($A$41,Floor_Alternatives[],B1,FALSE)</f>
        <v>0.1</v>
      </c>
      <c r="C41" s="2">
        <f>VLOOKUP($A$41,Floor_Alternatives[],C1,FALSE)</f>
        <v>2</v>
      </c>
      <c r="D41" s="2">
        <f>VLOOKUP($A$41,Floor_Alternatives[],D1,FALSE)</f>
        <v>1.4</v>
      </c>
      <c r="E41" s="2">
        <f>VLOOKUP($A$41,Floor_Alternatives[],E1,FALSE)</f>
        <v>350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153</v>
      </c>
      <c r="B42" s="2" t="s">
        <v>137</v>
      </c>
      <c r="C42" s="2" t="s">
        <v>213</v>
      </c>
      <c r="D42" s="2" t="s">
        <v>214</v>
      </c>
      <c r="E42" s="2" t="s">
        <v>138</v>
      </c>
      <c r="F42" s="2" t="s">
        <v>156</v>
      </c>
      <c r="G42" s="2" t="s">
        <v>157</v>
      </c>
      <c r="H42" s="2" t="s">
        <v>158</v>
      </c>
      <c r="I42" s="2" t="s">
        <v>159</v>
      </c>
      <c r="J42" s="2" t="s">
        <v>160</v>
      </c>
      <c r="K42" s="2" t="s">
        <v>161</v>
      </c>
      <c r="L42" s="2" t="s">
        <v>162</v>
      </c>
      <c r="M42" s="2" t="s">
        <v>163</v>
      </c>
      <c r="N42" s="2" t="s">
        <v>164</v>
      </c>
      <c r="O42" s="2" t="s">
        <v>165</v>
      </c>
      <c r="P42" s="2" t="s">
        <v>166</v>
      </c>
      <c r="Q42" s="2" t="s">
        <v>167</v>
      </c>
      <c r="R42" s="2" t="s">
        <v>168</v>
      </c>
      <c r="S42" s="2" t="s">
        <v>169</v>
      </c>
      <c r="T42" s="2" t="s">
        <v>170</v>
      </c>
      <c r="U42" s="2" t="s">
        <v>171</v>
      </c>
      <c r="V42" s="3" t="s">
        <v>172</v>
      </c>
    </row>
    <row r="43" spans="1:22" x14ac:dyDescent="0.3">
      <c r="A43" s="190" t="s">
        <v>155</v>
      </c>
      <c r="B43" s="2">
        <f>VLOOKUP($A$43,Roof_Alternatives[],B1,FALSE)</f>
        <v>0.20599999999999999</v>
      </c>
      <c r="C43" s="2">
        <f>VLOOKUP($A$43,Roof_Alternatives[],C1,FALSE)</f>
        <v>3.75</v>
      </c>
      <c r="D43" s="2">
        <f>VLOOKUP($A$43,Roof_Alternatives[],D1,FALSE)</f>
        <v>1.75</v>
      </c>
      <c r="E43" s="2">
        <f>VLOOKUP($A$43,Roof_Alternatives[],E1,FALSE)</f>
        <v>175</v>
      </c>
      <c r="F43" s="2">
        <f>VLOOKUP($A$43,Roof_Alternatives[],F1,FALSE)</f>
        <v>-1</v>
      </c>
      <c r="G43" s="2">
        <f>VLOOKUP($A$43,Roof_Alternatives[],G1,FALSE)</f>
        <v>-1</v>
      </c>
      <c r="H43" s="2">
        <f>VLOOKUP($A$43,Roof_Alternatives[],H1,FALSE)</f>
        <v>3</v>
      </c>
      <c r="I43" s="2">
        <f>VLOOKUP($A$43,Roof_Alternatives[],I1,FALSE)</f>
        <v>11</v>
      </c>
      <c r="J43" s="2">
        <f>VLOOKUP($A$43,Roof_Alternatives[],J1,FALSE)</f>
        <v>20</v>
      </c>
      <c r="K43" s="2">
        <f>VLOOKUP($A$43,Roof_Alternatives[],K1,FALSE)</f>
        <v>30</v>
      </c>
      <c r="L43" s="2">
        <f>VLOOKUP($A$43,Roof_Alternatives[],L1,FALSE)</f>
        <v>41</v>
      </c>
      <c r="M43" s="2">
        <f>VLOOKUP($A$43,Roof_Alternatives[],M1,FALSE)</f>
        <v>51</v>
      </c>
      <c r="N43" s="2">
        <f>VLOOKUP($A$43,Roof_Alternatives[],N1,FALSE)</f>
        <v>59</v>
      </c>
      <c r="O43" s="2">
        <f>VLOOKUP($A$43,Roof_Alternatives[],O1,FALSE)</f>
        <v>65</v>
      </c>
      <c r="P43" s="2">
        <f>VLOOKUP($A$43,Roof_Alternatives[],P1,FALSE)</f>
        <v>66</v>
      </c>
      <c r="Q43" s="2">
        <f>VLOOKUP($A$43,Roof_Alternatives[],Q1,FALSE)</f>
        <v>66</v>
      </c>
      <c r="R43" s="2">
        <f>VLOOKUP($A$43,Roof_Alternatives[],R1,FALSE)</f>
        <v>62</v>
      </c>
      <c r="S43" s="2">
        <f>VLOOKUP($A$43,Roof_Alternatives[],S1,FALSE)</f>
        <v>54</v>
      </c>
      <c r="T43" s="2">
        <f>VLOOKUP($A$43,Roof_Alternatives[],T1,FALSE)</f>
        <v>45</v>
      </c>
      <c r="U43" s="2">
        <f>VLOOKUP($A$43,Roof_Alternatives[],U1,FALSE)</f>
        <v>36</v>
      </c>
      <c r="V43" s="2">
        <f>VLOOKUP($A$43,Roof_Alternatives[],V1,FALSE)</f>
        <v>29</v>
      </c>
    </row>
    <row r="44" spans="1:22" x14ac:dyDescent="0.3">
      <c r="A44" s="188" t="s">
        <v>215</v>
      </c>
      <c r="B44" s="2" t="s">
        <v>216</v>
      </c>
      <c r="C44" s="2" t="s">
        <v>217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 t="s">
        <v>219</v>
      </c>
      <c r="B45" s="186">
        <f>VLOOKUP($A$45,System_Alternatives[],B1,FALSE)</f>
        <v>7.0339999999999998</v>
      </c>
      <c r="C45" s="192">
        <f>VLOOKUP($A$45,System_Alternatives[],C1,FALSE)</f>
        <v>372800</v>
      </c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56BE8-09A1-446A-A767-EEBF1B95AF13}">
  <sheetPr codeName="Sheet19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2.664062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280</v>
      </c>
      <c r="G2" t="s">
        <v>219</v>
      </c>
      <c r="H2">
        <v>323.43017913138891</v>
      </c>
      <c r="I2">
        <v>46</v>
      </c>
      <c r="J2">
        <v>1182126.9384433487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280</v>
      </c>
      <c r="G3" t="s">
        <v>219</v>
      </c>
      <c r="H3">
        <v>323.43017913138891</v>
      </c>
      <c r="I3">
        <v>46</v>
      </c>
      <c r="J3">
        <v>1182126.9384433487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280</v>
      </c>
      <c r="G4" t="s">
        <v>219</v>
      </c>
      <c r="H4">
        <v>323.43017913138891</v>
      </c>
      <c r="I4">
        <v>46</v>
      </c>
      <c r="J4">
        <v>1182126.9384433487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280</v>
      </c>
      <c r="G5" t="s">
        <v>219</v>
      </c>
      <c r="H5">
        <v>323.43017913138891</v>
      </c>
      <c r="I5">
        <v>46</v>
      </c>
      <c r="J5">
        <v>1182126.9384433487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280</v>
      </c>
      <c r="G6" t="s">
        <v>219</v>
      </c>
      <c r="H6">
        <v>323.43017913138891</v>
      </c>
      <c r="I6">
        <v>46</v>
      </c>
      <c r="J6">
        <v>1182126.9384433487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280</v>
      </c>
      <c r="G7" t="s">
        <v>219</v>
      </c>
      <c r="H7">
        <v>323.43017913138891</v>
      </c>
      <c r="I7">
        <v>46</v>
      </c>
      <c r="J7">
        <v>1182126.9384433487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280</v>
      </c>
      <c r="G8" t="s">
        <v>219</v>
      </c>
      <c r="H8">
        <v>323.43017913138891</v>
      </c>
      <c r="I8">
        <v>46</v>
      </c>
      <c r="J8">
        <v>1182126.9384433487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280</v>
      </c>
      <c r="G9" t="s">
        <v>219</v>
      </c>
      <c r="H9">
        <v>323.43017913138891</v>
      </c>
      <c r="I9">
        <v>46</v>
      </c>
      <c r="J9">
        <v>1182126.9384433487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280</v>
      </c>
      <c r="G10" t="s">
        <v>219</v>
      </c>
      <c r="H10">
        <v>323.43017913138891</v>
      </c>
      <c r="I10">
        <v>46</v>
      </c>
      <c r="J10">
        <v>1182126.9384433487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147</v>
      </c>
      <c r="D11" t="s">
        <v>151</v>
      </c>
      <c r="E11" t="s">
        <v>152</v>
      </c>
      <c r="F11" t="s">
        <v>280</v>
      </c>
      <c r="G11" t="s">
        <v>219</v>
      </c>
      <c r="H11">
        <v>323.43017913138891</v>
      </c>
      <c r="I11">
        <v>46</v>
      </c>
      <c r="J11">
        <v>1182126.9384433487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147</v>
      </c>
      <c r="D12" t="s">
        <v>151</v>
      </c>
      <c r="E12" t="s">
        <v>152</v>
      </c>
      <c r="F12" t="s">
        <v>280</v>
      </c>
      <c r="G12" t="s">
        <v>219</v>
      </c>
      <c r="H12">
        <v>323.43017913138891</v>
      </c>
      <c r="I12">
        <v>46</v>
      </c>
      <c r="J12">
        <v>1182126.9384433487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147</v>
      </c>
      <c r="D13" t="s">
        <v>151</v>
      </c>
      <c r="E13" t="s">
        <v>152</v>
      </c>
      <c r="F13" t="s">
        <v>280</v>
      </c>
      <c r="G13" t="s">
        <v>219</v>
      </c>
      <c r="H13">
        <v>323.43017913138891</v>
      </c>
      <c r="I13">
        <v>46</v>
      </c>
      <c r="J13">
        <v>1182126.9384433487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147</v>
      </c>
      <c r="D14" t="s">
        <v>151</v>
      </c>
      <c r="E14" t="s">
        <v>152</v>
      </c>
      <c r="F14" t="s">
        <v>280</v>
      </c>
      <c r="G14" t="s">
        <v>219</v>
      </c>
      <c r="H14">
        <v>323.43017913138891</v>
      </c>
      <c r="I14">
        <v>46</v>
      </c>
      <c r="J14">
        <v>1182126.9384433487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147</v>
      </c>
      <c r="D15" t="s">
        <v>151</v>
      </c>
      <c r="E15" t="s">
        <v>152</v>
      </c>
      <c r="F15" t="s">
        <v>280</v>
      </c>
      <c r="G15" t="s">
        <v>219</v>
      </c>
      <c r="H15">
        <v>323.43017913138891</v>
      </c>
      <c r="I15">
        <v>46</v>
      </c>
      <c r="J15">
        <v>1182126.9384433487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147</v>
      </c>
      <c r="D16" t="s">
        <v>151</v>
      </c>
      <c r="E16" t="s">
        <v>152</v>
      </c>
      <c r="F16" t="s">
        <v>280</v>
      </c>
      <c r="G16" t="s">
        <v>219</v>
      </c>
      <c r="H16">
        <v>323.43017913138891</v>
      </c>
      <c r="I16">
        <v>46</v>
      </c>
      <c r="J16">
        <v>1182126.9384433487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147</v>
      </c>
      <c r="D17" t="s">
        <v>151</v>
      </c>
      <c r="E17" t="s">
        <v>152</v>
      </c>
      <c r="F17" t="s">
        <v>280</v>
      </c>
      <c r="G17" t="s">
        <v>219</v>
      </c>
      <c r="H17">
        <v>323.43017913138891</v>
      </c>
      <c r="I17">
        <v>46</v>
      </c>
      <c r="J17">
        <v>1182126.9384433487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147</v>
      </c>
      <c r="D18" t="s">
        <v>151</v>
      </c>
      <c r="E18" t="s">
        <v>152</v>
      </c>
      <c r="F18" t="s">
        <v>280</v>
      </c>
      <c r="G18" t="s">
        <v>219</v>
      </c>
      <c r="H18">
        <v>323.43017913138891</v>
      </c>
      <c r="I18">
        <v>46</v>
      </c>
      <c r="J18">
        <v>1182126.9384433487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147</v>
      </c>
      <c r="D19" t="s">
        <v>151</v>
      </c>
      <c r="E19" t="s">
        <v>152</v>
      </c>
      <c r="F19" t="s">
        <v>280</v>
      </c>
      <c r="G19" t="s">
        <v>219</v>
      </c>
      <c r="H19">
        <v>323.43017913138891</v>
      </c>
      <c r="I19">
        <v>46</v>
      </c>
      <c r="J19">
        <v>1182126.9384433487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147</v>
      </c>
      <c r="D20" t="s">
        <v>151</v>
      </c>
      <c r="E20" t="s">
        <v>152</v>
      </c>
      <c r="F20" t="s">
        <v>280</v>
      </c>
      <c r="G20" t="s">
        <v>219</v>
      </c>
      <c r="H20">
        <v>323.43017913138891</v>
      </c>
      <c r="I20">
        <v>46</v>
      </c>
      <c r="J20">
        <v>1182126.9384433487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147</v>
      </c>
      <c r="D21" t="s">
        <v>151</v>
      </c>
      <c r="E21" t="s">
        <v>152</v>
      </c>
      <c r="F21" t="s">
        <v>280</v>
      </c>
      <c r="G21" t="s">
        <v>219</v>
      </c>
      <c r="H21">
        <v>323.43017913138891</v>
      </c>
      <c r="I21">
        <v>46</v>
      </c>
      <c r="J21">
        <v>1182126.9384433487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147</v>
      </c>
      <c r="D22" t="s">
        <v>151</v>
      </c>
      <c r="E22" t="s">
        <v>152</v>
      </c>
      <c r="F22" t="s">
        <v>280</v>
      </c>
      <c r="G22" t="s">
        <v>219</v>
      </c>
      <c r="H22">
        <v>323.43017913138891</v>
      </c>
      <c r="I22">
        <v>46</v>
      </c>
      <c r="J22">
        <v>1182126.9384433487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147</v>
      </c>
      <c r="D23" t="s">
        <v>151</v>
      </c>
      <c r="E23" t="s">
        <v>152</v>
      </c>
      <c r="F23" t="s">
        <v>280</v>
      </c>
      <c r="G23" t="s">
        <v>219</v>
      </c>
      <c r="H23">
        <v>323.43017913138891</v>
      </c>
      <c r="I23">
        <v>46</v>
      </c>
      <c r="J23">
        <v>1182126.9384433487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147</v>
      </c>
      <c r="D24" t="s">
        <v>151</v>
      </c>
      <c r="E24" t="s">
        <v>152</v>
      </c>
      <c r="F24" t="s">
        <v>280</v>
      </c>
      <c r="G24" t="s">
        <v>219</v>
      </c>
      <c r="H24">
        <v>323.43017913138891</v>
      </c>
      <c r="I24">
        <v>46</v>
      </c>
      <c r="J24">
        <v>1182126.9384433487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147</v>
      </c>
      <c r="D25" t="s">
        <v>151</v>
      </c>
      <c r="E25" t="s">
        <v>152</v>
      </c>
      <c r="F25" t="s">
        <v>280</v>
      </c>
      <c r="G25" t="s">
        <v>219</v>
      </c>
      <c r="H25">
        <v>335.69715246797739</v>
      </c>
      <c r="I25">
        <v>48</v>
      </c>
      <c r="J25">
        <v>1343373.8880677486</v>
      </c>
      <c r="K25">
        <v>89472000</v>
      </c>
      <c r="L25">
        <v>23</v>
      </c>
      <c r="M25">
        <v>-13.640409027200876</v>
      </c>
      <c r="N25">
        <v>-4.3478260869565215</v>
      </c>
    </row>
    <row r="26" spans="1:14" x14ac:dyDescent="0.3">
      <c r="A26">
        <v>25</v>
      </c>
      <c r="B26" t="s">
        <v>139</v>
      </c>
      <c r="C26" t="s">
        <v>147</v>
      </c>
      <c r="D26" t="s">
        <v>151</v>
      </c>
      <c r="E26" t="s">
        <v>152</v>
      </c>
      <c r="F26" t="s">
        <v>280</v>
      </c>
      <c r="G26" t="s">
        <v>219</v>
      </c>
      <c r="H26">
        <v>335.69715246797739</v>
      </c>
      <c r="I26">
        <v>48</v>
      </c>
      <c r="J26">
        <v>1343373.8880677486</v>
      </c>
      <c r="K26">
        <v>89472000</v>
      </c>
      <c r="L26">
        <v>24</v>
      </c>
      <c r="M26">
        <v>-13.640409027200876</v>
      </c>
      <c r="N26">
        <v>-4.3478260869565215</v>
      </c>
    </row>
    <row r="27" spans="1:14" x14ac:dyDescent="0.3">
      <c r="A27">
        <v>26</v>
      </c>
      <c r="B27" t="s">
        <v>139</v>
      </c>
      <c r="C27" t="s">
        <v>147</v>
      </c>
      <c r="D27" t="s">
        <v>151</v>
      </c>
      <c r="E27" t="s">
        <v>152</v>
      </c>
      <c r="F27" t="s">
        <v>280</v>
      </c>
      <c r="G27" t="s">
        <v>219</v>
      </c>
      <c r="H27">
        <v>335.69715246797739</v>
      </c>
      <c r="I27">
        <v>48</v>
      </c>
      <c r="J27">
        <v>1343373.8880677486</v>
      </c>
      <c r="K27">
        <v>89472000</v>
      </c>
      <c r="L27">
        <v>25</v>
      </c>
      <c r="M27">
        <v>-13.640409027200876</v>
      </c>
      <c r="N27">
        <v>-4.3478260869565215</v>
      </c>
    </row>
    <row r="28" spans="1:14" x14ac:dyDescent="0.3">
      <c r="A28">
        <v>27</v>
      </c>
      <c r="B28" t="s">
        <v>139</v>
      </c>
      <c r="C28" t="s">
        <v>147</v>
      </c>
      <c r="D28" t="s">
        <v>151</v>
      </c>
      <c r="E28" t="s">
        <v>152</v>
      </c>
      <c r="F28" t="s">
        <v>280</v>
      </c>
      <c r="G28" t="s">
        <v>219</v>
      </c>
      <c r="H28">
        <v>335.69715246797739</v>
      </c>
      <c r="I28">
        <v>48</v>
      </c>
      <c r="J28">
        <v>1343373.8880677486</v>
      </c>
      <c r="K28">
        <v>89472000</v>
      </c>
      <c r="L28">
        <v>26</v>
      </c>
      <c r="M28">
        <v>-13.640409027200876</v>
      </c>
      <c r="N28">
        <v>-4.3478260869565215</v>
      </c>
    </row>
    <row r="29" spans="1:14" x14ac:dyDescent="0.3">
      <c r="A29">
        <v>28</v>
      </c>
      <c r="B29" t="s">
        <v>139</v>
      </c>
      <c r="C29" t="s">
        <v>147</v>
      </c>
      <c r="D29" t="s">
        <v>151</v>
      </c>
      <c r="E29" t="s">
        <v>152</v>
      </c>
      <c r="F29" t="s">
        <v>280</v>
      </c>
      <c r="G29" t="s">
        <v>219</v>
      </c>
      <c r="H29">
        <v>335.69715246797739</v>
      </c>
      <c r="I29">
        <v>48</v>
      </c>
      <c r="J29">
        <v>1343373.8880677486</v>
      </c>
      <c r="K29">
        <v>89472000</v>
      </c>
      <c r="L29">
        <v>27</v>
      </c>
      <c r="M29">
        <v>-13.640409027200876</v>
      </c>
      <c r="N29">
        <v>-4.3478260869565215</v>
      </c>
    </row>
    <row r="30" spans="1:14" x14ac:dyDescent="0.3">
      <c r="A30">
        <v>29</v>
      </c>
      <c r="B30" t="s">
        <v>139</v>
      </c>
      <c r="C30" t="s">
        <v>147</v>
      </c>
      <c r="D30" t="s">
        <v>151</v>
      </c>
      <c r="E30" t="s">
        <v>152</v>
      </c>
      <c r="F30" t="s">
        <v>280</v>
      </c>
      <c r="G30" t="s">
        <v>219</v>
      </c>
      <c r="H30">
        <v>335.69715246797739</v>
      </c>
      <c r="I30">
        <v>48</v>
      </c>
      <c r="J30">
        <v>1343373.8880677486</v>
      </c>
      <c r="K30">
        <v>89472000</v>
      </c>
      <c r="L30">
        <v>28</v>
      </c>
      <c r="M30">
        <v>-13.640409027200876</v>
      </c>
      <c r="N30">
        <v>-4.3478260869565215</v>
      </c>
    </row>
    <row r="31" spans="1:14" x14ac:dyDescent="0.3">
      <c r="A31">
        <v>30</v>
      </c>
      <c r="B31" t="s">
        <v>139</v>
      </c>
      <c r="C31" t="s">
        <v>147</v>
      </c>
      <c r="D31" t="s">
        <v>151</v>
      </c>
      <c r="E31" t="s">
        <v>152</v>
      </c>
      <c r="F31" t="s">
        <v>280</v>
      </c>
      <c r="G31" t="s">
        <v>219</v>
      </c>
      <c r="H31">
        <v>335.69715246797739</v>
      </c>
      <c r="I31">
        <v>48</v>
      </c>
      <c r="J31">
        <v>1343373.8880677486</v>
      </c>
      <c r="K31">
        <v>89472000</v>
      </c>
      <c r="L31">
        <v>29</v>
      </c>
      <c r="M31">
        <v>-13.640409027200876</v>
      </c>
      <c r="N31">
        <v>-4.3478260869565215</v>
      </c>
    </row>
    <row r="32" spans="1:14" x14ac:dyDescent="0.3">
      <c r="A32">
        <v>31</v>
      </c>
      <c r="B32" t="s">
        <v>139</v>
      </c>
      <c r="C32" t="s">
        <v>147</v>
      </c>
      <c r="D32" t="s">
        <v>151</v>
      </c>
      <c r="E32" t="s">
        <v>152</v>
      </c>
      <c r="F32" t="s">
        <v>280</v>
      </c>
      <c r="G32" t="s">
        <v>219</v>
      </c>
      <c r="H32">
        <v>335.69715246797739</v>
      </c>
      <c r="I32">
        <v>48</v>
      </c>
      <c r="J32">
        <v>1343373.8880677486</v>
      </c>
      <c r="K32">
        <v>89472000</v>
      </c>
      <c r="L32">
        <v>30</v>
      </c>
      <c r="M32">
        <v>-13.640409027200876</v>
      </c>
      <c r="N32">
        <v>-4.3478260869565215</v>
      </c>
    </row>
    <row r="33" spans="1:14" x14ac:dyDescent="0.3">
      <c r="A33">
        <v>32</v>
      </c>
      <c r="B33" t="s">
        <v>139</v>
      </c>
      <c r="C33" t="s">
        <v>147</v>
      </c>
      <c r="D33" t="s">
        <v>151</v>
      </c>
      <c r="E33" t="s">
        <v>152</v>
      </c>
      <c r="F33" t="s">
        <v>280</v>
      </c>
      <c r="G33" t="s">
        <v>219</v>
      </c>
      <c r="H33">
        <v>335.69715246797739</v>
      </c>
      <c r="I33">
        <v>48</v>
      </c>
      <c r="J33">
        <v>1343373.8880677486</v>
      </c>
      <c r="K33">
        <v>89472000</v>
      </c>
      <c r="L33">
        <v>31</v>
      </c>
      <c r="M33">
        <v>-13.640409027200876</v>
      </c>
      <c r="N33">
        <v>-4.3478260869565215</v>
      </c>
    </row>
    <row r="34" spans="1:14" x14ac:dyDescent="0.3">
      <c r="A34">
        <v>33</v>
      </c>
      <c r="B34" t="s">
        <v>139</v>
      </c>
      <c r="C34" t="s">
        <v>147</v>
      </c>
      <c r="D34" t="s">
        <v>151</v>
      </c>
      <c r="E34" t="s">
        <v>152</v>
      </c>
      <c r="F34" t="s">
        <v>280</v>
      </c>
      <c r="G34" t="s">
        <v>219</v>
      </c>
      <c r="H34">
        <v>335.69715246797739</v>
      </c>
      <c r="I34">
        <v>48</v>
      </c>
      <c r="J34">
        <v>1343373.8880677486</v>
      </c>
      <c r="K34">
        <v>89472000</v>
      </c>
      <c r="L34">
        <v>32</v>
      </c>
      <c r="M34">
        <v>-13.640409027200876</v>
      </c>
      <c r="N34">
        <v>-4.3478260869565215</v>
      </c>
    </row>
    <row r="35" spans="1:14" x14ac:dyDescent="0.3">
      <c r="A35">
        <v>34</v>
      </c>
      <c r="B35" t="s">
        <v>139</v>
      </c>
      <c r="C35" t="s">
        <v>147</v>
      </c>
      <c r="D35" t="s">
        <v>151</v>
      </c>
      <c r="E35" t="s">
        <v>152</v>
      </c>
      <c r="F35" t="s">
        <v>280</v>
      </c>
      <c r="G35" t="s">
        <v>219</v>
      </c>
      <c r="H35">
        <v>335.69715246797739</v>
      </c>
      <c r="I35">
        <v>48</v>
      </c>
      <c r="J35">
        <v>1343373.8880677486</v>
      </c>
      <c r="K35">
        <v>89472000</v>
      </c>
      <c r="L35">
        <v>33</v>
      </c>
      <c r="M35">
        <v>-13.640409027200876</v>
      </c>
      <c r="N35">
        <v>-4.3478260869565215</v>
      </c>
    </row>
    <row r="36" spans="1:14" x14ac:dyDescent="0.3">
      <c r="A36">
        <v>35</v>
      </c>
      <c r="B36" t="s">
        <v>139</v>
      </c>
      <c r="C36" t="s">
        <v>147</v>
      </c>
      <c r="D36" t="s">
        <v>151</v>
      </c>
      <c r="E36" t="s">
        <v>152</v>
      </c>
      <c r="F36" t="s">
        <v>280</v>
      </c>
      <c r="G36" t="s">
        <v>219</v>
      </c>
      <c r="H36">
        <v>335.69715246797739</v>
      </c>
      <c r="I36">
        <v>48</v>
      </c>
      <c r="J36">
        <v>1343373.8880677486</v>
      </c>
      <c r="K36">
        <v>89472000</v>
      </c>
      <c r="L36">
        <v>34</v>
      </c>
      <c r="M36">
        <v>-13.640409027200876</v>
      </c>
      <c r="N36">
        <v>-4.3478260869565215</v>
      </c>
    </row>
    <row r="37" spans="1:14" x14ac:dyDescent="0.3">
      <c r="A37">
        <v>36</v>
      </c>
      <c r="B37" t="s">
        <v>139</v>
      </c>
      <c r="C37" t="s">
        <v>147</v>
      </c>
      <c r="D37" t="s">
        <v>151</v>
      </c>
      <c r="E37" t="s">
        <v>152</v>
      </c>
      <c r="F37" t="s">
        <v>280</v>
      </c>
      <c r="G37" t="s">
        <v>219</v>
      </c>
      <c r="H37">
        <v>335.69715246797739</v>
      </c>
      <c r="I37">
        <v>48</v>
      </c>
      <c r="J37">
        <v>1343373.8880677486</v>
      </c>
      <c r="K37">
        <v>89472000</v>
      </c>
      <c r="L37">
        <v>35</v>
      </c>
      <c r="M37">
        <v>-13.640409027200876</v>
      </c>
      <c r="N37">
        <v>-4.3478260869565215</v>
      </c>
    </row>
    <row r="38" spans="1:14" x14ac:dyDescent="0.3">
      <c r="A38">
        <v>37</v>
      </c>
      <c r="B38" t="s">
        <v>139</v>
      </c>
      <c r="C38" t="s">
        <v>147</v>
      </c>
      <c r="D38" t="s">
        <v>151</v>
      </c>
      <c r="E38" t="s">
        <v>152</v>
      </c>
      <c r="F38" t="s">
        <v>280</v>
      </c>
      <c r="G38" t="s">
        <v>219</v>
      </c>
      <c r="H38">
        <v>335.69715246797739</v>
      </c>
      <c r="I38">
        <v>48</v>
      </c>
      <c r="J38">
        <v>1343373.8880677486</v>
      </c>
      <c r="K38">
        <v>89472000</v>
      </c>
      <c r="L38">
        <v>36</v>
      </c>
      <c r="M38">
        <v>-13.640409027200876</v>
      </c>
      <c r="N38">
        <v>-4.3478260869565215</v>
      </c>
    </row>
    <row r="39" spans="1:14" x14ac:dyDescent="0.3">
      <c r="A39">
        <v>38</v>
      </c>
      <c r="B39" t="s">
        <v>139</v>
      </c>
      <c r="C39" t="s">
        <v>147</v>
      </c>
      <c r="D39" t="s">
        <v>151</v>
      </c>
      <c r="E39" t="s">
        <v>152</v>
      </c>
      <c r="F39" t="s">
        <v>280</v>
      </c>
      <c r="G39" t="s">
        <v>219</v>
      </c>
      <c r="H39">
        <v>335.69715246797739</v>
      </c>
      <c r="I39">
        <v>48</v>
      </c>
      <c r="J39">
        <v>1343373.8880677486</v>
      </c>
      <c r="K39">
        <v>89472000</v>
      </c>
      <c r="L39">
        <v>37</v>
      </c>
      <c r="M39">
        <v>-13.640409027200876</v>
      </c>
      <c r="N39">
        <v>-4.3478260869565215</v>
      </c>
    </row>
    <row r="40" spans="1:14" x14ac:dyDescent="0.3">
      <c r="A40">
        <v>39</v>
      </c>
      <c r="B40" t="s">
        <v>139</v>
      </c>
      <c r="C40" t="s">
        <v>147</v>
      </c>
      <c r="D40" t="s">
        <v>151</v>
      </c>
      <c r="E40" t="s">
        <v>152</v>
      </c>
      <c r="F40" t="s">
        <v>280</v>
      </c>
      <c r="G40" t="s">
        <v>219</v>
      </c>
      <c r="H40">
        <v>335.69715246797739</v>
      </c>
      <c r="I40">
        <v>48</v>
      </c>
      <c r="J40">
        <v>1343373.8880677486</v>
      </c>
      <c r="K40">
        <v>89472000</v>
      </c>
      <c r="L40">
        <v>38</v>
      </c>
      <c r="M40">
        <v>-13.640409027200876</v>
      </c>
      <c r="N40">
        <v>-4.3478260869565215</v>
      </c>
    </row>
    <row r="41" spans="1:14" x14ac:dyDescent="0.3">
      <c r="A41">
        <v>40</v>
      </c>
      <c r="B41" t="s">
        <v>139</v>
      </c>
      <c r="C41" t="s">
        <v>147</v>
      </c>
      <c r="D41" t="s">
        <v>151</v>
      </c>
      <c r="E41" t="s">
        <v>152</v>
      </c>
      <c r="F41" t="s">
        <v>280</v>
      </c>
      <c r="G41" t="s">
        <v>219</v>
      </c>
      <c r="H41">
        <v>335.69715246797739</v>
      </c>
      <c r="I41">
        <v>48</v>
      </c>
      <c r="J41">
        <v>1343373.8880677486</v>
      </c>
      <c r="K41">
        <v>89472000</v>
      </c>
      <c r="L41">
        <v>39</v>
      </c>
      <c r="M41">
        <v>-13.640409027200876</v>
      </c>
      <c r="N41">
        <v>-4.3478260869565215</v>
      </c>
    </row>
    <row r="42" spans="1:14" x14ac:dyDescent="0.3">
      <c r="A42">
        <v>41</v>
      </c>
      <c r="B42" t="s">
        <v>139</v>
      </c>
      <c r="C42" t="s">
        <v>147</v>
      </c>
      <c r="D42" t="s">
        <v>151</v>
      </c>
      <c r="E42" t="s">
        <v>152</v>
      </c>
      <c r="F42" t="s">
        <v>280</v>
      </c>
      <c r="G42" t="s">
        <v>219</v>
      </c>
      <c r="H42">
        <v>335.69715246797739</v>
      </c>
      <c r="I42">
        <v>48</v>
      </c>
      <c r="J42">
        <v>1343373.8880677486</v>
      </c>
      <c r="K42">
        <v>89472000</v>
      </c>
      <c r="L42">
        <v>40</v>
      </c>
      <c r="M42">
        <v>-13.640409027200876</v>
      </c>
      <c r="N42">
        <v>-4.3478260869565215</v>
      </c>
    </row>
    <row r="43" spans="1:14" x14ac:dyDescent="0.3">
      <c r="A43">
        <v>42</v>
      </c>
      <c r="B43" t="s">
        <v>139</v>
      </c>
      <c r="C43" t="s">
        <v>147</v>
      </c>
      <c r="D43" t="s">
        <v>151</v>
      </c>
      <c r="E43" t="s">
        <v>152</v>
      </c>
      <c r="F43" t="s">
        <v>280</v>
      </c>
      <c r="G43" t="s">
        <v>219</v>
      </c>
      <c r="H43">
        <v>335.69715246797739</v>
      </c>
      <c r="I43">
        <v>48</v>
      </c>
      <c r="J43">
        <v>1343373.8880677486</v>
      </c>
      <c r="K43">
        <v>89472000</v>
      </c>
      <c r="L43">
        <v>41</v>
      </c>
      <c r="M43">
        <v>-13.640409027200876</v>
      </c>
      <c r="N43">
        <v>-4.3478260869565215</v>
      </c>
    </row>
    <row r="44" spans="1:14" x14ac:dyDescent="0.3">
      <c r="A44">
        <v>43</v>
      </c>
      <c r="B44" t="s">
        <v>139</v>
      </c>
      <c r="C44" t="s">
        <v>147</v>
      </c>
      <c r="D44" t="s">
        <v>151</v>
      </c>
      <c r="E44" t="s">
        <v>152</v>
      </c>
      <c r="F44" t="s">
        <v>280</v>
      </c>
      <c r="G44" t="s">
        <v>219</v>
      </c>
      <c r="H44">
        <v>335.69715246797739</v>
      </c>
      <c r="I44">
        <v>48</v>
      </c>
      <c r="J44">
        <v>1343373.8880677486</v>
      </c>
      <c r="K44">
        <v>89472000</v>
      </c>
      <c r="L44">
        <v>42</v>
      </c>
      <c r="M44">
        <v>-13.640409027200876</v>
      </c>
      <c r="N44">
        <v>-4.3478260869565215</v>
      </c>
    </row>
    <row r="45" spans="1:14" x14ac:dyDescent="0.3">
      <c r="A45">
        <v>44</v>
      </c>
      <c r="B45" t="s">
        <v>139</v>
      </c>
      <c r="C45" t="s">
        <v>147</v>
      </c>
      <c r="D45" t="s">
        <v>151</v>
      </c>
      <c r="E45" t="s">
        <v>152</v>
      </c>
      <c r="F45" t="s">
        <v>280</v>
      </c>
      <c r="G45" t="s">
        <v>219</v>
      </c>
      <c r="H45">
        <v>335.69715246797739</v>
      </c>
      <c r="I45">
        <v>48</v>
      </c>
      <c r="J45">
        <v>1343373.8880677486</v>
      </c>
      <c r="K45">
        <v>89472000</v>
      </c>
      <c r="L45">
        <v>43</v>
      </c>
      <c r="M45">
        <v>-13.640409027200876</v>
      </c>
      <c r="N45">
        <v>-4.3478260869565215</v>
      </c>
    </row>
    <row r="46" spans="1:14" x14ac:dyDescent="0.3">
      <c r="A46">
        <v>45</v>
      </c>
      <c r="B46" t="s">
        <v>139</v>
      </c>
      <c r="C46" t="s">
        <v>147</v>
      </c>
      <c r="D46" t="s">
        <v>151</v>
      </c>
      <c r="E46" t="s">
        <v>152</v>
      </c>
      <c r="F46" t="s">
        <v>280</v>
      </c>
      <c r="G46" t="s">
        <v>219</v>
      </c>
      <c r="H46">
        <v>335.69715246797739</v>
      </c>
      <c r="I46">
        <v>48</v>
      </c>
      <c r="J46">
        <v>1343373.8880677486</v>
      </c>
      <c r="K46">
        <v>89472000</v>
      </c>
      <c r="L46">
        <v>44</v>
      </c>
      <c r="M46">
        <v>-13.640409027200876</v>
      </c>
      <c r="N46">
        <v>-4.3478260869565215</v>
      </c>
    </row>
    <row r="47" spans="1:14" x14ac:dyDescent="0.3">
      <c r="A47">
        <v>46</v>
      </c>
      <c r="B47" t="s">
        <v>139</v>
      </c>
      <c r="C47" t="s">
        <v>147</v>
      </c>
      <c r="D47" t="s">
        <v>151</v>
      </c>
      <c r="E47" t="s">
        <v>152</v>
      </c>
      <c r="F47" t="s">
        <v>280</v>
      </c>
      <c r="G47" t="s">
        <v>219</v>
      </c>
      <c r="H47">
        <v>335.69715246797739</v>
      </c>
      <c r="I47">
        <v>48</v>
      </c>
      <c r="J47">
        <v>1343373.8880677486</v>
      </c>
      <c r="K47">
        <v>89472000</v>
      </c>
      <c r="L47">
        <v>45</v>
      </c>
      <c r="M47">
        <v>-13.640409027200876</v>
      </c>
      <c r="N47">
        <v>-4.3478260869565215</v>
      </c>
    </row>
    <row r="48" spans="1:14" x14ac:dyDescent="0.3">
      <c r="A48">
        <v>47</v>
      </c>
      <c r="B48" t="s">
        <v>139</v>
      </c>
      <c r="C48" t="s">
        <v>147</v>
      </c>
      <c r="D48" t="s">
        <v>151</v>
      </c>
      <c r="E48" t="s">
        <v>152</v>
      </c>
      <c r="F48" t="s">
        <v>280</v>
      </c>
      <c r="G48" t="s">
        <v>219</v>
      </c>
      <c r="H48">
        <v>335.69715246797739</v>
      </c>
      <c r="I48">
        <v>48</v>
      </c>
      <c r="J48">
        <v>1343373.8880677486</v>
      </c>
      <c r="K48">
        <v>89472000</v>
      </c>
      <c r="L48">
        <v>46</v>
      </c>
      <c r="M48">
        <v>-13.640409027200876</v>
      </c>
      <c r="N48">
        <v>-4.3478260869565215</v>
      </c>
    </row>
    <row r="49" spans="1:14" x14ac:dyDescent="0.3">
      <c r="A49">
        <v>48</v>
      </c>
      <c r="B49" t="s">
        <v>139</v>
      </c>
      <c r="C49" t="s">
        <v>147</v>
      </c>
      <c r="D49" t="s">
        <v>151</v>
      </c>
      <c r="E49" t="s">
        <v>152</v>
      </c>
      <c r="F49" t="s">
        <v>280</v>
      </c>
      <c r="G49" t="s">
        <v>219</v>
      </c>
      <c r="H49">
        <v>335.69715246797739</v>
      </c>
      <c r="I49">
        <v>48</v>
      </c>
      <c r="J49">
        <v>1343373.8880677486</v>
      </c>
      <c r="K49">
        <v>89472000</v>
      </c>
      <c r="L49">
        <v>47</v>
      </c>
      <c r="M49">
        <v>-13.640409027200876</v>
      </c>
      <c r="N49">
        <v>-4.3478260869565215</v>
      </c>
    </row>
    <row r="50" spans="1:14" x14ac:dyDescent="0.3">
      <c r="A50">
        <v>49</v>
      </c>
      <c r="B50" t="s">
        <v>139</v>
      </c>
      <c r="C50" t="s">
        <v>147</v>
      </c>
      <c r="D50" t="s">
        <v>151</v>
      </c>
      <c r="E50" t="s">
        <v>152</v>
      </c>
      <c r="F50" t="s">
        <v>280</v>
      </c>
      <c r="G50" t="s">
        <v>219</v>
      </c>
      <c r="H50">
        <v>335.69715246797739</v>
      </c>
      <c r="I50">
        <v>48</v>
      </c>
      <c r="J50">
        <v>1343373.8880677486</v>
      </c>
      <c r="K50">
        <v>89472000</v>
      </c>
      <c r="L50">
        <v>48</v>
      </c>
      <c r="M50">
        <v>-13.640409027200876</v>
      </c>
      <c r="N50">
        <v>-4.3478260869565215</v>
      </c>
    </row>
    <row r="51" spans="1:14" x14ac:dyDescent="0.3">
      <c r="A51">
        <v>50</v>
      </c>
      <c r="B51" t="s">
        <v>139</v>
      </c>
      <c r="C51" t="s">
        <v>147</v>
      </c>
      <c r="D51" t="s">
        <v>151</v>
      </c>
      <c r="E51" t="s">
        <v>152</v>
      </c>
      <c r="F51" t="s">
        <v>280</v>
      </c>
      <c r="G51" t="s">
        <v>219</v>
      </c>
      <c r="H51">
        <v>335.69715246797739</v>
      </c>
      <c r="I51">
        <v>48</v>
      </c>
      <c r="J51">
        <v>1343373.8880677486</v>
      </c>
      <c r="K51">
        <v>89472000</v>
      </c>
      <c r="L51">
        <v>49</v>
      </c>
      <c r="M51">
        <v>-13.640409027200876</v>
      </c>
      <c r="N51">
        <v>-4.3478260869565215</v>
      </c>
    </row>
    <row r="52" spans="1:14" x14ac:dyDescent="0.3">
      <c r="A52">
        <v>51</v>
      </c>
      <c r="B52" t="s">
        <v>139</v>
      </c>
      <c r="C52" t="s">
        <v>147</v>
      </c>
      <c r="D52" t="s">
        <v>151</v>
      </c>
      <c r="E52" t="s">
        <v>152</v>
      </c>
      <c r="F52" t="s">
        <v>280</v>
      </c>
      <c r="G52" t="s">
        <v>219</v>
      </c>
      <c r="H52">
        <v>335.69715246797739</v>
      </c>
      <c r="I52">
        <v>48</v>
      </c>
      <c r="J52">
        <v>1343373.8880677486</v>
      </c>
      <c r="K52">
        <v>89472000</v>
      </c>
      <c r="L52">
        <v>50</v>
      </c>
      <c r="M52">
        <v>-13.640409027200876</v>
      </c>
      <c r="N52">
        <v>-4.3478260869565215</v>
      </c>
    </row>
    <row r="53" spans="1:14" x14ac:dyDescent="0.3">
      <c r="A53">
        <v>52</v>
      </c>
      <c r="B53" t="s">
        <v>139</v>
      </c>
      <c r="C53" t="s">
        <v>147</v>
      </c>
      <c r="D53" t="s">
        <v>151</v>
      </c>
      <c r="E53" t="s">
        <v>152</v>
      </c>
      <c r="F53" t="s">
        <v>280</v>
      </c>
      <c r="G53" t="s">
        <v>219</v>
      </c>
      <c r="H53">
        <v>335.69715246797739</v>
      </c>
      <c r="I53">
        <v>48</v>
      </c>
      <c r="J53">
        <v>1343373.8880677486</v>
      </c>
      <c r="K53">
        <v>89472000</v>
      </c>
      <c r="L53">
        <v>51</v>
      </c>
      <c r="M53">
        <v>-13.640409027200876</v>
      </c>
      <c r="N53">
        <v>-4.3478260869565215</v>
      </c>
    </row>
    <row r="54" spans="1:14" x14ac:dyDescent="0.3">
      <c r="A54">
        <v>53</v>
      </c>
      <c r="B54" t="s">
        <v>139</v>
      </c>
      <c r="C54" t="s">
        <v>147</v>
      </c>
      <c r="D54" t="s">
        <v>151</v>
      </c>
      <c r="E54" t="s">
        <v>152</v>
      </c>
      <c r="F54" t="s">
        <v>280</v>
      </c>
      <c r="G54" t="s">
        <v>219</v>
      </c>
      <c r="H54">
        <v>335.69715246797739</v>
      </c>
      <c r="I54">
        <v>48</v>
      </c>
      <c r="J54">
        <v>1343373.8880677486</v>
      </c>
      <c r="K54">
        <v>89472000</v>
      </c>
      <c r="L54">
        <v>52</v>
      </c>
      <c r="M54">
        <v>-13.640409027200876</v>
      </c>
      <c r="N54">
        <v>-4.3478260869565215</v>
      </c>
    </row>
    <row r="55" spans="1:14" x14ac:dyDescent="0.3">
      <c r="A55">
        <v>54</v>
      </c>
      <c r="B55" t="s">
        <v>139</v>
      </c>
      <c r="C55" t="s">
        <v>147</v>
      </c>
      <c r="D55" t="s">
        <v>151</v>
      </c>
      <c r="E55" t="s">
        <v>152</v>
      </c>
      <c r="F55" t="s">
        <v>280</v>
      </c>
      <c r="G55" t="s">
        <v>219</v>
      </c>
      <c r="H55">
        <v>335.69715246797739</v>
      </c>
      <c r="I55">
        <v>48</v>
      </c>
      <c r="J55">
        <v>1343373.8880677486</v>
      </c>
      <c r="K55">
        <v>89472000</v>
      </c>
      <c r="L55">
        <v>53</v>
      </c>
      <c r="M55">
        <v>-13.640409027200876</v>
      </c>
      <c r="N55">
        <v>-4.3478260869565215</v>
      </c>
    </row>
    <row r="56" spans="1:14" x14ac:dyDescent="0.3">
      <c r="A56">
        <v>55</v>
      </c>
      <c r="B56" t="s">
        <v>139</v>
      </c>
      <c r="C56" t="s">
        <v>147</v>
      </c>
      <c r="D56" t="s">
        <v>151</v>
      </c>
      <c r="E56" t="s">
        <v>152</v>
      </c>
      <c r="F56" t="s">
        <v>280</v>
      </c>
      <c r="G56" t="s">
        <v>219</v>
      </c>
      <c r="H56">
        <v>335.69715246797739</v>
      </c>
      <c r="I56">
        <v>48</v>
      </c>
      <c r="J56">
        <v>1343373.8880677486</v>
      </c>
      <c r="K56">
        <v>89472000</v>
      </c>
      <c r="L56">
        <v>54</v>
      </c>
      <c r="M56">
        <v>-13.640409027200876</v>
      </c>
      <c r="N56">
        <v>-4.3478260869565215</v>
      </c>
    </row>
    <row r="57" spans="1:14" x14ac:dyDescent="0.3">
      <c r="A57">
        <v>56</v>
      </c>
      <c r="B57" t="s">
        <v>139</v>
      </c>
      <c r="C57" t="s">
        <v>147</v>
      </c>
      <c r="D57" t="s">
        <v>151</v>
      </c>
      <c r="E57" t="s">
        <v>152</v>
      </c>
      <c r="F57" t="s">
        <v>280</v>
      </c>
      <c r="G57" t="s">
        <v>219</v>
      </c>
      <c r="H57">
        <v>335.69715246797739</v>
      </c>
      <c r="I57">
        <v>48</v>
      </c>
      <c r="J57">
        <v>1343373.8880677486</v>
      </c>
      <c r="K57">
        <v>89472000</v>
      </c>
      <c r="L57">
        <v>55</v>
      </c>
      <c r="M57">
        <v>-13.640409027200876</v>
      </c>
      <c r="N57">
        <v>-4.3478260869565215</v>
      </c>
    </row>
    <row r="58" spans="1:14" x14ac:dyDescent="0.3">
      <c r="A58">
        <v>57</v>
      </c>
      <c r="B58" t="s">
        <v>139</v>
      </c>
      <c r="C58" t="s">
        <v>147</v>
      </c>
      <c r="D58" t="s">
        <v>151</v>
      </c>
      <c r="E58" t="s">
        <v>152</v>
      </c>
      <c r="F58" t="s">
        <v>280</v>
      </c>
      <c r="G58" t="s">
        <v>219</v>
      </c>
      <c r="H58">
        <v>335.69715246797739</v>
      </c>
      <c r="I58">
        <v>48</v>
      </c>
      <c r="J58">
        <v>1343373.8880677486</v>
      </c>
      <c r="K58">
        <v>89472000</v>
      </c>
      <c r="L58">
        <v>56</v>
      </c>
      <c r="M58">
        <v>-13.640409027200876</v>
      </c>
      <c r="N58">
        <v>-4.3478260869565215</v>
      </c>
    </row>
    <row r="59" spans="1:14" x14ac:dyDescent="0.3">
      <c r="A59">
        <v>58</v>
      </c>
      <c r="B59" t="s">
        <v>139</v>
      </c>
      <c r="C59" t="s">
        <v>147</v>
      </c>
      <c r="D59" t="s">
        <v>151</v>
      </c>
      <c r="E59" t="s">
        <v>152</v>
      </c>
      <c r="F59" t="s">
        <v>280</v>
      </c>
      <c r="G59" t="s">
        <v>219</v>
      </c>
      <c r="H59">
        <v>335.69715246797739</v>
      </c>
      <c r="I59">
        <v>48</v>
      </c>
      <c r="J59">
        <v>1343373.8880677486</v>
      </c>
      <c r="K59">
        <v>89472000</v>
      </c>
      <c r="L59">
        <v>57</v>
      </c>
      <c r="M59">
        <v>-13.640409027200876</v>
      </c>
      <c r="N59">
        <v>-4.3478260869565215</v>
      </c>
    </row>
    <row r="60" spans="1:14" x14ac:dyDescent="0.3">
      <c r="A60">
        <v>59</v>
      </c>
      <c r="B60" t="s">
        <v>139</v>
      </c>
      <c r="C60" t="s">
        <v>147</v>
      </c>
      <c r="D60" t="s">
        <v>151</v>
      </c>
      <c r="E60" t="s">
        <v>152</v>
      </c>
      <c r="F60" t="s">
        <v>280</v>
      </c>
      <c r="G60" t="s">
        <v>219</v>
      </c>
      <c r="H60">
        <v>335.69715246797739</v>
      </c>
      <c r="I60">
        <v>48</v>
      </c>
      <c r="J60">
        <v>1343373.8880677486</v>
      </c>
      <c r="K60">
        <v>89472000</v>
      </c>
      <c r="L60">
        <v>58</v>
      </c>
      <c r="M60">
        <v>-13.640409027200876</v>
      </c>
      <c r="N60">
        <v>-4.3478260869565215</v>
      </c>
    </row>
    <row r="61" spans="1:14" x14ac:dyDescent="0.3">
      <c r="A61">
        <v>60</v>
      </c>
      <c r="B61" t="s">
        <v>139</v>
      </c>
      <c r="C61" t="s">
        <v>147</v>
      </c>
      <c r="D61" t="s">
        <v>151</v>
      </c>
      <c r="E61" t="s">
        <v>152</v>
      </c>
      <c r="F61" t="s">
        <v>280</v>
      </c>
      <c r="G61" t="s">
        <v>219</v>
      </c>
      <c r="H61">
        <v>335.69715246797739</v>
      </c>
      <c r="I61">
        <v>48</v>
      </c>
      <c r="J61">
        <v>1343373.8880677486</v>
      </c>
      <c r="K61">
        <v>89472000</v>
      </c>
      <c r="L61">
        <v>59</v>
      </c>
      <c r="M61">
        <v>-13.640409027200876</v>
      </c>
      <c r="N61">
        <v>-4.3478260869565215</v>
      </c>
    </row>
    <row r="62" spans="1:14" x14ac:dyDescent="0.3">
      <c r="A62">
        <v>61</v>
      </c>
      <c r="B62" t="s">
        <v>139</v>
      </c>
      <c r="C62" t="s">
        <v>147</v>
      </c>
      <c r="D62" t="s">
        <v>151</v>
      </c>
      <c r="E62" t="s">
        <v>152</v>
      </c>
      <c r="F62" t="s">
        <v>280</v>
      </c>
      <c r="G62" t="s">
        <v>219</v>
      </c>
      <c r="H62">
        <v>335.69715246797739</v>
      </c>
      <c r="I62">
        <v>48</v>
      </c>
      <c r="J62">
        <v>1343373.8880677486</v>
      </c>
      <c r="K62">
        <v>89472000</v>
      </c>
      <c r="L62">
        <v>60</v>
      </c>
      <c r="M62">
        <v>-13.640409027200876</v>
      </c>
      <c r="N62">
        <v>-4.3478260869565215</v>
      </c>
    </row>
    <row r="63" spans="1:14" x14ac:dyDescent="0.3">
      <c r="A63">
        <v>62</v>
      </c>
      <c r="B63" t="s">
        <v>139</v>
      </c>
      <c r="C63" t="s">
        <v>147</v>
      </c>
      <c r="D63" t="s">
        <v>151</v>
      </c>
      <c r="E63" t="s">
        <v>152</v>
      </c>
      <c r="F63" t="s">
        <v>280</v>
      </c>
      <c r="G63" t="s">
        <v>219</v>
      </c>
      <c r="H63">
        <v>335.69715246797739</v>
      </c>
      <c r="I63">
        <v>48</v>
      </c>
      <c r="J63">
        <v>1343373.8880677486</v>
      </c>
      <c r="K63">
        <v>89472000</v>
      </c>
      <c r="L63">
        <v>61</v>
      </c>
      <c r="M63">
        <v>-13.640409027200876</v>
      </c>
      <c r="N63">
        <v>-4.3478260869565215</v>
      </c>
    </row>
    <row r="64" spans="1:14" x14ac:dyDescent="0.3">
      <c r="A64">
        <v>63</v>
      </c>
      <c r="B64" t="s">
        <v>139</v>
      </c>
      <c r="C64" t="s">
        <v>147</v>
      </c>
      <c r="D64" t="s">
        <v>151</v>
      </c>
      <c r="E64" t="s">
        <v>152</v>
      </c>
      <c r="F64" t="s">
        <v>280</v>
      </c>
      <c r="G64" t="s">
        <v>219</v>
      </c>
      <c r="H64">
        <v>335.69715246797739</v>
      </c>
      <c r="I64">
        <v>48</v>
      </c>
      <c r="J64">
        <v>1343373.8880677486</v>
      </c>
      <c r="K64">
        <v>89472000</v>
      </c>
      <c r="L64">
        <v>62</v>
      </c>
      <c r="M64">
        <v>-13.640409027200876</v>
      </c>
      <c r="N64">
        <v>-4.3478260869565215</v>
      </c>
    </row>
    <row r="65" spans="1:14" x14ac:dyDescent="0.3">
      <c r="A65">
        <v>64</v>
      </c>
      <c r="B65" t="s">
        <v>139</v>
      </c>
      <c r="C65" t="s">
        <v>147</v>
      </c>
      <c r="D65" t="s">
        <v>151</v>
      </c>
      <c r="E65" t="s">
        <v>152</v>
      </c>
      <c r="F65" t="s">
        <v>280</v>
      </c>
      <c r="G65" t="s">
        <v>219</v>
      </c>
      <c r="H65">
        <v>335.69715246797739</v>
      </c>
      <c r="I65">
        <v>48</v>
      </c>
      <c r="J65">
        <v>1343373.8880677486</v>
      </c>
      <c r="K65">
        <v>89472000</v>
      </c>
      <c r="L65">
        <v>63</v>
      </c>
      <c r="M65">
        <v>-13.640409027200876</v>
      </c>
      <c r="N65">
        <v>-4.3478260869565215</v>
      </c>
    </row>
    <row r="66" spans="1:14" x14ac:dyDescent="0.3">
      <c r="A66">
        <v>65</v>
      </c>
      <c r="B66" t="s">
        <v>139</v>
      </c>
      <c r="C66" t="s">
        <v>147</v>
      </c>
      <c r="D66" t="s">
        <v>151</v>
      </c>
      <c r="E66" t="s">
        <v>152</v>
      </c>
      <c r="F66" t="s">
        <v>280</v>
      </c>
      <c r="G66" t="s">
        <v>219</v>
      </c>
      <c r="H66">
        <v>335.69715246797739</v>
      </c>
      <c r="I66">
        <v>48</v>
      </c>
      <c r="J66">
        <v>1343373.8880677486</v>
      </c>
      <c r="K66">
        <v>89472000</v>
      </c>
      <c r="L66">
        <v>64</v>
      </c>
      <c r="M66">
        <v>-13.640409027200876</v>
      </c>
      <c r="N66">
        <v>-4.3478260869565215</v>
      </c>
    </row>
    <row r="67" spans="1:14" x14ac:dyDescent="0.3">
      <c r="A67">
        <v>66</v>
      </c>
      <c r="B67" t="s">
        <v>139</v>
      </c>
      <c r="C67" t="s">
        <v>147</v>
      </c>
      <c r="D67" t="s">
        <v>151</v>
      </c>
      <c r="E67" t="s">
        <v>152</v>
      </c>
      <c r="F67" t="s">
        <v>280</v>
      </c>
      <c r="G67" t="s">
        <v>219</v>
      </c>
      <c r="H67">
        <v>335.69715246797739</v>
      </c>
      <c r="I67">
        <v>48</v>
      </c>
      <c r="J67">
        <v>1343373.8880677486</v>
      </c>
      <c r="K67">
        <v>89472000</v>
      </c>
      <c r="L67">
        <v>65</v>
      </c>
      <c r="M67">
        <v>-13.640409027200876</v>
      </c>
      <c r="N67">
        <v>-4.3478260869565215</v>
      </c>
    </row>
    <row r="68" spans="1:14" x14ac:dyDescent="0.3">
      <c r="A68">
        <v>67</v>
      </c>
      <c r="B68" t="s">
        <v>139</v>
      </c>
      <c r="C68" t="s">
        <v>147</v>
      </c>
      <c r="D68" t="s">
        <v>151</v>
      </c>
      <c r="E68" t="s">
        <v>152</v>
      </c>
      <c r="F68" t="s">
        <v>280</v>
      </c>
      <c r="G68" t="s">
        <v>219</v>
      </c>
      <c r="H68">
        <v>335.69715246797739</v>
      </c>
      <c r="I68">
        <v>48</v>
      </c>
      <c r="J68">
        <v>1343373.8880677486</v>
      </c>
      <c r="K68">
        <v>89472000</v>
      </c>
      <c r="L68">
        <v>66</v>
      </c>
      <c r="M68">
        <v>-13.640409027200876</v>
      </c>
      <c r="N68">
        <v>-4.3478260869565215</v>
      </c>
    </row>
    <row r="69" spans="1:14" x14ac:dyDescent="0.3">
      <c r="A69">
        <v>68</v>
      </c>
      <c r="B69" t="s">
        <v>139</v>
      </c>
      <c r="C69" t="s">
        <v>147</v>
      </c>
      <c r="D69" t="s">
        <v>151</v>
      </c>
      <c r="E69" t="s">
        <v>152</v>
      </c>
      <c r="F69" t="s">
        <v>280</v>
      </c>
      <c r="G69" t="s">
        <v>219</v>
      </c>
      <c r="H69">
        <v>335.69715246797739</v>
      </c>
      <c r="I69">
        <v>48</v>
      </c>
      <c r="J69">
        <v>1343373.8880677486</v>
      </c>
      <c r="K69">
        <v>89472000</v>
      </c>
      <c r="L69">
        <v>67</v>
      </c>
      <c r="M69">
        <v>-13.640409027200876</v>
      </c>
      <c r="N69">
        <v>-4.3478260869565215</v>
      </c>
    </row>
    <row r="70" spans="1:14" x14ac:dyDescent="0.3">
      <c r="A70">
        <v>69</v>
      </c>
      <c r="B70" t="s">
        <v>139</v>
      </c>
      <c r="C70" t="s">
        <v>147</v>
      </c>
      <c r="D70" t="s">
        <v>151</v>
      </c>
      <c r="E70" t="s">
        <v>152</v>
      </c>
      <c r="F70" t="s">
        <v>280</v>
      </c>
      <c r="G70" t="s">
        <v>219</v>
      </c>
      <c r="H70">
        <v>342.48911902875437</v>
      </c>
      <c r="I70">
        <v>49</v>
      </c>
      <c r="J70">
        <v>1467193.4985067709</v>
      </c>
      <c r="K70">
        <v>91336000</v>
      </c>
      <c r="L70">
        <v>68</v>
      </c>
      <c r="M70">
        <v>-24.114716515876392</v>
      </c>
      <c r="N70">
        <v>-6.5217391304347823</v>
      </c>
    </row>
    <row r="71" spans="1:14" x14ac:dyDescent="0.3">
      <c r="A71">
        <v>70</v>
      </c>
      <c r="B71" t="s">
        <v>139</v>
      </c>
      <c r="C71" t="s">
        <v>147</v>
      </c>
      <c r="D71" t="s">
        <v>151</v>
      </c>
      <c r="E71" t="s">
        <v>152</v>
      </c>
      <c r="F71" t="s">
        <v>280</v>
      </c>
      <c r="G71" t="s">
        <v>219</v>
      </c>
      <c r="H71">
        <v>342.48911902875437</v>
      </c>
      <c r="I71">
        <v>49</v>
      </c>
      <c r="J71">
        <v>1467193.4985067709</v>
      </c>
      <c r="K71">
        <v>91336000</v>
      </c>
      <c r="L71">
        <v>69</v>
      </c>
      <c r="M71">
        <v>-24.114716515876392</v>
      </c>
      <c r="N71">
        <v>-6.5217391304347823</v>
      </c>
    </row>
    <row r="72" spans="1:14" x14ac:dyDescent="0.3">
      <c r="A72">
        <v>71</v>
      </c>
      <c r="B72" t="s">
        <v>139</v>
      </c>
      <c r="C72" t="s">
        <v>147</v>
      </c>
      <c r="D72" t="s">
        <v>151</v>
      </c>
      <c r="E72" t="s">
        <v>152</v>
      </c>
      <c r="F72" t="s">
        <v>280</v>
      </c>
      <c r="G72" t="s">
        <v>219</v>
      </c>
      <c r="H72">
        <v>342.48911902875437</v>
      </c>
      <c r="I72">
        <v>49</v>
      </c>
      <c r="J72">
        <v>1467193.4985067709</v>
      </c>
      <c r="K72">
        <v>91336000</v>
      </c>
      <c r="L72">
        <v>70</v>
      </c>
      <c r="M72">
        <v>-24.114716515876392</v>
      </c>
      <c r="N72">
        <v>-6.5217391304347823</v>
      </c>
    </row>
    <row r="73" spans="1:14" x14ac:dyDescent="0.3">
      <c r="A73">
        <v>72</v>
      </c>
      <c r="B73" t="s">
        <v>139</v>
      </c>
      <c r="C73" t="s">
        <v>147</v>
      </c>
      <c r="D73" t="s">
        <v>151</v>
      </c>
      <c r="E73" t="s">
        <v>152</v>
      </c>
      <c r="F73" t="s">
        <v>280</v>
      </c>
      <c r="G73" t="s">
        <v>219</v>
      </c>
      <c r="H73">
        <v>342.48911902875437</v>
      </c>
      <c r="I73">
        <v>49</v>
      </c>
      <c r="J73">
        <v>1467193.4985067709</v>
      </c>
      <c r="K73">
        <v>91336000</v>
      </c>
      <c r="L73">
        <v>71</v>
      </c>
      <c r="M73">
        <v>-24.114716515876392</v>
      </c>
      <c r="N73">
        <v>-6.5217391304347823</v>
      </c>
    </row>
    <row r="74" spans="1:14" x14ac:dyDescent="0.3">
      <c r="A74">
        <v>73</v>
      </c>
      <c r="B74" t="s">
        <v>139</v>
      </c>
      <c r="C74" t="s">
        <v>147</v>
      </c>
      <c r="D74" t="s">
        <v>151</v>
      </c>
      <c r="E74" t="s">
        <v>152</v>
      </c>
      <c r="F74" t="s">
        <v>280</v>
      </c>
      <c r="G74" t="s">
        <v>219</v>
      </c>
      <c r="H74">
        <v>342.48911902875437</v>
      </c>
      <c r="I74">
        <v>49</v>
      </c>
      <c r="J74">
        <v>1467193.4985067709</v>
      </c>
      <c r="K74">
        <v>91336000</v>
      </c>
      <c r="L74">
        <v>72</v>
      </c>
      <c r="M74">
        <v>-24.114716515876392</v>
      </c>
      <c r="N74">
        <v>-6.5217391304347823</v>
      </c>
    </row>
    <row r="75" spans="1:14" x14ac:dyDescent="0.3">
      <c r="A75">
        <v>74</v>
      </c>
      <c r="B75" t="s">
        <v>139</v>
      </c>
      <c r="C75" t="s">
        <v>147</v>
      </c>
      <c r="D75" t="s">
        <v>151</v>
      </c>
      <c r="E75" t="s">
        <v>152</v>
      </c>
      <c r="F75" t="s">
        <v>280</v>
      </c>
      <c r="G75" t="s">
        <v>219</v>
      </c>
      <c r="H75">
        <v>342.48911902875437</v>
      </c>
      <c r="I75">
        <v>49</v>
      </c>
      <c r="J75">
        <v>1467193.4985067709</v>
      </c>
      <c r="K75">
        <v>91336000</v>
      </c>
      <c r="L75">
        <v>73</v>
      </c>
      <c r="M75">
        <v>-24.114716515876392</v>
      </c>
      <c r="N75">
        <v>-6.5217391304347823</v>
      </c>
    </row>
    <row r="76" spans="1:14" x14ac:dyDescent="0.3">
      <c r="A76">
        <v>75</v>
      </c>
      <c r="B76" t="s">
        <v>139</v>
      </c>
      <c r="C76" t="s">
        <v>147</v>
      </c>
      <c r="D76" t="s">
        <v>151</v>
      </c>
      <c r="E76" t="s">
        <v>152</v>
      </c>
      <c r="F76" t="s">
        <v>280</v>
      </c>
      <c r="G76" t="s">
        <v>219</v>
      </c>
      <c r="H76">
        <v>342.48911902875437</v>
      </c>
      <c r="I76">
        <v>49</v>
      </c>
      <c r="J76">
        <v>1467193.4985067709</v>
      </c>
      <c r="K76">
        <v>91336000</v>
      </c>
      <c r="L76">
        <v>74</v>
      </c>
      <c r="M76">
        <v>-24.114716515876392</v>
      </c>
      <c r="N76">
        <v>-6.5217391304347823</v>
      </c>
    </row>
    <row r="77" spans="1:14" x14ac:dyDescent="0.3">
      <c r="A77">
        <v>76</v>
      </c>
      <c r="B77" t="s">
        <v>139</v>
      </c>
      <c r="C77" t="s">
        <v>147</v>
      </c>
      <c r="D77" t="s">
        <v>151</v>
      </c>
      <c r="E77" t="s">
        <v>152</v>
      </c>
      <c r="F77" t="s">
        <v>280</v>
      </c>
      <c r="G77" t="s">
        <v>219</v>
      </c>
      <c r="H77">
        <v>342.48911902875437</v>
      </c>
      <c r="I77">
        <v>49</v>
      </c>
      <c r="J77">
        <v>1467193.4985067709</v>
      </c>
      <c r="K77">
        <v>91336000</v>
      </c>
      <c r="L77">
        <v>75</v>
      </c>
      <c r="M77">
        <v>-24.114716515876392</v>
      </c>
      <c r="N77">
        <v>-6.5217391304347823</v>
      </c>
    </row>
    <row r="78" spans="1:14" x14ac:dyDescent="0.3">
      <c r="A78">
        <v>77</v>
      </c>
      <c r="B78" t="s">
        <v>139</v>
      </c>
      <c r="C78" t="s">
        <v>147</v>
      </c>
      <c r="D78" t="s">
        <v>151</v>
      </c>
      <c r="E78" t="s">
        <v>152</v>
      </c>
      <c r="F78" t="s">
        <v>280</v>
      </c>
      <c r="G78" t="s">
        <v>219</v>
      </c>
      <c r="H78">
        <v>342.48911902875437</v>
      </c>
      <c r="I78">
        <v>49</v>
      </c>
      <c r="J78">
        <v>1467193.4985067709</v>
      </c>
      <c r="K78">
        <v>91336000</v>
      </c>
      <c r="L78">
        <v>76</v>
      </c>
      <c r="M78">
        <v>-24.114716515876392</v>
      </c>
      <c r="N78">
        <v>-6.5217391304347823</v>
      </c>
    </row>
    <row r="79" spans="1:14" x14ac:dyDescent="0.3">
      <c r="A79">
        <v>78</v>
      </c>
      <c r="B79" t="s">
        <v>139</v>
      </c>
      <c r="C79" t="s">
        <v>147</v>
      </c>
      <c r="D79" t="s">
        <v>151</v>
      </c>
      <c r="E79" t="s">
        <v>152</v>
      </c>
      <c r="F79" t="s">
        <v>280</v>
      </c>
      <c r="G79" t="s">
        <v>219</v>
      </c>
      <c r="H79">
        <v>342.48911902875437</v>
      </c>
      <c r="I79">
        <v>49</v>
      </c>
      <c r="J79">
        <v>1467193.4985067709</v>
      </c>
      <c r="K79">
        <v>91336000</v>
      </c>
      <c r="L79">
        <v>77</v>
      </c>
      <c r="M79">
        <v>-24.114716515876392</v>
      </c>
      <c r="N79">
        <v>-6.5217391304347823</v>
      </c>
    </row>
    <row r="80" spans="1:14" x14ac:dyDescent="0.3">
      <c r="A80">
        <v>79</v>
      </c>
      <c r="B80" t="s">
        <v>139</v>
      </c>
      <c r="C80" t="s">
        <v>147</v>
      </c>
      <c r="D80" t="s">
        <v>151</v>
      </c>
      <c r="E80" t="s">
        <v>152</v>
      </c>
      <c r="F80" t="s">
        <v>280</v>
      </c>
      <c r="G80" t="s">
        <v>219</v>
      </c>
      <c r="H80">
        <v>342.48911902875437</v>
      </c>
      <c r="I80">
        <v>49</v>
      </c>
      <c r="J80">
        <v>1467193.4985067709</v>
      </c>
      <c r="K80">
        <v>91336000</v>
      </c>
      <c r="L80">
        <v>78</v>
      </c>
      <c r="M80">
        <v>-24.114716515876392</v>
      </c>
      <c r="N80">
        <v>-6.5217391304347823</v>
      </c>
    </row>
    <row r="81" spans="1:14" x14ac:dyDescent="0.3">
      <c r="A81">
        <v>80</v>
      </c>
      <c r="B81" t="s">
        <v>139</v>
      </c>
      <c r="C81" t="s">
        <v>147</v>
      </c>
      <c r="D81" t="s">
        <v>151</v>
      </c>
      <c r="E81" t="s">
        <v>152</v>
      </c>
      <c r="F81" t="s">
        <v>280</v>
      </c>
      <c r="G81" t="s">
        <v>219</v>
      </c>
      <c r="H81">
        <v>342.48911902875437</v>
      </c>
      <c r="I81">
        <v>49</v>
      </c>
      <c r="J81">
        <v>1467193.4985067709</v>
      </c>
      <c r="K81">
        <v>91336000</v>
      </c>
      <c r="L81">
        <v>79</v>
      </c>
      <c r="M81">
        <v>-24.114716515876392</v>
      </c>
      <c r="N81">
        <v>-6.5217391304347823</v>
      </c>
    </row>
    <row r="82" spans="1:14" x14ac:dyDescent="0.3">
      <c r="A82">
        <v>81</v>
      </c>
      <c r="B82" t="s">
        <v>139</v>
      </c>
      <c r="C82" t="s">
        <v>147</v>
      </c>
      <c r="D82" t="s">
        <v>151</v>
      </c>
      <c r="E82" t="s">
        <v>152</v>
      </c>
      <c r="F82" t="s">
        <v>280</v>
      </c>
      <c r="G82" t="s">
        <v>219</v>
      </c>
      <c r="H82">
        <v>342.48911902875437</v>
      </c>
      <c r="I82">
        <v>49</v>
      </c>
      <c r="J82">
        <v>1467193.4985067709</v>
      </c>
      <c r="K82">
        <v>91336000</v>
      </c>
      <c r="L82">
        <v>80</v>
      </c>
      <c r="M82">
        <v>-24.114716515876392</v>
      </c>
      <c r="N82">
        <v>-6.5217391304347823</v>
      </c>
    </row>
    <row r="83" spans="1:14" x14ac:dyDescent="0.3">
      <c r="A83">
        <v>82</v>
      </c>
      <c r="B83" t="s">
        <v>139</v>
      </c>
      <c r="C83" t="s">
        <v>147</v>
      </c>
      <c r="D83" t="s">
        <v>151</v>
      </c>
      <c r="E83" t="s">
        <v>152</v>
      </c>
      <c r="F83" t="s">
        <v>280</v>
      </c>
      <c r="G83" t="s">
        <v>219</v>
      </c>
      <c r="H83">
        <v>342.48911902875437</v>
      </c>
      <c r="I83">
        <v>49</v>
      </c>
      <c r="J83">
        <v>1467193.4985067709</v>
      </c>
      <c r="K83">
        <v>91336000</v>
      </c>
      <c r="L83">
        <v>81</v>
      </c>
      <c r="M83">
        <v>-24.114716515876392</v>
      </c>
      <c r="N83">
        <v>-6.5217391304347823</v>
      </c>
    </row>
    <row r="84" spans="1:14" x14ac:dyDescent="0.3">
      <c r="A84">
        <v>83</v>
      </c>
      <c r="B84" t="s">
        <v>139</v>
      </c>
      <c r="C84" t="s">
        <v>147</v>
      </c>
      <c r="D84" t="s">
        <v>151</v>
      </c>
      <c r="E84" t="s">
        <v>152</v>
      </c>
      <c r="F84" t="s">
        <v>280</v>
      </c>
      <c r="G84" t="s">
        <v>219</v>
      </c>
      <c r="H84">
        <v>342.48911902875437</v>
      </c>
      <c r="I84">
        <v>49</v>
      </c>
      <c r="J84">
        <v>1467193.4985067709</v>
      </c>
      <c r="K84">
        <v>91336000</v>
      </c>
      <c r="L84">
        <v>82</v>
      </c>
      <c r="M84">
        <v>-24.114716515876392</v>
      </c>
      <c r="N84">
        <v>-6.5217391304347823</v>
      </c>
    </row>
    <row r="85" spans="1:14" x14ac:dyDescent="0.3">
      <c r="A85">
        <v>84</v>
      </c>
      <c r="B85" t="s">
        <v>139</v>
      </c>
      <c r="C85" t="s">
        <v>147</v>
      </c>
      <c r="D85" t="s">
        <v>151</v>
      </c>
      <c r="E85" t="s">
        <v>152</v>
      </c>
      <c r="F85" t="s">
        <v>280</v>
      </c>
      <c r="G85" t="s">
        <v>219</v>
      </c>
      <c r="H85">
        <v>342.48911902875437</v>
      </c>
      <c r="I85">
        <v>49</v>
      </c>
      <c r="J85">
        <v>1467193.4985067709</v>
      </c>
      <c r="K85">
        <v>91336000</v>
      </c>
      <c r="L85">
        <v>83</v>
      </c>
      <c r="M85">
        <v>-24.114716515876392</v>
      </c>
      <c r="N85">
        <v>-6.5217391304347823</v>
      </c>
    </row>
    <row r="86" spans="1:14" x14ac:dyDescent="0.3">
      <c r="A86">
        <v>85</v>
      </c>
      <c r="B86" t="s">
        <v>139</v>
      </c>
      <c r="C86" t="s">
        <v>147</v>
      </c>
      <c r="D86" t="s">
        <v>151</v>
      </c>
      <c r="E86" t="s">
        <v>152</v>
      </c>
      <c r="F86" t="s">
        <v>280</v>
      </c>
      <c r="G86" t="s">
        <v>219</v>
      </c>
      <c r="H86">
        <v>342.48911902875437</v>
      </c>
      <c r="I86">
        <v>49</v>
      </c>
      <c r="J86">
        <v>1467193.4985067709</v>
      </c>
      <c r="K86">
        <v>91336000</v>
      </c>
      <c r="L86">
        <v>84</v>
      </c>
      <c r="M86">
        <v>-24.114716515876392</v>
      </c>
      <c r="N86">
        <v>-6.5217391304347823</v>
      </c>
    </row>
    <row r="87" spans="1:14" x14ac:dyDescent="0.3">
      <c r="A87">
        <v>86</v>
      </c>
      <c r="B87" t="s">
        <v>139</v>
      </c>
      <c r="C87" t="s">
        <v>147</v>
      </c>
      <c r="D87" t="s">
        <v>151</v>
      </c>
      <c r="E87" t="s">
        <v>152</v>
      </c>
      <c r="F87" t="s">
        <v>280</v>
      </c>
      <c r="G87" t="s">
        <v>219</v>
      </c>
      <c r="H87">
        <v>342.48911902875437</v>
      </c>
      <c r="I87">
        <v>49</v>
      </c>
      <c r="J87">
        <v>1467193.4985067709</v>
      </c>
      <c r="K87">
        <v>91336000</v>
      </c>
      <c r="L87">
        <v>85</v>
      </c>
      <c r="M87">
        <v>-24.114716515876392</v>
      </c>
      <c r="N87">
        <v>-6.5217391304347823</v>
      </c>
    </row>
    <row r="88" spans="1:14" x14ac:dyDescent="0.3">
      <c r="A88">
        <v>87</v>
      </c>
      <c r="B88" t="s">
        <v>139</v>
      </c>
      <c r="C88" t="s">
        <v>147</v>
      </c>
      <c r="D88" t="s">
        <v>151</v>
      </c>
      <c r="E88" t="s">
        <v>152</v>
      </c>
      <c r="F88" t="s">
        <v>280</v>
      </c>
      <c r="G88" t="s">
        <v>219</v>
      </c>
      <c r="H88">
        <v>342.48911902875437</v>
      </c>
      <c r="I88">
        <v>49</v>
      </c>
      <c r="J88">
        <v>1467193.4985067709</v>
      </c>
      <c r="K88">
        <v>91336000</v>
      </c>
      <c r="L88">
        <v>86</v>
      </c>
      <c r="M88">
        <v>-24.114716515876392</v>
      </c>
      <c r="N88">
        <v>-6.5217391304347823</v>
      </c>
    </row>
    <row r="89" spans="1:14" x14ac:dyDescent="0.3">
      <c r="A89">
        <v>88</v>
      </c>
      <c r="B89" t="s">
        <v>139</v>
      </c>
      <c r="C89" t="s">
        <v>147</v>
      </c>
      <c r="D89" t="s">
        <v>151</v>
      </c>
      <c r="E89" t="s">
        <v>152</v>
      </c>
      <c r="F89" t="s">
        <v>280</v>
      </c>
      <c r="G89" t="s">
        <v>219</v>
      </c>
      <c r="H89">
        <v>342.48911902875437</v>
      </c>
      <c r="I89">
        <v>49</v>
      </c>
      <c r="J89">
        <v>1467193.4985067709</v>
      </c>
      <c r="K89">
        <v>91336000</v>
      </c>
      <c r="L89">
        <v>87</v>
      </c>
      <c r="M89">
        <v>-24.114716515876392</v>
      </c>
      <c r="N89">
        <v>-6.5217391304347823</v>
      </c>
    </row>
    <row r="90" spans="1:14" x14ac:dyDescent="0.3">
      <c r="A90">
        <v>89</v>
      </c>
      <c r="B90" t="s">
        <v>139</v>
      </c>
      <c r="C90" t="s">
        <v>147</v>
      </c>
      <c r="D90" t="s">
        <v>151</v>
      </c>
      <c r="E90" t="s">
        <v>152</v>
      </c>
      <c r="F90" t="s">
        <v>280</v>
      </c>
      <c r="G90" t="s">
        <v>219</v>
      </c>
      <c r="H90">
        <v>342.48911902875437</v>
      </c>
      <c r="I90">
        <v>49</v>
      </c>
      <c r="J90">
        <v>1467193.4985067709</v>
      </c>
      <c r="K90">
        <v>91336000</v>
      </c>
      <c r="L90">
        <v>88</v>
      </c>
      <c r="M90">
        <v>-24.114716515876392</v>
      </c>
      <c r="N90">
        <v>-6.5217391304347823</v>
      </c>
    </row>
    <row r="91" spans="1:14" x14ac:dyDescent="0.3">
      <c r="A91">
        <v>90</v>
      </c>
      <c r="B91" t="s">
        <v>139</v>
      </c>
      <c r="C91" t="s">
        <v>147</v>
      </c>
      <c r="D91" t="s">
        <v>151</v>
      </c>
      <c r="E91" t="s">
        <v>152</v>
      </c>
      <c r="F91" t="s">
        <v>280</v>
      </c>
      <c r="G91" t="s">
        <v>219</v>
      </c>
      <c r="H91">
        <v>342.48911902875437</v>
      </c>
      <c r="I91">
        <v>49</v>
      </c>
      <c r="J91">
        <v>1467193.4985067709</v>
      </c>
      <c r="K91">
        <v>91336000</v>
      </c>
      <c r="L91">
        <v>89</v>
      </c>
      <c r="M91">
        <v>-24.114716515876392</v>
      </c>
      <c r="N91">
        <v>-6.5217391304347823</v>
      </c>
    </row>
    <row r="92" spans="1:14" x14ac:dyDescent="0.3">
      <c r="A92">
        <v>91</v>
      </c>
      <c r="B92" t="s">
        <v>139</v>
      </c>
      <c r="C92" t="s">
        <v>147</v>
      </c>
      <c r="D92" t="s">
        <v>151</v>
      </c>
      <c r="E92" t="s">
        <v>152</v>
      </c>
      <c r="F92" t="s">
        <v>280</v>
      </c>
      <c r="G92" t="s">
        <v>219</v>
      </c>
      <c r="H92">
        <v>342.48911902875437</v>
      </c>
      <c r="I92">
        <v>49</v>
      </c>
      <c r="J92">
        <v>1467193.4985067709</v>
      </c>
      <c r="K92">
        <v>91336000</v>
      </c>
      <c r="L92">
        <v>90</v>
      </c>
      <c r="M92">
        <v>-24.114716515876392</v>
      </c>
      <c r="N92">
        <v>-6.5217391304347823</v>
      </c>
    </row>
    <row r="93" spans="1:14" x14ac:dyDescent="0.3">
      <c r="A93">
        <v>92</v>
      </c>
      <c r="B93" t="s">
        <v>139</v>
      </c>
      <c r="C93" t="s">
        <v>147</v>
      </c>
      <c r="D93" t="s">
        <v>151</v>
      </c>
      <c r="E93" t="s">
        <v>152</v>
      </c>
      <c r="F93" t="s">
        <v>280</v>
      </c>
      <c r="G93" t="s">
        <v>219</v>
      </c>
      <c r="H93">
        <v>342.48911902875437</v>
      </c>
      <c r="I93">
        <v>49</v>
      </c>
      <c r="J93">
        <v>1467193.4985067709</v>
      </c>
      <c r="K93">
        <v>91336000</v>
      </c>
      <c r="L93">
        <v>91</v>
      </c>
      <c r="M93">
        <v>-24.114716515876392</v>
      </c>
      <c r="N93">
        <v>-6.5217391304347823</v>
      </c>
    </row>
    <row r="94" spans="1:14" x14ac:dyDescent="0.3">
      <c r="A94">
        <v>93</v>
      </c>
      <c r="B94" t="s">
        <v>139</v>
      </c>
      <c r="C94" t="s">
        <v>147</v>
      </c>
      <c r="D94" t="s">
        <v>151</v>
      </c>
      <c r="E94" t="s">
        <v>152</v>
      </c>
      <c r="F94" t="s">
        <v>280</v>
      </c>
      <c r="G94" t="s">
        <v>219</v>
      </c>
      <c r="H94">
        <v>342.48911902875437</v>
      </c>
      <c r="I94">
        <v>49</v>
      </c>
      <c r="J94">
        <v>1467193.4985067709</v>
      </c>
      <c r="K94">
        <v>91336000</v>
      </c>
      <c r="L94">
        <v>92</v>
      </c>
      <c r="M94">
        <v>-24.114716515876392</v>
      </c>
      <c r="N94">
        <v>-6.5217391304347823</v>
      </c>
    </row>
    <row r="95" spans="1:14" x14ac:dyDescent="0.3">
      <c r="A95">
        <v>94</v>
      </c>
      <c r="B95" t="s">
        <v>139</v>
      </c>
      <c r="C95" t="s">
        <v>147</v>
      </c>
      <c r="D95" t="s">
        <v>151</v>
      </c>
      <c r="E95" t="s">
        <v>152</v>
      </c>
      <c r="F95" t="s">
        <v>280</v>
      </c>
      <c r="G95" t="s">
        <v>219</v>
      </c>
      <c r="H95">
        <v>342.48911902875437</v>
      </c>
      <c r="I95">
        <v>49</v>
      </c>
      <c r="J95">
        <v>1467193.4985067709</v>
      </c>
      <c r="K95">
        <v>91336000</v>
      </c>
      <c r="L95">
        <v>93</v>
      </c>
      <c r="M95">
        <v>-24.114716515876392</v>
      </c>
      <c r="N95">
        <v>-6.5217391304347823</v>
      </c>
    </row>
    <row r="96" spans="1:14" x14ac:dyDescent="0.3">
      <c r="A96">
        <v>95</v>
      </c>
      <c r="B96" t="s">
        <v>139</v>
      </c>
      <c r="C96" t="s">
        <v>147</v>
      </c>
      <c r="D96" t="s">
        <v>151</v>
      </c>
      <c r="E96" t="s">
        <v>152</v>
      </c>
      <c r="F96" t="s">
        <v>280</v>
      </c>
      <c r="G96" t="s">
        <v>219</v>
      </c>
      <c r="H96">
        <v>342.48911902875437</v>
      </c>
      <c r="I96">
        <v>49</v>
      </c>
      <c r="J96">
        <v>1467193.4985067709</v>
      </c>
      <c r="K96">
        <v>91336000</v>
      </c>
      <c r="L96">
        <v>94</v>
      </c>
      <c r="M96">
        <v>-24.114716515876392</v>
      </c>
      <c r="N96">
        <v>-6.5217391304347823</v>
      </c>
    </row>
    <row r="97" spans="1:14" x14ac:dyDescent="0.3">
      <c r="A97">
        <v>96</v>
      </c>
      <c r="B97" t="s">
        <v>139</v>
      </c>
      <c r="C97" t="s">
        <v>147</v>
      </c>
      <c r="D97" t="s">
        <v>151</v>
      </c>
      <c r="E97" t="s">
        <v>152</v>
      </c>
      <c r="F97" t="s">
        <v>280</v>
      </c>
      <c r="G97" t="s">
        <v>219</v>
      </c>
      <c r="H97">
        <v>342.48911902875437</v>
      </c>
      <c r="I97">
        <v>49</v>
      </c>
      <c r="J97">
        <v>1467193.4985067709</v>
      </c>
      <c r="K97">
        <v>91336000</v>
      </c>
      <c r="L97">
        <v>95</v>
      </c>
      <c r="M97">
        <v>-24.114716515876392</v>
      </c>
      <c r="N97">
        <v>-6.5217391304347823</v>
      </c>
    </row>
    <row r="98" spans="1:14" x14ac:dyDescent="0.3">
      <c r="A98">
        <v>97</v>
      </c>
      <c r="B98" t="s">
        <v>139</v>
      </c>
      <c r="C98" t="s">
        <v>147</v>
      </c>
      <c r="D98" t="s">
        <v>151</v>
      </c>
      <c r="E98" t="s">
        <v>152</v>
      </c>
      <c r="F98" t="s">
        <v>280</v>
      </c>
      <c r="G98" t="s">
        <v>219</v>
      </c>
      <c r="H98">
        <v>342.48911902875437</v>
      </c>
      <c r="I98">
        <v>49</v>
      </c>
      <c r="J98">
        <v>1467193.4985067709</v>
      </c>
      <c r="K98">
        <v>91336000</v>
      </c>
      <c r="L98">
        <v>96</v>
      </c>
      <c r="M98">
        <v>-24.114716515876392</v>
      </c>
      <c r="N98">
        <v>-6.5217391304347823</v>
      </c>
    </row>
    <row r="99" spans="1:14" x14ac:dyDescent="0.3">
      <c r="A99">
        <v>98</v>
      </c>
      <c r="B99" t="s">
        <v>139</v>
      </c>
      <c r="C99" t="s">
        <v>147</v>
      </c>
      <c r="D99" t="s">
        <v>151</v>
      </c>
      <c r="E99" t="s">
        <v>152</v>
      </c>
      <c r="F99" t="s">
        <v>280</v>
      </c>
      <c r="G99" t="s">
        <v>219</v>
      </c>
      <c r="H99">
        <v>342.48911902875437</v>
      </c>
      <c r="I99">
        <v>49</v>
      </c>
      <c r="J99">
        <v>1467193.4985067709</v>
      </c>
      <c r="K99">
        <v>91336000</v>
      </c>
      <c r="L99">
        <v>97</v>
      </c>
      <c r="M99">
        <v>-24.114716515876392</v>
      </c>
      <c r="N99">
        <v>-6.5217391304347823</v>
      </c>
    </row>
    <row r="100" spans="1:14" x14ac:dyDescent="0.3">
      <c r="A100">
        <v>99</v>
      </c>
      <c r="B100" t="s">
        <v>139</v>
      </c>
      <c r="C100" t="s">
        <v>147</v>
      </c>
      <c r="D100" t="s">
        <v>151</v>
      </c>
      <c r="E100" t="s">
        <v>152</v>
      </c>
      <c r="F100" t="s">
        <v>280</v>
      </c>
      <c r="G100" t="s">
        <v>219</v>
      </c>
      <c r="H100">
        <v>342.48911902875437</v>
      </c>
      <c r="I100">
        <v>49</v>
      </c>
      <c r="J100">
        <v>1467193.4985067709</v>
      </c>
      <c r="K100">
        <v>91336000</v>
      </c>
      <c r="L100">
        <v>98</v>
      </c>
      <c r="M100">
        <v>-24.114716515876392</v>
      </c>
      <c r="N100">
        <v>-6.5217391304347823</v>
      </c>
    </row>
    <row r="101" spans="1:14" x14ac:dyDescent="0.3">
      <c r="A101">
        <v>100</v>
      </c>
      <c r="B101" t="s">
        <v>139</v>
      </c>
      <c r="C101" t="s">
        <v>147</v>
      </c>
      <c r="D101" t="s">
        <v>151</v>
      </c>
      <c r="E101" t="s">
        <v>152</v>
      </c>
      <c r="F101" t="s">
        <v>280</v>
      </c>
      <c r="G101" t="s">
        <v>219</v>
      </c>
      <c r="H101">
        <v>342.48911902875437</v>
      </c>
      <c r="I101">
        <v>49</v>
      </c>
      <c r="J101">
        <v>1467193.4985067709</v>
      </c>
      <c r="K101">
        <v>91336000</v>
      </c>
      <c r="L101">
        <v>99</v>
      </c>
      <c r="M101">
        <v>-24.114716515876392</v>
      </c>
      <c r="N101">
        <v>-6.5217391304347823</v>
      </c>
    </row>
    <row r="102" spans="1:14" x14ac:dyDescent="0.3">
      <c r="A102">
        <v>101</v>
      </c>
      <c r="B102" t="s">
        <v>139</v>
      </c>
      <c r="C102" t="s">
        <v>147</v>
      </c>
      <c r="D102" t="s">
        <v>151</v>
      </c>
      <c r="E102" t="s">
        <v>152</v>
      </c>
      <c r="F102" t="s">
        <v>280</v>
      </c>
      <c r="G102" t="s">
        <v>219</v>
      </c>
      <c r="H102">
        <v>342.48911902875437</v>
      </c>
      <c r="I102">
        <v>49</v>
      </c>
      <c r="J102">
        <v>1467193.4985067709</v>
      </c>
      <c r="K102">
        <v>91336000</v>
      </c>
      <c r="L102">
        <v>100</v>
      </c>
      <c r="M102">
        <v>-24.114716515876392</v>
      </c>
      <c r="N102">
        <v>-6.5217391304347823</v>
      </c>
    </row>
    <row r="103" spans="1:14" x14ac:dyDescent="0.3">
      <c r="A103">
        <v>102</v>
      </c>
      <c r="B103" t="s">
        <v>139</v>
      </c>
      <c r="C103" t="s">
        <v>147</v>
      </c>
      <c r="D103" t="s">
        <v>151</v>
      </c>
      <c r="E103" t="s">
        <v>152</v>
      </c>
      <c r="F103" t="s">
        <v>280</v>
      </c>
      <c r="G103" t="s">
        <v>219</v>
      </c>
      <c r="H103">
        <v>342.48911902875437</v>
      </c>
      <c r="I103">
        <v>49</v>
      </c>
      <c r="J103">
        <v>1467193.4985067709</v>
      </c>
      <c r="K103">
        <v>91336000</v>
      </c>
      <c r="L103">
        <v>101</v>
      </c>
      <c r="M103">
        <v>-24.114716515876392</v>
      </c>
      <c r="N103">
        <v>-6.5217391304347823</v>
      </c>
    </row>
    <row r="104" spans="1:14" x14ac:dyDescent="0.3">
      <c r="A104">
        <v>103</v>
      </c>
      <c r="B104" t="s">
        <v>139</v>
      </c>
      <c r="C104" t="s">
        <v>147</v>
      </c>
      <c r="D104" t="s">
        <v>151</v>
      </c>
      <c r="E104" t="s">
        <v>152</v>
      </c>
      <c r="F104" t="s">
        <v>280</v>
      </c>
      <c r="G104" t="s">
        <v>219</v>
      </c>
      <c r="H104">
        <v>342.48911902875437</v>
      </c>
      <c r="I104">
        <v>49</v>
      </c>
      <c r="J104">
        <v>1467193.4985067709</v>
      </c>
      <c r="K104">
        <v>91336000</v>
      </c>
      <c r="L104">
        <v>102</v>
      </c>
      <c r="M104">
        <v>-24.114716515876392</v>
      </c>
      <c r="N104">
        <v>-6.5217391304347823</v>
      </c>
    </row>
    <row r="105" spans="1:14" x14ac:dyDescent="0.3">
      <c r="A105">
        <v>104</v>
      </c>
      <c r="B105" t="s">
        <v>139</v>
      </c>
      <c r="C105" t="s">
        <v>147</v>
      </c>
      <c r="D105" t="s">
        <v>151</v>
      </c>
      <c r="E105" t="s">
        <v>152</v>
      </c>
      <c r="F105" t="s">
        <v>280</v>
      </c>
      <c r="G105" t="s">
        <v>219</v>
      </c>
      <c r="H105">
        <v>342.48911902875437</v>
      </c>
      <c r="I105">
        <v>49</v>
      </c>
      <c r="J105">
        <v>1467193.4985067709</v>
      </c>
      <c r="K105">
        <v>91336000</v>
      </c>
      <c r="L105">
        <v>103</v>
      </c>
      <c r="M105">
        <v>-24.114716515876392</v>
      </c>
      <c r="N105">
        <v>-6.5217391304347823</v>
      </c>
    </row>
    <row r="106" spans="1:14" x14ac:dyDescent="0.3">
      <c r="A106">
        <v>105</v>
      </c>
      <c r="B106" t="s">
        <v>139</v>
      </c>
      <c r="C106" t="s">
        <v>147</v>
      </c>
      <c r="D106" t="s">
        <v>151</v>
      </c>
      <c r="E106" t="s">
        <v>152</v>
      </c>
      <c r="F106" t="s">
        <v>280</v>
      </c>
      <c r="G106" t="s">
        <v>219</v>
      </c>
      <c r="H106">
        <v>342.48911902875437</v>
      </c>
      <c r="I106">
        <v>49</v>
      </c>
      <c r="J106">
        <v>1467193.4985067709</v>
      </c>
      <c r="K106">
        <v>91336000</v>
      </c>
      <c r="L106">
        <v>104</v>
      </c>
      <c r="M106">
        <v>-24.114716515876392</v>
      </c>
      <c r="N106">
        <v>-6.5217391304347823</v>
      </c>
    </row>
    <row r="107" spans="1:14" x14ac:dyDescent="0.3">
      <c r="A107">
        <v>106</v>
      </c>
      <c r="B107" t="s">
        <v>139</v>
      </c>
      <c r="C107" t="s">
        <v>147</v>
      </c>
      <c r="D107" t="s">
        <v>151</v>
      </c>
      <c r="E107" t="s">
        <v>152</v>
      </c>
      <c r="F107" t="s">
        <v>280</v>
      </c>
      <c r="G107" t="s">
        <v>219</v>
      </c>
      <c r="H107">
        <v>342.48911902875437</v>
      </c>
      <c r="I107">
        <v>49</v>
      </c>
      <c r="J107">
        <v>1467193.4985067709</v>
      </c>
      <c r="K107">
        <v>91336000</v>
      </c>
      <c r="L107">
        <v>105</v>
      </c>
      <c r="M107">
        <v>-24.114716515876392</v>
      </c>
      <c r="N107">
        <v>-6.5217391304347823</v>
      </c>
    </row>
    <row r="108" spans="1:14" x14ac:dyDescent="0.3">
      <c r="A108">
        <v>107</v>
      </c>
      <c r="B108" t="s">
        <v>139</v>
      </c>
      <c r="C108" t="s">
        <v>147</v>
      </c>
      <c r="D108" t="s">
        <v>151</v>
      </c>
      <c r="E108" t="s">
        <v>152</v>
      </c>
      <c r="F108" t="s">
        <v>280</v>
      </c>
      <c r="G108" t="s">
        <v>219</v>
      </c>
      <c r="H108">
        <v>342.48911902875437</v>
      </c>
      <c r="I108">
        <v>49</v>
      </c>
      <c r="J108">
        <v>1467193.4985067709</v>
      </c>
      <c r="K108">
        <v>91336000</v>
      </c>
      <c r="L108">
        <v>106</v>
      </c>
      <c r="M108">
        <v>-24.114716515876392</v>
      </c>
      <c r="N108">
        <v>-6.5217391304347823</v>
      </c>
    </row>
    <row r="109" spans="1:14" x14ac:dyDescent="0.3">
      <c r="A109">
        <v>108</v>
      </c>
      <c r="B109" t="s">
        <v>139</v>
      </c>
      <c r="C109" t="s">
        <v>147</v>
      </c>
      <c r="D109" t="s">
        <v>151</v>
      </c>
      <c r="E109" t="s">
        <v>152</v>
      </c>
      <c r="F109" t="s">
        <v>280</v>
      </c>
      <c r="G109" t="s">
        <v>219</v>
      </c>
      <c r="H109">
        <v>342.48911902875437</v>
      </c>
      <c r="I109">
        <v>49</v>
      </c>
      <c r="J109">
        <v>1467193.4985067709</v>
      </c>
      <c r="K109">
        <v>91336000</v>
      </c>
      <c r="L109">
        <v>107</v>
      </c>
      <c r="M109">
        <v>-24.114716515876392</v>
      </c>
      <c r="N109">
        <v>-6.5217391304347823</v>
      </c>
    </row>
    <row r="110" spans="1:14" x14ac:dyDescent="0.3">
      <c r="A110">
        <v>109</v>
      </c>
      <c r="B110" t="s">
        <v>139</v>
      </c>
      <c r="C110" t="s">
        <v>147</v>
      </c>
      <c r="D110" t="s">
        <v>151</v>
      </c>
      <c r="E110" t="s">
        <v>152</v>
      </c>
      <c r="F110" t="s">
        <v>280</v>
      </c>
      <c r="G110" t="s">
        <v>219</v>
      </c>
      <c r="H110">
        <v>342.48911902875437</v>
      </c>
      <c r="I110">
        <v>49</v>
      </c>
      <c r="J110">
        <v>1467193.4985067709</v>
      </c>
      <c r="K110">
        <v>91336000</v>
      </c>
      <c r="L110">
        <v>108</v>
      </c>
      <c r="M110">
        <v>-24.114716515876392</v>
      </c>
      <c r="N110">
        <v>-6.5217391304347823</v>
      </c>
    </row>
    <row r="111" spans="1:14" x14ac:dyDescent="0.3">
      <c r="A111">
        <v>110</v>
      </c>
      <c r="B111" t="s">
        <v>139</v>
      </c>
      <c r="C111" t="s">
        <v>147</v>
      </c>
      <c r="D111" t="s">
        <v>151</v>
      </c>
      <c r="E111" t="s">
        <v>152</v>
      </c>
      <c r="F111" t="s">
        <v>280</v>
      </c>
      <c r="G111" t="s">
        <v>219</v>
      </c>
      <c r="H111">
        <v>342.48911902875437</v>
      </c>
      <c r="I111">
        <v>49</v>
      </c>
      <c r="J111">
        <v>1467193.4985067709</v>
      </c>
      <c r="K111">
        <v>91336000</v>
      </c>
      <c r="L111">
        <v>109</v>
      </c>
      <c r="M111">
        <v>-24.114716515876392</v>
      </c>
      <c r="N111">
        <v>-6.5217391304347823</v>
      </c>
    </row>
    <row r="112" spans="1:14" x14ac:dyDescent="0.3">
      <c r="A112">
        <v>111</v>
      </c>
      <c r="B112" t="s">
        <v>139</v>
      </c>
      <c r="C112" t="s">
        <v>147</v>
      </c>
      <c r="D112" t="s">
        <v>151</v>
      </c>
      <c r="E112" t="s">
        <v>152</v>
      </c>
      <c r="F112" t="s">
        <v>280</v>
      </c>
      <c r="G112" t="s">
        <v>219</v>
      </c>
      <c r="H112">
        <v>342.48911902875437</v>
      </c>
      <c r="I112">
        <v>49</v>
      </c>
      <c r="J112">
        <v>1467193.4985067709</v>
      </c>
      <c r="K112">
        <v>91336000</v>
      </c>
      <c r="L112">
        <v>110</v>
      </c>
      <c r="M112">
        <v>-24.114716515876392</v>
      </c>
      <c r="N112">
        <v>-6.5217391304347823</v>
      </c>
    </row>
    <row r="113" spans="1:14" x14ac:dyDescent="0.3">
      <c r="A113">
        <v>112</v>
      </c>
      <c r="B113" t="s">
        <v>139</v>
      </c>
      <c r="C113" t="s">
        <v>147</v>
      </c>
      <c r="D113" t="s">
        <v>151</v>
      </c>
      <c r="E113" t="s">
        <v>152</v>
      </c>
      <c r="F113" t="s">
        <v>280</v>
      </c>
      <c r="G113" t="s">
        <v>219</v>
      </c>
      <c r="H113">
        <v>342.48911902875437</v>
      </c>
      <c r="I113">
        <v>49</v>
      </c>
      <c r="J113">
        <v>1467193.4985067709</v>
      </c>
      <c r="K113">
        <v>91336000</v>
      </c>
      <c r="L113">
        <v>111</v>
      </c>
      <c r="M113">
        <v>-24.114716515876392</v>
      </c>
      <c r="N113">
        <v>-6.5217391304347823</v>
      </c>
    </row>
    <row r="114" spans="1:14" x14ac:dyDescent="0.3">
      <c r="A114">
        <v>113</v>
      </c>
      <c r="B114" t="s">
        <v>139</v>
      </c>
      <c r="C114" t="s">
        <v>147</v>
      </c>
      <c r="D114" t="s">
        <v>151</v>
      </c>
      <c r="E114" t="s">
        <v>152</v>
      </c>
      <c r="F114" t="s">
        <v>280</v>
      </c>
      <c r="G114" t="s">
        <v>219</v>
      </c>
      <c r="H114">
        <v>342.48911902875437</v>
      </c>
      <c r="I114">
        <v>49</v>
      </c>
      <c r="J114">
        <v>1467193.4985067709</v>
      </c>
      <c r="K114">
        <v>91336000</v>
      </c>
      <c r="L114">
        <v>112</v>
      </c>
      <c r="M114">
        <v>-24.114716515876392</v>
      </c>
      <c r="N114">
        <v>-6.5217391304347823</v>
      </c>
    </row>
    <row r="115" spans="1:14" x14ac:dyDescent="0.3">
      <c r="A115">
        <v>114</v>
      </c>
      <c r="B115" t="s">
        <v>139</v>
      </c>
      <c r="C115" t="s">
        <v>147</v>
      </c>
      <c r="D115" t="s">
        <v>151</v>
      </c>
      <c r="E115" t="s">
        <v>152</v>
      </c>
      <c r="F115" t="s">
        <v>280</v>
      </c>
      <c r="G115" t="s">
        <v>219</v>
      </c>
      <c r="H115">
        <v>328.79733998886707</v>
      </c>
      <c r="I115">
        <v>47</v>
      </c>
      <c r="J115">
        <v>1345755.5057329284</v>
      </c>
      <c r="K115">
        <v>87608000</v>
      </c>
      <c r="L115">
        <v>113</v>
      </c>
      <c r="M115">
        <v>-13.841877887077798</v>
      </c>
      <c r="N115">
        <v>-2.1739130434782608</v>
      </c>
    </row>
    <row r="116" spans="1:14" x14ac:dyDescent="0.3">
      <c r="A116">
        <v>115</v>
      </c>
      <c r="B116" t="s">
        <v>139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328.79733998886707</v>
      </c>
      <c r="I116">
        <v>47</v>
      </c>
      <c r="J116">
        <v>1345755.5057329284</v>
      </c>
      <c r="K116">
        <v>87608000</v>
      </c>
      <c r="L116">
        <v>114</v>
      </c>
      <c r="M116">
        <v>-13.841877887077798</v>
      </c>
      <c r="N116">
        <v>-2.1739130434782608</v>
      </c>
    </row>
    <row r="117" spans="1:14" x14ac:dyDescent="0.3">
      <c r="A117">
        <v>116</v>
      </c>
      <c r="B117" t="s">
        <v>139</v>
      </c>
      <c r="C117" t="s">
        <v>147</v>
      </c>
      <c r="D117" t="s">
        <v>151</v>
      </c>
      <c r="E117" t="s">
        <v>152</v>
      </c>
      <c r="F117" t="s">
        <v>280</v>
      </c>
      <c r="G117" t="s">
        <v>219</v>
      </c>
      <c r="H117">
        <v>328.79733998886707</v>
      </c>
      <c r="I117">
        <v>47</v>
      </c>
      <c r="J117">
        <v>1345755.5057329284</v>
      </c>
      <c r="K117">
        <v>87608000</v>
      </c>
      <c r="L117">
        <v>115</v>
      </c>
      <c r="M117">
        <v>-13.841877887077798</v>
      </c>
      <c r="N117">
        <v>-2.1739130434782608</v>
      </c>
    </row>
    <row r="118" spans="1:14" x14ac:dyDescent="0.3">
      <c r="A118">
        <v>117</v>
      </c>
      <c r="B118" t="s">
        <v>139</v>
      </c>
      <c r="C118" t="s">
        <v>147</v>
      </c>
      <c r="D118" t="s">
        <v>151</v>
      </c>
      <c r="E118" t="s">
        <v>152</v>
      </c>
      <c r="F118" t="s">
        <v>280</v>
      </c>
      <c r="G118" t="s">
        <v>219</v>
      </c>
      <c r="H118">
        <v>328.79733998886707</v>
      </c>
      <c r="I118">
        <v>47</v>
      </c>
      <c r="J118">
        <v>1345755.5057329284</v>
      </c>
      <c r="K118">
        <v>87608000</v>
      </c>
      <c r="L118">
        <v>116</v>
      </c>
      <c r="M118">
        <v>-13.841877887077798</v>
      </c>
      <c r="N118">
        <v>-2.1739130434782608</v>
      </c>
    </row>
    <row r="119" spans="1:14" x14ac:dyDescent="0.3">
      <c r="A119">
        <v>118</v>
      </c>
      <c r="B119" t="s">
        <v>139</v>
      </c>
      <c r="C119" t="s">
        <v>147</v>
      </c>
      <c r="D119" t="s">
        <v>151</v>
      </c>
      <c r="E119" t="s">
        <v>152</v>
      </c>
      <c r="F119" t="s">
        <v>280</v>
      </c>
      <c r="G119" t="s">
        <v>219</v>
      </c>
      <c r="H119">
        <v>328.79733998886707</v>
      </c>
      <c r="I119">
        <v>47</v>
      </c>
      <c r="J119">
        <v>1345755.5057329284</v>
      </c>
      <c r="K119">
        <v>87608000</v>
      </c>
      <c r="L119">
        <v>117</v>
      </c>
      <c r="M119">
        <v>-13.841877887077798</v>
      </c>
      <c r="N119">
        <v>-2.1739130434782608</v>
      </c>
    </row>
    <row r="120" spans="1:14" x14ac:dyDescent="0.3">
      <c r="A120">
        <v>119</v>
      </c>
      <c r="B120" t="s">
        <v>139</v>
      </c>
      <c r="C120" t="s">
        <v>147</v>
      </c>
      <c r="D120" t="s">
        <v>151</v>
      </c>
      <c r="E120" t="s">
        <v>152</v>
      </c>
      <c r="F120" t="s">
        <v>280</v>
      </c>
      <c r="G120" t="s">
        <v>219</v>
      </c>
      <c r="H120">
        <v>328.79733998886707</v>
      </c>
      <c r="I120">
        <v>47</v>
      </c>
      <c r="J120">
        <v>1345755.5057329284</v>
      </c>
      <c r="K120">
        <v>87608000</v>
      </c>
      <c r="L120">
        <v>118</v>
      </c>
      <c r="M120">
        <v>-13.841877887077798</v>
      </c>
      <c r="N120">
        <v>-2.1739130434782608</v>
      </c>
    </row>
    <row r="121" spans="1:14" x14ac:dyDescent="0.3">
      <c r="A121">
        <v>120</v>
      </c>
      <c r="B121" t="s">
        <v>139</v>
      </c>
      <c r="C121" t="s">
        <v>147</v>
      </c>
      <c r="D121" t="s">
        <v>151</v>
      </c>
      <c r="E121" t="s">
        <v>152</v>
      </c>
      <c r="F121" t="s">
        <v>280</v>
      </c>
      <c r="G121" t="s">
        <v>219</v>
      </c>
      <c r="H121">
        <v>328.79733998886707</v>
      </c>
      <c r="I121">
        <v>47</v>
      </c>
      <c r="J121">
        <v>1345755.5057329284</v>
      </c>
      <c r="K121">
        <v>87608000</v>
      </c>
      <c r="L121">
        <v>119</v>
      </c>
      <c r="M121">
        <v>-13.841877887077798</v>
      </c>
      <c r="N121">
        <v>-2.1739130434782608</v>
      </c>
    </row>
    <row r="122" spans="1:14" x14ac:dyDescent="0.3">
      <c r="A122">
        <v>121</v>
      </c>
      <c r="B122" t="s">
        <v>139</v>
      </c>
      <c r="C122" t="s">
        <v>147</v>
      </c>
      <c r="D122" t="s">
        <v>151</v>
      </c>
      <c r="E122" t="s">
        <v>152</v>
      </c>
      <c r="F122" t="s">
        <v>280</v>
      </c>
      <c r="G122" t="s">
        <v>219</v>
      </c>
      <c r="H122">
        <v>328.79733998886707</v>
      </c>
      <c r="I122">
        <v>47</v>
      </c>
      <c r="J122">
        <v>1345755.5057329284</v>
      </c>
      <c r="K122">
        <v>87608000</v>
      </c>
      <c r="L122">
        <v>120</v>
      </c>
      <c r="M122">
        <v>-13.841877887077798</v>
      </c>
      <c r="N122">
        <v>-2.1739130434782608</v>
      </c>
    </row>
    <row r="123" spans="1:14" x14ac:dyDescent="0.3">
      <c r="A123">
        <v>122</v>
      </c>
      <c r="B123" t="s">
        <v>139</v>
      </c>
      <c r="C123" t="s">
        <v>147</v>
      </c>
      <c r="D123" t="s">
        <v>151</v>
      </c>
      <c r="E123" t="s">
        <v>152</v>
      </c>
      <c r="F123" t="s">
        <v>280</v>
      </c>
      <c r="G123" t="s">
        <v>219</v>
      </c>
      <c r="H123">
        <v>328.79733998886707</v>
      </c>
      <c r="I123">
        <v>47</v>
      </c>
      <c r="J123">
        <v>1345755.5057329284</v>
      </c>
      <c r="K123">
        <v>87608000</v>
      </c>
      <c r="L123">
        <v>121</v>
      </c>
      <c r="M123">
        <v>-13.841877887077798</v>
      </c>
      <c r="N123">
        <v>-2.1739130434782608</v>
      </c>
    </row>
    <row r="124" spans="1:14" x14ac:dyDescent="0.3">
      <c r="A124">
        <v>123</v>
      </c>
      <c r="B124" t="s">
        <v>139</v>
      </c>
      <c r="C124" t="s">
        <v>147</v>
      </c>
      <c r="D124" t="s">
        <v>151</v>
      </c>
      <c r="E124" t="s">
        <v>152</v>
      </c>
      <c r="F124" t="s">
        <v>280</v>
      </c>
      <c r="G124" t="s">
        <v>219</v>
      </c>
      <c r="H124">
        <v>328.79733998886707</v>
      </c>
      <c r="I124">
        <v>47</v>
      </c>
      <c r="J124">
        <v>1345755.5057329284</v>
      </c>
      <c r="K124">
        <v>87608000</v>
      </c>
      <c r="L124">
        <v>122</v>
      </c>
      <c r="M124">
        <v>-13.841877887077798</v>
      </c>
      <c r="N124">
        <v>-2.1739130434782608</v>
      </c>
    </row>
    <row r="125" spans="1:14" x14ac:dyDescent="0.3">
      <c r="A125">
        <v>124</v>
      </c>
      <c r="B125" t="s">
        <v>139</v>
      </c>
      <c r="C125" t="s">
        <v>147</v>
      </c>
      <c r="D125" t="s">
        <v>151</v>
      </c>
      <c r="E125" t="s">
        <v>152</v>
      </c>
      <c r="F125" t="s">
        <v>280</v>
      </c>
      <c r="G125" t="s">
        <v>219</v>
      </c>
      <c r="H125">
        <v>328.79733998886707</v>
      </c>
      <c r="I125">
        <v>47</v>
      </c>
      <c r="J125">
        <v>1345755.5057329284</v>
      </c>
      <c r="K125">
        <v>87608000</v>
      </c>
      <c r="L125">
        <v>123</v>
      </c>
      <c r="M125">
        <v>-13.841877887077798</v>
      </c>
      <c r="N125">
        <v>-2.1739130434782608</v>
      </c>
    </row>
    <row r="126" spans="1:14" x14ac:dyDescent="0.3">
      <c r="A126">
        <v>125</v>
      </c>
      <c r="B126" t="s">
        <v>139</v>
      </c>
      <c r="C126" t="s">
        <v>147</v>
      </c>
      <c r="D126" t="s">
        <v>151</v>
      </c>
      <c r="E126" t="s">
        <v>152</v>
      </c>
      <c r="F126" t="s">
        <v>280</v>
      </c>
      <c r="G126" t="s">
        <v>219</v>
      </c>
      <c r="H126">
        <v>328.79733998886707</v>
      </c>
      <c r="I126">
        <v>47</v>
      </c>
      <c r="J126">
        <v>1345755.5057329284</v>
      </c>
      <c r="K126">
        <v>87608000</v>
      </c>
      <c r="L126">
        <v>124</v>
      </c>
      <c r="M126">
        <v>-13.841877887077798</v>
      </c>
      <c r="N126">
        <v>-2.1739130434782608</v>
      </c>
    </row>
    <row r="127" spans="1:14" x14ac:dyDescent="0.3">
      <c r="A127">
        <v>126</v>
      </c>
      <c r="B127" t="s">
        <v>139</v>
      </c>
      <c r="C127" t="s">
        <v>147</v>
      </c>
      <c r="D127" t="s">
        <v>151</v>
      </c>
      <c r="E127" t="s">
        <v>152</v>
      </c>
      <c r="F127" t="s">
        <v>280</v>
      </c>
      <c r="G127" t="s">
        <v>219</v>
      </c>
      <c r="H127">
        <v>328.79733998886707</v>
      </c>
      <c r="I127">
        <v>47</v>
      </c>
      <c r="J127">
        <v>1345755.5057329284</v>
      </c>
      <c r="K127">
        <v>87608000</v>
      </c>
      <c r="L127">
        <v>125</v>
      </c>
      <c r="M127">
        <v>-13.841877887077798</v>
      </c>
      <c r="N127">
        <v>-2.1739130434782608</v>
      </c>
    </row>
    <row r="128" spans="1:14" x14ac:dyDescent="0.3">
      <c r="A128">
        <v>127</v>
      </c>
      <c r="B128" t="s">
        <v>139</v>
      </c>
      <c r="C128" t="s">
        <v>147</v>
      </c>
      <c r="D128" t="s">
        <v>151</v>
      </c>
      <c r="E128" t="s">
        <v>152</v>
      </c>
      <c r="F128" t="s">
        <v>280</v>
      </c>
      <c r="G128" t="s">
        <v>219</v>
      </c>
      <c r="H128">
        <v>328.79733998886707</v>
      </c>
      <c r="I128">
        <v>47</v>
      </c>
      <c r="J128">
        <v>1345755.5057329284</v>
      </c>
      <c r="K128">
        <v>87608000</v>
      </c>
      <c r="L128">
        <v>126</v>
      </c>
      <c r="M128">
        <v>-13.841877887077798</v>
      </c>
      <c r="N128">
        <v>-2.1739130434782608</v>
      </c>
    </row>
    <row r="129" spans="1:14" x14ac:dyDescent="0.3">
      <c r="A129">
        <v>128</v>
      </c>
      <c r="B129" t="s">
        <v>139</v>
      </c>
      <c r="C129" t="s">
        <v>147</v>
      </c>
      <c r="D129" t="s">
        <v>151</v>
      </c>
      <c r="E129" t="s">
        <v>152</v>
      </c>
      <c r="F129" t="s">
        <v>280</v>
      </c>
      <c r="G129" t="s">
        <v>219</v>
      </c>
      <c r="H129">
        <v>328.79733998886707</v>
      </c>
      <c r="I129">
        <v>47</v>
      </c>
      <c r="J129">
        <v>1345755.5057329284</v>
      </c>
      <c r="K129">
        <v>87608000</v>
      </c>
      <c r="L129">
        <v>127</v>
      </c>
      <c r="M129">
        <v>-13.841877887077798</v>
      </c>
      <c r="N129">
        <v>-2.1739130434782608</v>
      </c>
    </row>
    <row r="130" spans="1:14" x14ac:dyDescent="0.3">
      <c r="A130">
        <v>129</v>
      </c>
      <c r="B130" t="s">
        <v>139</v>
      </c>
      <c r="C130" t="s">
        <v>147</v>
      </c>
      <c r="D130" t="s">
        <v>151</v>
      </c>
      <c r="E130" t="s">
        <v>152</v>
      </c>
      <c r="F130" t="s">
        <v>280</v>
      </c>
      <c r="G130" t="s">
        <v>219</v>
      </c>
      <c r="H130">
        <v>328.79733998886707</v>
      </c>
      <c r="I130">
        <v>47</v>
      </c>
      <c r="J130">
        <v>1345755.5057329284</v>
      </c>
      <c r="K130">
        <v>87608000</v>
      </c>
      <c r="L130">
        <v>128</v>
      </c>
      <c r="M130">
        <v>-13.841877887077798</v>
      </c>
      <c r="N130">
        <v>-2.1739130434782608</v>
      </c>
    </row>
    <row r="131" spans="1:14" x14ac:dyDescent="0.3">
      <c r="A131">
        <v>130</v>
      </c>
      <c r="B131" t="s">
        <v>139</v>
      </c>
      <c r="C131" t="s">
        <v>147</v>
      </c>
      <c r="D131" t="s">
        <v>151</v>
      </c>
      <c r="E131" t="s">
        <v>152</v>
      </c>
      <c r="F131" t="s">
        <v>280</v>
      </c>
      <c r="G131" t="s">
        <v>219</v>
      </c>
      <c r="H131">
        <v>328.79733998886707</v>
      </c>
      <c r="I131">
        <v>47</v>
      </c>
      <c r="J131">
        <v>1345755.5057329284</v>
      </c>
      <c r="K131">
        <v>87608000</v>
      </c>
      <c r="L131">
        <v>129</v>
      </c>
      <c r="M131">
        <v>-13.841877887077798</v>
      </c>
      <c r="N131">
        <v>-2.1739130434782608</v>
      </c>
    </row>
    <row r="132" spans="1:14" x14ac:dyDescent="0.3">
      <c r="A132">
        <v>131</v>
      </c>
      <c r="B132" t="s">
        <v>139</v>
      </c>
      <c r="C132" t="s">
        <v>147</v>
      </c>
      <c r="D132" t="s">
        <v>151</v>
      </c>
      <c r="E132" t="s">
        <v>152</v>
      </c>
      <c r="F132" t="s">
        <v>280</v>
      </c>
      <c r="G132" t="s">
        <v>219</v>
      </c>
      <c r="H132">
        <v>328.79733998886707</v>
      </c>
      <c r="I132">
        <v>47</v>
      </c>
      <c r="J132">
        <v>1345755.5057329284</v>
      </c>
      <c r="K132">
        <v>87608000</v>
      </c>
      <c r="L132">
        <v>130</v>
      </c>
      <c r="M132">
        <v>-13.841877887077798</v>
      </c>
      <c r="N132">
        <v>-2.1739130434782608</v>
      </c>
    </row>
    <row r="133" spans="1:14" x14ac:dyDescent="0.3">
      <c r="A133">
        <v>132</v>
      </c>
      <c r="B133" t="s">
        <v>139</v>
      </c>
      <c r="C133" t="s">
        <v>147</v>
      </c>
      <c r="D133" t="s">
        <v>151</v>
      </c>
      <c r="E133" t="s">
        <v>152</v>
      </c>
      <c r="F133" t="s">
        <v>280</v>
      </c>
      <c r="G133" t="s">
        <v>219</v>
      </c>
      <c r="H133">
        <v>328.79733998886707</v>
      </c>
      <c r="I133">
        <v>47</v>
      </c>
      <c r="J133">
        <v>1345755.5057329284</v>
      </c>
      <c r="K133">
        <v>87608000</v>
      </c>
      <c r="L133">
        <v>131</v>
      </c>
      <c r="M133">
        <v>-13.841877887077798</v>
      </c>
      <c r="N133">
        <v>-2.1739130434782608</v>
      </c>
    </row>
    <row r="134" spans="1:14" x14ac:dyDescent="0.3">
      <c r="A134">
        <v>133</v>
      </c>
      <c r="B134" t="s">
        <v>139</v>
      </c>
      <c r="C134" t="s">
        <v>147</v>
      </c>
      <c r="D134" t="s">
        <v>151</v>
      </c>
      <c r="E134" t="s">
        <v>152</v>
      </c>
      <c r="F134" t="s">
        <v>280</v>
      </c>
      <c r="G134" t="s">
        <v>219</v>
      </c>
      <c r="H134">
        <v>328.79733998886707</v>
      </c>
      <c r="I134">
        <v>47</v>
      </c>
      <c r="J134">
        <v>1345755.5057329284</v>
      </c>
      <c r="K134">
        <v>87608000</v>
      </c>
      <c r="L134">
        <v>132</v>
      </c>
      <c r="M134">
        <v>-13.841877887077798</v>
      </c>
      <c r="N134">
        <v>-2.1739130434782608</v>
      </c>
    </row>
    <row r="135" spans="1:14" x14ac:dyDescent="0.3">
      <c r="A135">
        <v>134</v>
      </c>
      <c r="B135" t="s">
        <v>139</v>
      </c>
      <c r="C135" t="s">
        <v>147</v>
      </c>
      <c r="D135" t="s">
        <v>151</v>
      </c>
      <c r="E135" t="s">
        <v>152</v>
      </c>
      <c r="F135" t="s">
        <v>280</v>
      </c>
      <c r="G135" t="s">
        <v>219</v>
      </c>
      <c r="H135">
        <v>328.79733998886707</v>
      </c>
      <c r="I135">
        <v>47</v>
      </c>
      <c r="J135">
        <v>1345755.5057329284</v>
      </c>
      <c r="K135">
        <v>87608000</v>
      </c>
      <c r="L135">
        <v>133</v>
      </c>
      <c r="M135">
        <v>-13.841877887077798</v>
      </c>
      <c r="N135">
        <v>-2.1739130434782608</v>
      </c>
    </row>
    <row r="136" spans="1:14" x14ac:dyDescent="0.3">
      <c r="A136">
        <v>135</v>
      </c>
      <c r="B136" t="s">
        <v>139</v>
      </c>
      <c r="C136" t="s">
        <v>147</v>
      </c>
      <c r="D136" t="s">
        <v>151</v>
      </c>
      <c r="E136" t="s">
        <v>152</v>
      </c>
      <c r="F136" t="s">
        <v>280</v>
      </c>
      <c r="G136" t="s">
        <v>219</v>
      </c>
      <c r="H136">
        <v>328.79733998886707</v>
      </c>
      <c r="I136">
        <v>47</v>
      </c>
      <c r="J136">
        <v>1345755.5057329284</v>
      </c>
      <c r="K136">
        <v>87608000</v>
      </c>
      <c r="L136">
        <v>134</v>
      </c>
      <c r="M136">
        <v>-13.841877887077798</v>
      </c>
      <c r="N136">
        <v>-2.1739130434782608</v>
      </c>
    </row>
    <row r="137" spans="1:14" x14ac:dyDescent="0.3">
      <c r="A137">
        <v>136</v>
      </c>
      <c r="B137" t="s">
        <v>139</v>
      </c>
      <c r="C137" t="s">
        <v>147</v>
      </c>
      <c r="D137" t="s">
        <v>151</v>
      </c>
      <c r="E137" t="s">
        <v>152</v>
      </c>
      <c r="F137" t="s">
        <v>280</v>
      </c>
      <c r="G137" t="s">
        <v>219</v>
      </c>
      <c r="H137">
        <v>328.79733998886707</v>
      </c>
      <c r="I137">
        <v>47</v>
      </c>
      <c r="J137">
        <v>1345755.5057329284</v>
      </c>
      <c r="K137">
        <v>87608000</v>
      </c>
      <c r="L137">
        <v>135</v>
      </c>
      <c r="M137">
        <v>-13.841877887077798</v>
      </c>
      <c r="N137">
        <v>-2.1739130434782608</v>
      </c>
    </row>
    <row r="138" spans="1:14" x14ac:dyDescent="0.3">
      <c r="A138">
        <v>137</v>
      </c>
      <c r="B138" t="s">
        <v>139</v>
      </c>
      <c r="C138" t="s">
        <v>147</v>
      </c>
      <c r="D138" t="s">
        <v>151</v>
      </c>
      <c r="E138" t="s">
        <v>152</v>
      </c>
      <c r="F138" t="s">
        <v>280</v>
      </c>
      <c r="G138" t="s">
        <v>219</v>
      </c>
      <c r="H138">
        <v>328.79733998886707</v>
      </c>
      <c r="I138">
        <v>47</v>
      </c>
      <c r="J138">
        <v>1345755.5057329284</v>
      </c>
      <c r="K138">
        <v>87608000</v>
      </c>
      <c r="L138">
        <v>136</v>
      </c>
      <c r="M138">
        <v>-13.841877887077798</v>
      </c>
      <c r="N138">
        <v>-2.1739130434782608</v>
      </c>
    </row>
    <row r="139" spans="1:14" x14ac:dyDescent="0.3">
      <c r="A139">
        <v>138</v>
      </c>
      <c r="B139" t="s">
        <v>139</v>
      </c>
      <c r="C139" t="s">
        <v>147</v>
      </c>
      <c r="D139" t="s">
        <v>151</v>
      </c>
      <c r="E139" t="s">
        <v>152</v>
      </c>
      <c r="F139" t="s">
        <v>280</v>
      </c>
      <c r="G139" t="s">
        <v>219</v>
      </c>
      <c r="H139">
        <v>328.79733998886707</v>
      </c>
      <c r="I139">
        <v>47</v>
      </c>
      <c r="J139">
        <v>1345755.5057329284</v>
      </c>
      <c r="K139">
        <v>87608000</v>
      </c>
      <c r="L139">
        <v>137</v>
      </c>
      <c r="M139">
        <v>-13.841877887077798</v>
      </c>
      <c r="N139">
        <v>-2.1739130434782608</v>
      </c>
    </row>
    <row r="140" spans="1:14" x14ac:dyDescent="0.3">
      <c r="A140">
        <v>139</v>
      </c>
      <c r="B140" t="s">
        <v>139</v>
      </c>
      <c r="C140" t="s">
        <v>147</v>
      </c>
      <c r="D140" t="s">
        <v>151</v>
      </c>
      <c r="E140" t="s">
        <v>152</v>
      </c>
      <c r="F140" t="s">
        <v>280</v>
      </c>
      <c r="G140" t="s">
        <v>219</v>
      </c>
      <c r="H140">
        <v>328.79733998886707</v>
      </c>
      <c r="I140">
        <v>47</v>
      </c>
      <c r="J140">
        <v>1345755.5057329284</v>
      </c>
      <c r="K140">
        <v>87608000</v>
      </c>
      <c r="L140">
        <v>138</v>
      </c>
      <c r="M140">
        <v>-13.841877887077798</v>
      </c>
      <c r="N140">
        <v>-2.1739130434782608</v>
      </c>
    </row>
    <row r="141" spans="1:14" x14ac:dyDescent="0.3">
      <c r="A141">
        <v>140</v>
      </c>
      <c r="B141" t="s">
        <v>139</v>
      </c>
      <c r="C141" t="s">
        <v>147</v>
      </c>
      <c r="D141" t="s">
        <v>151</v>
      </c>
      <c r="E141" t="s">
        <v>152</v>
      </c>
      <c r="F141" t="s">
        <v>280</v>
      </c>
      <c r="G141" t="s">
        <v>219</v>
      </c>
      <c r="H141">
        <v>328.79733998886707</v>
      </c>
      <c r="I141">
        <v>47</v>
      </c>
      <c r="J141">
        <v>1345755.5057329284</v>
      </c>
      <c r="K141">
        <v>87608000</v>
      </c>
      <c r="L141">
        <v>139</v>
      </c>
      <c r="M141">
        <v>-13.841877887077798</v>
      </c>
      <c r="N141">
        <v>-2.1739130434782608</v>
      </c>
    </row>
    <row r="142" spans="1:14" x14ac:dyDescent="0.3">
      <c r="A142">
        <v>141</v>
      </c>
      <c r="B142" t="s">
        <v>139</v>
      </c>
      <c r="C142" t="s">
        <v>147</v>
      </c>
      <c r="D142" t="s">
        <v>151</v>
      </c>
      <c r="E142" t="s">
        <v>152</v>
      </c>
      <c r="F142" t="s">
        <v>280</v>
      </c>
      <c r="G142" t="s">
        <v>219</v>
      </c>
      <c r="H142">
        <v>328.79733998886707</v>
      </c>
      <c r="I142">
        <v>47</v>
      </c>
      <c r="J142">
        <v>1345755.5057329284</v>
      </c>
      <c r="K142">
        <v>87608000</v>
      </c>
      <c r="L142">
        <v>140</v>
      </c>
      <c r="M142">
        <v>-13.841877887077798</v>
      </c>
      <c r="N142">
        <v>-2.1739130434782608</v>
      </c>
    </row>
    <row r="143" spans="1:14" x14ac:dyDescent="0.3">
      <c r="A143">
        <v>142</v>
      </c>
      <c r="B143" t="s">
        <v>139</v>
      </c>
      <c r="C143" t="s">
        <v>147</v>
      </c>
      <c r="D143" t="s">
        <v>151</v>
      </c>
      <c r="E143" t="s">
        <v>152</v>
      </c>
      <c r="F143" t="s">
        <v>280</v>
      </c>
      <c r="G143" t="s">
        <v>219</v>
      </c>
      <c r="H143">
        <v>328.79733998886707</v>
      </c>
      <c r="I143">
        <v>47</v>
      </c>
      <c r="J143">
        <v>1345755.5057329284</v>
      </c>
      <c r="K143">
        <v>87608000</v>
      </c>
      <c r="L143">
        <v>141</v>
      </c>
      <c r="M143">
        <v>-13.841877887077798</v>
      </c>
      <c r="N143">
        <v>-2.1739130434782608</v>
      </c>
    </row>
    <row r="144" spans="1:14" x14ac:dyDescent="0.3">
      <c r="A144">
        <v>143</v>
      </c>
      <c r="B144" t="s">
        <v>139</v>
      </c>
      <c r="C144" t="s">
        <v>147</v>
      </c>
      <c r="D144" t="s">
        <v>151</v>
      </c>
      <c r="E144" t="s">
        <v>152</v>
      </c>
      <c r="F144" t="s">
        <v>280</v>
      </c>
      <c r="G144" t="s">
        <v>219</v>
      </c>
      <c r="H144">
        <v>328.79733998886707</v>
      </c>
      <c r="I144">
        <v>47</v>
      </c>
      <c r="J144">
        <v>1345755.5057329284</v>
      </c>
      <c r="K144">
        <v>87608000</v>
      </c>
      <c r="L144">
        <v>142</v>
      </c>
      <c r="M144">
        <v>-13.841877887077798</v>
      </c>
      <c r="N144">
        <v>-2.1739130434782608</v>
      </c>
    </row>
    <row r="145" spans="1:14" x14ac:dyDescent="0.3">
      <c r="A145">
        <v>144</v>
      </c>
      <c r="B145" t="s">
        <v>139</v>
      </c>
      <c r="C145" t="s">
        <v>147</v>
      </c>
      <c r="D145" t="s">
        <v>151</v>
      </c>
      <c r="E145" t="s">
        <v>152</v>
      </c>
      <c r="F145" t="s">
        <v>280</v>
      </c>
      <c r="G145" t="s">
        <v>219</v>
      </c>
      <c r="H145">
        <v>328.79733998886707</v>
      </c>
      <c r="I145">
        <v>47</v>
      </c>
      <c r="J145">
        <v>1345755.5057329284</v>
      </c>
      <c r="K145">
        <v>87608000</v>
      </c>
      <c r="L145">
        <v>143</v>
      </c>
      <c r="M145">
        <v>-13.841877887077798</v>
      </c>
      <c r="N145">
        <v>-2.1739130434782608</v>
      </c>
    </row>
    <row r="146" spans="1:14" x14ac:dyDescent="0.3">
      <c r="A146">
        <v>145</v>
      </c>
      <c r="B146" t="s">
        <v>139</v>
      </c>
      <c r="C146" t="s">
        <v>147</v>
      </c>
      <c r="D146" t="s">
        <v>151</v>
      </c>
      <c r="E146" t="s">
        <v>152</v>
      </c>
      <c r="F146" t="s">
        <v>280</v>
      </c>
      <c r="G146" t="s">
        <v>219</v>
      </c>
      <c r="H146">
        <v>328.79733998886707</v>
      </c>
      <c r="I146">
        <v>47</v>
      </c>
      <c r="J146">
        <v>1345755.5057329284</v>
      </c>
      <c r="K146">
        <v>87608000</v>
      </c>
      <c r="L146">
        <v>144</v>
      </c>
      <c r="M146">
        <v>-13.841877887077798</v>
      </c>
      <c r="N146">
        <v>-2.1739130434782608</v>
      </c>
    </row>
    <row r="147" spans="1:14" x14ac:dyDescent="0.3">
      <c r="A147">
        <v>146</v>
      </c>
      <c r="B147" t="s">
        <v>139</v>
      </c>
      <c r="C147" t="s">
        <v>147</v>
      </c>
      <c r="D147" t="s">
        <v>151</v>
      </c>
      <c r="E147" t="s">
        <v>152</v>
      </c>
      <c r="F147" t="s">
        <v>280</v>
      </c>
      <c r="G147" t="s">
        <v>219</v>
      </c>
      <c r="H147">
        <v>328.79733998886707</v>
      </c>
      <c r="I147">
        <v>47</v>
      </c>
      <c r="J147">
        <v>1345755.5057329284</v>
      </c>
      <c r="K147">
        <v>87608000</v>
      </c>
      <c r="L147">
        <v>145</v>
      </c>
      <c r="M147">
        <v>-13.841877887077798</v>
      </c>
      <c r="N147">
        <v>-2.1739130434782608</v>
      </c>
    </row>
    <row r="148" spans="1:14" x14ac:dyDescent="0.3">
      <c r="A148">
        <v>147</v>
      </c>
      <c r="B148" t="s">
        <v>139</v>
      </c>
      <c r="C148" t="s">
        <v>147</v>
      </c>
      <c r="D148" t="s">
        <v>151</v>
      </c>
      <c r="E148" t="s">
        <v>152</v>
      </c>
      <c r="F148" t="s">
        <v>280</v>
      </c>
      <c r="G148" t="s">
        <v>219</v>
      </c>
      <c r="H148">
        <v>328.79733998886707</v>
      </c>
      <c r="I148">
        <v>47</v>
      </c>
      <c r="J148">
        <v>1345755.5057329284</v>
      </c>
      <c r="K148">
        <v>87608000</v>
      </c>
      <c r="L148">
        <v>146</v>
      </c>
      <c r="M148">
        <v>-13.841877887077798</v>
      </c>
      <c r="N148">
        <v>-2.1739130434782608</v>
      </c>
    </row>
    <row r="149" spans="1:14" x14ac:dyDescent="0.3">
      <c r="A149">
        <v>148</v>
      </c>
      <c r="B149" t="s">
        <v>139</v>
      </c>
      <c r="C149" t="s">
        <v>147</v>
      </c>
      <c r="D149" t="s">
        <v>151</v>
      </c>
      <c r="E149" t="s">
        <v>152</v>
      </c>
      <c r="F149" t="s">
        <v>280</v>
      </c>
      <c r="G149" t="s">
        <v>219</v>
      </c>
      <c r="H149">
        <v>328.79733998886707</v>
      </c>
      <c r="I149">
        <v>47</v>
      </c>
      <c r="J149">
        <v>1345755.5057329284</v>
      </c>
      <c r="K149">
        <v>87608000</v>
      </c>
      <c r="L149">
        <v>147</v>
      </c>
      <c r="M149">
        <v>-13.841877887077798</v>
      </c>
      <c r="N149">
        <v>-2.1739130434782608</v>
      </c>
    </row>
    <row r="150" spans="1:14" x14ac:dyDescent="0.3">
      <c r="A150">
        <v>149</v>
      </c>
      <c r="B150" t="s">
        <v>139</v>
      </c>
      <c r="C150" t="s">
        <v>147</v>
      </c>
      <c r="D150" t="s">
        <v>151</v>
      </c>
      <c r="E150" t="s">
        <v>152</v>
      </c>
      <c r="F150" t="s">
        <v>280</v>
      </c>
      <c r="G150" t="s">
        <v>219</v>
      </c>
      <c r="H150">
        <v>328.79733998886707</v>
      </c>
      <c r="I150">
        <v>47</v>
      </c>
      <c r="J150">
        <v>1345755.5057329284</v>
      </c>
      <c r="K150">
        <v>87608000</v>
      </c>
      <c r="L150">
        <v>148</v>
      </c>
      <c r="M150">
        <v>-13.841877887077798</v>
      </c>
      <c r="N150">
        <v>-2.1739130434782608</v>
      </c>
    </row>
    <row r="151" spans="1:14" x14ac:dyDescent="0.3">
      <c r="A151">
        <v>150</v>
      </c>
      <c r="B151" t="s">
        <v>139</v>
      </c>
      <c r="C151" t="s">
        <v>147</v>
      </c>
      <c r="D151" t="s">
        <v>151</v>
      </c>
      <c r="E151" t="s">
        <v>152</v>
      </c>
      <c r="F151" t="s">
        <v>280</v>
      </c>
      <c r="G151" t="s">
        <v>219</v>
      </c>
      <c r="H151">
        <v>328.79733998886707</v>
      </c>
      <c r="I151">
        <v>47</v>
      </c>
      <c r="J151">
        <v>1345755.5057329284</v>
      </c>
      <c r="K151">
        <v>87608000</v>
      </c>
      <c r="L151">
        <v>149</v>
      </c>
      <c r="M151">
        <v>-13.841877887077798</v>
      </c>
      <c r="N151">
        <v>-2.1739130434782608</v>
      </c>
    </row>
    <row r="152" spans="1:14" x14ac:dyDescent="0.3">
      <c r="A152">
        <v>151</v>
      </c>
      <c r="B152" t="s">
        <v>139</v>
      </c>
      <c r="C152" t="s">
        <v>147</v>
      </c>
      <c r="D152" t="s">
        <v>151</v>
      </c>
      <c r="E152" t="s">
        <v>152</v>
      </c>
      <c r="F152" t="s">
        <v>280</v>
      </c>
      <c r="G152" t="s">
        <v>219</v>
      </c>
      <c r="H152">
        <v>328.79733998886707</v>
      </c>
      <c r="I152">
        <v>47</v>
      </c>
      <c r="J152">
        <v>1345755.5057329284</v>
      </c>
      <c r="K152">
        <v>87608000</v>
      </c>
      <c r="L152">
        <v>150</v>
      </c>
      <c r="M152">
        <v>-13.841877887077798</v>
      </c>
      <c r="N152">
        <v>-2.1739130434782608</v>
      </c>
    </row>
    <row r="153" spans="1:14" x14ac:dyDescent="0.3">
      <c r="A153">
        <v>152</v>
      </c>
      <c r="B153" t="s">
        <v>139</v>
      </c>
      <c r="C153" t="s">
        <v>147</v>
      </c>
      <c r="D153" t="s">
        <v>151</v>
      </c>
      <c r="E153" t="s">
        <v>152</v>
      </c>
      <c r="F153" t="s">
        <v>280</v>
      </c>
      <c r="G153" t="s">
        <v>219</v>
      </c>
      <c r="H153">
        <v>328.79733998886707</v>
      </c>
      <c r="I153">
        <v>47</v>
      </c>
      <c r="J153">
        <v>1345755.5057329284</v>
      </c>
      <c r="K153">
        <v>87608000</v>
      </c>
      <c r="L153">
        <v>151</v>
      </c>
      <c r="M153">
        <v>-13.841877887077798</v>
      </c>
      <c r="N153">
        <v>-2.1739130434782608</v>
      </c>
    </row>
    <row r="154" spans="1:14" x14ac:dyDescent="0.3">
      <c r="A154">
        <v>153</v>
      </c>
      <c r="B154" t="s">
        <v>139</v>
      </c>
      <c r="C154" t="s">
        <v>147</v>
      </c>
      <c r="D154" t="s">
        <v>151</v>
      </c>
      <c r="E154" t="s">
        <v>152</v>
      </c>
      <c r="F154" t="s">
        <v>280</v>
      </c>
      <c r="G154" t="s">
        <v>219</v>
      </c>
      <c r="H154">
        <v>328.79733998886707</v>
      </c>
      <c r="I154">
        <v>47</v>
      </c>
      <c r="J154">
        <v>1345755.5057329284</v>
      </c>
      <c r="K154">
        <v>87608000</v>
      </c>
      <c r="L154">
        <v>152</v>
      </c>
      <c r="M154">
        <v>-13.841877887077798</v>
      </c>
      <c r="N154">
        <v>-2.1739130434782608</v>
      </c>
    </row>
    <row r="155" spans="1:14" x14ac:dyDescent="0.3">
      <c r="A155">
        <v>154</v>
      </c>
      <c r="B155" t="s">
        <v>139</v>
      </c>
      <c r="C155" t="s">
        <v>147</v>
      </c>
      <c r="D155" t="s">
        <v>151</v>
      </c>
      <c r="E155" t="s">
        <v>152</v>
      </c>
      <c r="F155" t="s">
        <v>280</v>
      </c>
      <c r="G155" t="s">
        <v>219</v>
      </c>
      <c r="H155">
        <v>328.79733998886707</v>
      </c>
      <c r="I155">
        <v>47</v>
      </c>
      <c r="J155">
        <v>1345755.5057329284</v>
      </c>
      <c r="K155">
        <v>87608000</v>
      </c>
      <c r="L155">
        <v>153</v>
      </c>
      <c r="M155">
        <v>-13.841877887077798</v>
      </c>
      <c r="N155">
        <v>-2.1739130434782608</v>
      </c>
    </row>
    <row r="156" spans="1:14" x14ac:dyDescent="0.3">
      <c r="A156">
        <v>155</v>
      </c>
      <c r="B156" t="s">
        <v>139</v>
      </c>
      <c r="C156" t="s">
        <v>147</v>
      </c>
      <c r="D156" t="s">
        <v>151</v>
      </c>
      <c r="E156" t="s">
        <v>152</v>
      </c>
      <c r="F156" t="s">
        <v>280</v>
      </c>
      <c r="G156" t="s">
        <v>219</v>
      </c>
      <c r="H156">
        <v>328.79733998886707</v>
      </c>
      <c r="I156">
        <v>47</v>
      </c>
      <c r="J156">
        <v>1345755.5057329284</v>
      </c>
      <c r="K156">
        <v>87608000</v>
      </c>
      <c r="L156">
        <v>154</v>
      </c>
      <c r="M156">
        <v>-13.841877887077798</v>
      </c>
      <c r="N156">
        <v>-2.1739130434782608</v>
      </c>
    </row>
    <row r="157" spans="1:14" x14ac:dyDescent="0.3">
      <c r="A157">
        <v>156</v>
      </c>
      <c r="B157" t="s">
        <v>139</v>
      </c>
      <c r="C157" t="s">
        <v>147</v>
      </c>
      <c r="D157" t="s">
        <v>151</v>
      </c>
      <c r="E157" t="s">
        <v>152</v>
      </c>
      <c r="F157" t="s">
        <v>280</v>
      </c>
      <c r="G157" t="s">
        <v>219</v>
      </c>
      <c r="H157">
        <v>328.79733998886707</v>
      </c>
      <c r="I157">
        <v>47</v>
      </c>
      <c r="J157">
        <v>1345755.5057329284</v>
      </c>
      <c r="K157">
        <v>87608000</v>
      </c>
      <c r="L157">
        <v>155</v>
      </c>
      <c r="M157">
        <v>-13.841877887077798</v>
      </c>
      <c r="N157">
        <v>-2.1739130434782608</v>
      </c>
    </row>
    <row r="158" spans="1:14" x14ac:dyDescent="0.3">
      <c r="A158">
        <v>157</v>
      </c>
      <c r="B158" t="s">
        <v>139</v>
      </c>
      <c r="C158" t="s">
        <v>147</v>
      </c>
      <c r="D158" t="s">
        <v>151</v>
      </c>
      <c r="E158" t="s">
        <v>152</v>
      </c>
      <c r="F158" t="s">
        <v>280</v>
      </c>
      <c r="G158" t="s">
        <v>219</v>
      </c>
      <c r="H158">
        <v>328.79733998886707</v>
      </c>
      <c r="I158">
        <v>47</v>
      </c>
      <c r="J158">
        <v>1345755.5057329284</v>
      </c>
      <c r="K158">
        <v>87608000</v>
      </c>
      <c r="L158">
        <v>156</v>
      </c>
      <c r="M158">
        <v>-13.841877887077798</v>
      </c>
      <c r="N158">
        <v>-2.1739130434782608</v>
      </c>
    </row>
    <row r="159" spans="1:14" x14ac:dyDescent="0.3">
      <c r="A159">
        <v>158</v>
      </c>
      <c r="B159" t="s">
        <v>139</v>
      </c>
      <c r="C159" t="s">
        <v>147</v>
      </c>
      <c r="D159" t="s">
        <v>151</v>
      </c>
      <c r="E159" t="s">
        <v>152</v>
      </c>
      <c r="F159" t="s">
        <v>280</v>
      </c>
      <c r="G159" t="s">
        <v>219</v>
      </c>
      <c r="H159">
        <v>328.79733998886707</v>
      </c>
      <c r="I159">
        <v>47</v>
      </c>
      <c r="J159">
        <v>1345755.5057329284</v>
      </c>
      <c r="K159">
        <v>87608000</v>
      </c>
      <c r="L159">
        <v>157</v>
      </c>
      <c r="M159">
        <v>-13.841877887077798</v>
      </c>
      <c r="N159">
        <v>-2.1739130434782608</v>
      </c>
    </row>
    <row r="160" spans="1:14" x14ac:dyDescent="0.3">
      <c r="A160">
        <v>159</v>
      </c>
      <c r="B160" t="s">
        <v>139</v>
      </c>
      <c r="C160" t="s">
        <v>147</v>
      </c>
      <c r="D160" t="s">
        <v>151</v>
      </c>
      <c r="E160" t="s">
        <v>152</v>
      </c>
      <c r="F160" t="s">
        <v>280</v>
      </c>
      <c r="G160" t="s">
        <v>219</v>
      </c>
      <c r="H160">
        <v>326.30874276791826</v>
      </c>
      <c r="I160">
        <v>47</v>
      </c>
      <c r="J160">
        <v>1174970.9324826251</v>
      </c>
      <c r="K160">
        <v>87608000</v>
      </c>
      <c r="L160">
        <v>158</v>
      </c>
      <c r="M160">
        <v>0.6053500455836669</v>
      </c>
      <c r="N160">
        <v>-2.1739130434782608</v>
      </c>
    </row>
    <row r="161" spans="1:14" x14ac:dyDescent="0.3">
      <c r="A161">
        <v>160</v>
      </c>
      <c r="B161" t="s">
        <v>139</v>
      </c>
      <c r="C161" t="s">
        <v>147</v>
      </c>
      <c r="D161" t="s">
        <v>151</v>
      </c>
      <c r="E161" t="s">
        <v>152</v>
      </c>
      <c r="F161" t="s">
        <v>280</v>
      </c>
      <c r="G161" t="s">
        <v>219</v>
      </c>
      <c r="H161">
        <v>326.30874276791826</v>
      </c>
      <c r="I161">
        <v>47</v>
      </c>
      <c r="J161">
        <v>1174970.9324826251</v>
      </c>
      <c r="K161">
        <v>87608000</v>
      </c>
      <c r="L161">
        <v>159</v>
      </c>
      <c r="M161">
        <v>0.6053500455836669</v>
      </c>
      <c r="N161">
        <v>-2.1739130434782608</v>
      </c>
    </row>
    <row r="162" spans="1:14" x14ac:dyDescent="0.3">
      <c r="A162">
        <v>161</v>
      </c>
      <c r="B162" t="s">
        <v>139</v>
      </c>
      <c r="C162" t="s">
        <v>147</v>
      </c>
      <c r="D162" t="s">
        <v>151</v>
      </c>
      <c r="E162" t="s">
        <v>152</v>
      </c>
      <c r="F162" t="s">
        <v>280</v>
      </c>
      <c r="G162" t="s">
        <v>219</v>
      </c>
      <c r="H162">
        <v>326.30874276791826</v>
      </c>
      <c r="I162">
        <v>47</v>
      </c>
      <c r="J162">
        <v>1174970.9324826251</v>
      </c>
      <c r="K162">
        <v>87608000</v>
      </c>
      <c r="L162">
        <v>160</v>
      </c>
      <c r="M162">
        <v>0.6053500455836669</v>
      </c>
      <c r="N162">
        <v>-2.1739130434782608</v>
      </c>
    </row>
    <row r="163" spans="1:14" x14ac:dyDescent="0.3">
      <c r="A163">
        <v>162</v>
      </c>
      <c r="B163" t="s">
        <v>139</v>
      </c>
      <c r="C163" t="s">
        <v>147</v>
      </c>
      <c r="D163" t="s">
        <v>151</v>
      </c>
      <c r="E163" t="s">
        <v>152</v>
      </c>
      <c r="F163" t="s">
        <v>280</v>
      </c>
      <c r="G163" t="s">
        <v>219</v>
      </c>
      <c r="H163">
        <v>326.30874276791826</v>
      </c>
      <c r="I163">
        <v>47</v>
      </c>
      <c r="J163">
        <v>1174970.9324826251</v>
      </c>
      <c r="K163">
        <v>87608000</v>
      </c>
      <c r="L163">
        <v>161</v>
      </c>
      <c r="M163">
        <v>0.6053500455836669</v>
      </c>
      <c r="N163">
        <v>-2.1739130434782608</v>
      </c>
    </row>
    <row r="164" spans="1:14" x14ac:dyDescent="0.3">
      <c r="A164">
        <v>163</v>
      </c>
      <c r="B164" t="s">
        <v>139</v>
      </c>
      <c r="C164" t="s">
        <v>147</v>
      </c>
      <c r="D164" t="s">
        <v>151</v>
      </c>
      <c r="E164" t="s">
        <v>152</v>
      </c>
      <c r="F164" t="s">
        <v>280</v>
      </c>
      <c r="G164" t="s">
        <v>219</v>
      </c>
      <c r="H164">
        <v>326.30874276791826</v>
      </c>
      <c r="I164">
        <v>47</v>
      </c>
      <c r="J164">
        <v>1174970.9324826251</v>
      </c>
      <c r="K164">
        <v>87608000</v>
      </c>
      <c r="L164">
        <v>162</v>
      </c>
      <c r="M164">
        <v>0.6053500455836669</v>
      </c>
      <c r="N164">
        <v>-2.1739130434782608</v>
      </c>
    </row>
    <row r="165" spans="1:14" x14ac:dyDescent="0.3">
      <c r="A165">
        <v>164</v>
      </c>
      <c r="B165" t="s">
        <v>139</v>
      </c>
      <c r="C165" t="s">
        <v>147</v>
      </c>
      <c r="D165" t="s">
        <v>151</v>
      </c>
      <c r="E165" t="s">
        <v>152</v>
      </c>
      <c r="F165" t="s">
        <v>280</v>
      </c>
      <c r="G165" t="s">
        <v>219</v>
      </c>
      <c r="H165">
        <v>326.30874276791826</v>
      </c>
      <c r="I165">
        <v>47</v>
      </c>
      <c r="J165">
        <v>1174970.9324826251</v>
      </c>
      <c r="K165">
        <v>87608000</v>
      </c>
      <c r="L165">
        <v>163</v>
      </c>
      <c r="M165">
        <v>0.6053500455836669</v>
      </c>
      <c r="N165">
        <v>-2.1739130434782608</v>
      </c>
    </row>
    <row r="166" spans="1:14" x14ac:dyDescent="0.3">
      <c r="A166">
        <v>165</v>
      </c>
      <c r="B166" t="s">
        <v>139</v>
      </c>
      <c r="C166" t="s">
        <v>147</v>
      </c>
      <c r="D166" t="s">
        <v>151</v>
      </c>
      <c r="E166" t="s">
        <v>152</v>
      </c>
      <c r="F166" t="s">
        <v>280</v>
      </c>
      <c r="G166" t="s">
        <v>219</v>
      </c>
      <c r="H166">
        <v>326.30874276791826</v>
      </c>
      <c r="I166">
        <v>47</v>
      </c>
      <c r="J166">
        <v>1174970.9324826251</v>
      </c>
      <c r="K166">
        <v>87608000</v>
      </c>
      <c r="L166">
        <v>164</v>
      </c>
      <c r="M166">
        <v>0.6053500455836669</v>
      </c>
      <c r="N166">
        <v>-2.1739130434782608</v>
      </c>
    </row>
    <row r="167" spans="1:14" x14ac:dyDescent="0.3">
      <c r="A167">
        <v>166</v>
      </c>
      <c r="B167" t="s">
        <v>139</v>
      </c>
      <c r="C167" t="s">
        <v>147</v>
      </c>
      <c r="D167" t="s">
        <v>151</v>
      </c>
      <c r="E167" t="s">
        <v>152</v>
      </c>
      <c r="F167" t="s">
        <v>280</v>
      </c>
      <c r="G167" t="s">
        <v>219</v>
      </c>
      <c r="H167">
        <v>326.30874276791826</v>
      </c>
      <c r="I167">
        <v>47</v>
      </c>
      <c r="J167">
        <v>1174970.9324826251</v>
      </c>
      <c r="K167">
        <v>87608000</v>
      </c>
      <c r="L167">
        <v>165</v>
      </c>
      <c r="M167">
        <v>0.6053500455836669</v>
      </c>
      <c r="N167">
        <v>-2.1739130434782608</v>
      </c>
    </row>
    <row r="168" spans="1:14" x14ac:dyDescent="0.3">
      <c r="A168">
        <v>167</v>
      </c>
      <c r="B168" t="s">
        <v>139</v>
      </c>
      <c r="C168" t="s">
        <v>147</v>
      </c>
      <c r="D168" t="s">
        <v>151</v>
      </c>
      <c r="E168" t="s">
        <v>152</v>
      </c>
      <c r="F168" t="s">
        <v>280</v>
      </c>
      <c r="G168" t="s">
        <v>219</v>
      </c>
      <c r="H168">
        <v>326.30874276791826</v>
      </c>
      <c r="I168">
        <v>47</v>
      </c>
      <c r="J168">
        <v>1174970.9324826251</v>
      </c>
      <c r="K168">
        <v>87608000</v>
      </c>
      <c r="L168">
        <v>166</v>
      </c>
      <c r="M168">
        <v>0.6053500455836669</v>
      </c>
      <c r="N168">
        <v>-2.1739130434782608</v>
      </c>
    </row>
    <row r="169" spans="1:14" x14ac:dyDescent="0.3">
      <c r="A169">
        <v>168</v>
      </c>
      <c r="B169" t="s">
        <v>139</v>
      </c>
      <c r="C169" t="s">
        <v>147</v>
      </c>
      <c r="D169" t="s">
        <v>151</v>
      </c>
      <c r="E169" t="s">
        <v>152</v>
      </c>
      <c r="F169" t="s">
        <v>280</v>
      </c>
      <c r="G169" t="s">
        <v>219</v>
      </c>
      <c r="H169">
        <v>326.30874276791826</v>
      </c>
      <c r="I169">
        <v>47</v>
      </c>
      <c r="J169">
        <v>1174970.9324826251</v>
      </c>
      <c r="K169">
        <v>87608000</v>
      </c>
      <c r="L169">
        <v>167</v>
      </c>
      <c r="M169">
        <v>0.6053500455836669</v>
      </c>
      <c r="N169">
        <v>-2.1739130434782608</v>
      </c>
    </row>
    <row r="170" spans="1:14" x14ac:dyDescent="0.3">
      <c r="A170">
        <v>169</v>
      </c>
      <c r="B170" t="s">
        <v>139</v>
      </c>
      <c r="C170" t="s">
        <v>147</v>
      </c>
      <c r="D170" t="s">
        <v>151</v>
      </c>
      <c r="E170" t="s">
        <v>152</v>
      </c>
      <c r="F170" t="s">
        <v>280</v>
      </c>
      <c r="G170" t="s">
        <v>219</v>
      </c>
      <c r="H170">
        <v>326.30874276791826</v>
      </c>
      <c r="I170">
        <v>47</v>
      </c>
      <c r="J170">
        <v>1174970.9324826251</v>
      </c>
      <c r="K170">
        <v>87608000</v>
      </c>
      <c r="L170">
        <v>168</v>
      </c>
      <c r="M170">
        <v>0.6053500455836669</v>
      </c>
      <c r="N170">
        <v>-2.1739130434782608</v>
      </c>
    </row>
    <row r="171" spans="1:14" x14ac:dyDescent="0.3">
      <c r="A171">
        <v>170</v>
      </c>
      <c r="B171" t="s">
        <v>139</v>
      </c>
      <c r="C171" t="s">
        <v>147</v>
      </c>
      <c r="D171" t="s">
        <v>151</v>
      </c>
      <c r="E171" t="s">
        <v>152</v>
      </c>
      <c r="F171" t="s">
        <v>280</v>
      </c>
      <c r="G171" t="s">
        <v>219</v>
      </c>
      <c r="H171">
        <v>326.30874276791826</v>
      </c>
      <c r="I171">
        <v>47</v>
      </c>
      <c r="J171">
        <v>1174970.9324826251</v>
      </c>
      <c r="K171">
        <v>87608000</v>
      </c>
      <c r="L171">
        <v>169</v>
      </c>
      <c r="M171">
        <v>0.6053500455836669</v>
      </c>
      <c r="N171">
        <v>-2.1739130434782608</v>
      </c>
    </row>
    <row r="172" spans="1:14" x14ac:dyDescent="0.3">
      <c r="A172">
        <v>171</v>
      </c>
      <c r="B172" t="s">
        <v>139</v>
      </c>
      <c r="C172" t="s">
        <v>147</v>
      </c>
      <c r="D172" t="s">
        <v>151</v>
      </c>
      <c r="E172" t="s">
        <v>152</v>
      </c>
      <c r="F172" t="s">
        <v>280</v>
      </c>
      <c r="G172" t="s">
        <v>219</v>
      </c>
      <c r="H172">
        <v>326.30874276791826</v>
      </c>
      <c r="I172">
        <v>47</v>
      </c>
      <c r="J172">
        <v>1174970.9324826251</v>
      </c>
      <c r="K172">
        <v>87608000</v>
      </c>
      <c r="L172">
        <v>170</v>
      </c>
      <c r="M172">
        <v>0.6053500455836669</v>
      </c>
      <c r="N172">
        <v>-2.1739130434782608</v>
      </c>
    </row>
    <row r="173" spans="1:14" x14ac:dyDescent="0.3">
      <c r="A173">
        <v>172</v>
      </c>
      <c r="B173" t="s">
        <v>139</v>
      </c>
      <c r="C173" t="s">
        <v>147</v>
      </c>
      <c r="D173" t="s">
        <v>151</v>
      </c>
      <c r="E173" t="s">
        <v>152</v>
      </c>
      <c r="F173" t="s">
        <v>280</v>
      </c>
      <c r="G173" t="s">
        <v>219</v>
      </c>
      <c r="H173">
        <v>326.30874276791826</v>
      </c>
      <c r="I173">
        <v>47</v>
      </c>
      <c r="J173">
        <v>1174970.9324826251</v>
      </c>
      <c r="K173">
        <v>87608000</v>
      </c>
      <c r="L173">
        <v>171</v>
      </c>
      <c r="M173">
        <v>0.6053500455836669</v>
      </c>
      <c r="N173">
        <v>-2.1739130434782608</v>
      </c>
    </row>
    <row r="174" spans="1:14" x14ac:dyDescent="0.3">
      <c r="A174">
        <v>173</v>
      </c>
      <c r="B174" t="s">
        <v>139</v>
      </c>
      <c r="C174" t="s">
        <v>147</v>
      </c>
      <c r="D174" t="s">
        <v>151</v>
      </c>
      <c r="E174" t="s">
        <v>152</v>
      </c>
      <c r="F174" t="s">
        <v>280</v>
      </c>
      <c r="G174" t="s">
        <v>219</v>
      </c>
      <c r="H174">
        <v>326.30874276791826</v>
      </c>
      <c r="I174">
        <v>47</v>
      </c>
      <c r="J174">
        <v>1174970.9324826251</v>
      </c>
      <c r="K174">
        <v>87608000</v>
      </c>
      <c r="L174">
        <v>172</v>
      </c>
      <c r="M174">
        <v>0.6053500455836669</v>
      </c>
      <c r="N174">
        <v>-2.1739130434782608</v>
      </c>
    </row>
    <row r="175" spans="1:14" x14ac:dyDescent="0.3">
      <c r="A175">
        <v>174</v>
      </c>
      <c r="B175" t="s">
        <v>139</v>
      </c>
      <c r="C175" t="s">
        <v>147</v>
      </c>
      <c r="D175" t="s">
        <v>151</v>
      </c>
      <c r="E175" t="s">
        <v>152</v>
      </c>
      <c r="F175" t="s">
        <v>280</v>
      </c>
      <c r="G175" t="s">
        <v>219</v>
      </c>
      <c r="H175">
        <v>326.30874276791826</v>
      </c>
      <c r="I175">
        <v>47</v>
      </c>
      <c r="J175">
        <v>1174970.9324826251</v>
      </c>
      <c r="K175">
        <v>87608000</v>
      </c>
      <c r="L175">
        <v>173</v>
      </c>
      <c r="M175">
        <v>0.6053500455836669</v>
      </c>
      <c r="N175">
        <v>-2.1739130434782608</v>
      </c>
    </row>
    <row r="176" spans="1:14" x14ac:dyDescent="0.3">
      <c r="A176">
        <v>175</v>
      </c>
      <c r="B176" t="s">
        <v>139</v>
      </c>
      <c r="C176" t="s">
        <v>147</v>
      </c>
      <c r="D176" t="s">
        <v>151</v>
      </c>
      <c r="E176" t="s">
        <v>152</v>
      </c>
      <c r="F176" t="s">
        <v>280</v>
      </c>
      <c r="G176" t="s">
        <v>219</v>
      </c>
      <c r="H176">
        <v>326.30874276791826</v>
      </c>
      <c r="I176">
        <v>47</v>
      </c>
      <c r="J176">
        <v>1174970.9324826251</v>
      </c>
      <c r="K176">
        <v>87608000</v>
      </c>
      <c r="L176">
        <v>174</v>
      </c>
      <c r="M176">
        <v>0.6053500455836669</v>
      </c>
      <c r="N176">
        <v>-2.1739130434782608</v>
      </c>
    </row>
    <row r="177" spans="1:14" x14ac:dyDescent="0.3">
      <c r="A177">
        <v>176</v>
      </c>
      <c r="B177" t="s">
        <v>139</v>
      </c>
      <c r="C177" t="s">
        <v>147</v>
      </c>
      <c r="D177" t="s">
        <v>151</v>
      </c>
      <c r="E177" t="s">
        <v>152</v>
      </c>
      <c r="F177" t="s">
        <v>280</v>
      </c>
      <c r="G177" t="s">
        <v>219</v>
      </c>
      <c r="H177">
        <v>326.30874276791826</v>
      </c>
      <c r="I177">
        <v>47</v>
      </c>
      <c r="J177">
        <v>1174970.9324826251</v>
      </c>
      <c r="K177">
        <v>87608000</v>
      </c>
      <c r="L177">
        <v>175</v>
      </c>
      <c r="M177">
        <v>0.6053500455836669</v>
      </c>
      <c r="N177">
        <v>-2.1739130434782608</v>
      </c>
    </row>
    <row r="178" spans="1:14" x14ac:dyDescent="0.3">
      <c r="A178">
        <v>177</v>
      </c>
      <c r="B178" t="s">
        <v>139</v>
      </c>
      <c r="C178" t="s">
        <v>147</v>
      </c>
      <c r="D178" t="s">
        <v>151</v>
      </c>
      <c r="E178" t="s">
        <v>152</v>
      </c>
      <c r="F178" t="s">
        <v>280</v>
      </c>
      <c r="G178" t="s">
        <v>219</v>
      </c>
      <c r="H178">
        <v>326.30874276791826</v>
      </c>
      <c r="I178">
        <v>47</v>
      </c>
      <c r="J178">
        <v>1174970.9324826251</v>
      </c>
      <c r="K178">
        <v>87608000</v>
      </c>
      <c r="L178">
        <v>176</v>
      </c>
      <c r="M178">
        <v>0.6053500455836669</v>
      </c>
      <c r="N178">
        <v>-2.1739130434782608</v>
      </c>
    </row>
    <row r="179" spans="1:14" x14ac:dyDescent="0.3">
      <c r="A179">
        <v>178</v>
      </c>
      <c r="B179" t="s">
        <v>139</v>
      </c>
      <c r="C179" t="s">
        <v>147</v>
      </c>
      <c r="D179" t="s">
        <v>151</v>
      </c>
      <c r="E179" t="s">
        <v>152</v>
      </c>
      <c r="F179" t="s">
        <v>280</v>
      </c>
      <c r="G179" t="s">
        <v>219</v>
      </c>
      <c r="H179">
        <v>326.30874276791826</v>
      </c>
      <c r="I179">
        <v>47</v>
      </c>
      <c r="J179">
        <v>1174970.9324826251</v>
      </c>
      <c r="K179">
        <v>87608000</v>
      </c>
      <c r="L179">
        <v>177</v>
      </c>
      <c r="M179">
        <v>0.6053500455836669</v>
      </c>
      <c r="N179">
        <v>-2.1739130434782608</v>
      </c>
    </row>
    <row r="180" spans="1:14" x14ac:dyDescent="0.3">
      <c r="A180">
        <v>179</v>
      </c>
      <c r="B180" t="s">
        <v>139</v>
      </c>
      <c r="C180" t="s">
        <v>147</v>
      </c>
      <c r="D180" t="s">
        <v>151</v>
      </c>
      <c r="E180" t="s">
        <v>152</v>
      </c>
      <c r="F180" t="s">
        <v>280</v>
      </c>
      <c r="G180" t="s">
        <v>219</v>
      </c>
      <c r="H180">
        <v>326.30874276791826</v>
      </c>
      <c r="I180">
        <v>47</v>
      </c>
      <c r="J180">
        <v>1174970.9324826251</v>
      </c>
      <c r="K180">
        <v>87608000</v>
      </c>
      <c r="L180">
        <v>178</v>
      </c>
      <c r="M180">
        <v>0.6053500455836669</v>
      </c>
      <c r="N180">
        <v>-2.1739130434782608</v>
      </c>
    </row>
    <row r="181" spans="1:14" x14ac:dyDescent="0.3">
      <c r="A181">
        <v>180</v>
      </c>
      <c r="B181" t="s">
        <v>139</v>
      </c>
      <c r="C181" t="s">
        <v>147</v>
      </c>
      <c r="D181" t="s">
        <v>151</v>
      </c>
      <c r="E181" t="s">
        <v>152</v>
      </c>
      <c r="F181" t="s">
        <v>280</v>
      </c>
      <c r="G181" t="s">
        <v>219</v>
      </c>
      <c r="H181">
        <v>326.30874276791826</v>
      </c>
      <c r="I181">
        <v>47</v>
      </c>
      <c r="J181">
        <v>1174970.9324826251</v>
      </c>
      <c r="K181">
        <v>87608000</v>
      </c>
      <c r="L181">
        <v>179</v>
      </c>
      <c r="M181">
        <v>0.6053500455836669</v>
      </c>
      <c r="N181">
        <v>-2.1739130434782608</v>
      </c>
    </row>
    <row r="182" spans="1:14" x14ac:dyDescent="0.3">
      <c r="A182">
        <v>181</v>
      </c>
      <c r="B182" t="s">
        <v>139</v>
      </c>
      <c r="C182" t="s">
        <v>147</v>
      </c>
      <c r="D182" t="s">
        <v>151</v>
      </c>
      <c r="E182" t="s">
        <v>152</v>
      </c>
      <c r="F182" t="s">
        <v>280</v>
      </c>
      <c r="G182" t="s">
        <v>219</v>
      </c>
      <c r="H182">
        <v>326.30874276791826</v>
      </c>
      <c r="I182">
        <v>47</v>
      </c>
      <c r="J182">
        <v>1174970.9324826251</v>
      </c>
      <c r="K182">
        <v>87608000</v>
      </c>
      <c r="L182">
        <v>180</v>
      </c>
      <c r="M182">
        <v>0.6053500455836669</v>
      </c>
      <c r="N182">
        <v>-2.1739130434782608</v>
      </c>
    </row>
    <row r="183" spans="1:14" x14ac:dyDescent="0.3">
      <c r="A183">
        <v>182</v>
      </c>
      <c r="B183" t="s">
        <v>139</v>
      </c>
      <c r="C183" t="s">
        <v>147</v>
      </c>
      <c r="D183" t="s">
        <v>151</v>
      </c>
      <c r="E183" t="s">
        <v>152</v>
      </c>
      <c r="F183" t="s">
        <v>280</v>
      </c>
      <c r="G183" t="s">
        <v>219</v>
      </c>
      <c r="H183">
        <v>326.30874276791826</v>
      </c>
      <c r="I183">
        <v>47</v>
      </c>
      <c r="J183">
        <v>1174970.9324826251</v>
      </c>
      <c r="K183">
        <v>87608000</v>
      </c>
      <c r="L183">
        <v>181</v>
      </c>
      <c r="M183">
        <v>0.6053500455836669</v>
      </c>
      <c r="N183">
        <v>-2.1739130434782608</v>
      </c>
    </row>
    <row r="184" spans="1:14" x14ac:dyDescent="0.3">
      <c r="A184">
        <v>183</v>
      </c>
      <c r="B184" t="s">
        <v>139</v>
      </c>
      <c r="C184" t="s">
        <v>147</v>
      </c>
      <c r="D184" t="s">
        <v>151</v>
      </c>
      <c r="E184" t="s">
        <v>152</v>
      </c>
      <c r="F184" t="s">
        <v>280</v>
      </c>
      <c r="G184" t="s">
        <v>219</v>
      </c>
      <c r="H184">
        <v>326.30874276791826</v>
      </c>
      <c r="I184">
        <v>47</v>
      </c>
      <c r="J184">
        <v>1174970.9324826251</v>
      </c>
      <c r="K184">
        <v>87608000</v>
      </c>
      <c r="L184">
        <v>182</v>
      </c>
      <c r="M184">
        <v>0.6053500455836669</v>
      </c>
      <c r="N184">
        <v>-2.1739130434782608</v>
      </c>
    </row>
    <row r="185" spans="1:14" x14ac:dyDescent="0.3">
      <c r="A185">
        <v>184</v>
      </c>
      <c r="B185" t="s">
        <v>139</v>
      </c>
      <c r="C185" t="s">
        <v>147</v>
      </c>
      <c r="D185" t="s">
        <v>151</v>
      </c>
      <c r="E185" t="s">
        <v>152</v>
      </c>
      <c r="F185" t="s">
        <v>280</v>
      </c>
      <c r="G185" t="s">
        <v>219</v>
      </c>
      <c r="H185">
        <v>326.30874276791826</v>
      </c>
      <c r="I185">
        <v>47</v>
      </c>
      <c r="J185">
        <v>1174970.9324826251</v>
      </c>
      <c r="K185">
        <v>87608000</v>
      </c>
      <c r="L185">
        <v>183</v>
      </c>
      <c r="M185">
        <v>0.6053500455836669</v>
      </c>
      <c r="N185">
        <v>-2.1739130434782608</v>
      </c>
    </row>
    <row r="186" spans="1:14" x14ac:dyDescent="0.3">
      <c r="A186">
        <v>185</v>
      </c>
      <c r="B186" t="s">
        <v>139</v>
      </c>
      <c r="C186" t="s">
        <v>147</v>
      </c>
      <c r="D186" t="s">
        <v>151</v>
      </c>
      <c r="E186" t="s">
        <v>152</v>
      </c>
      <c r="F186" t="s">
        <v>280</v>
      </c>
      <c r="G186" t="s">
        <v>219</v>
      </c>
      <c r="H186">
        <v>326.30874276791826</v>
      </c>
      <c r="I186">
        <v>47</v>
      </c>
      <c r="J186">
        <v>1174970.9324826251</v>
      </c>
      <c r="K186">
        <v>87608000</v>
      </c>
      <c r="L186">
        <v>184</v>
      </c>
      <c r="M186">
        <v>0.6053500455836669</v>
      </c>
      <c r="N186">
        <v>-2.1739130434782608</v>
      </c>
    </row>
    <row r="187" spans="1:14" x14ac:dyDescent="0.3">
      <c r="A187">
        <v>186</v>
      </c>
      <c r="B187" t="s">
        <v>139</v>
      </c>
      <c r="C187" t="s">
        <v>147</v>
      </c>
      <c r="D187" t="s">
        <v>151</v>
      </c>
      <c r="E187" t="s">
        <v>152</v>
      </c>
      <c r="F187" t="s">
        <v>280</v>
      </c>
      <c r="G187" t="s">
        <v>219</v>
      </c>
      <c r="H187">
        <v>326.30874276791826</v>
      </c>
      <c r="I187">
        <v>47</v>
      </c>
      <c r="J187">
        <v>1174970.9324826251</v>
      </c>
      <c r="K187">
        <v>87608000</v>
      </c>
      <c r="L187">
        <v>185</v>
      </c>
      <c r="M187">
        <v>0.6053500455836669</v>
      </c>
      <c r="N187">
        <v>-2.1739130434782608</v>
      </c>
    </row>
    <row r="188" spans="1:14" x14ac:dyDescent="0.3">
      <c r="A188">
        <v>187</v>
      </c>
      <c r="B188" t="s">
        <v>139</v>
      </c>
      <c r="C188" t="s">
        <v>147</v>
      </c>
      <c r="D188" t="s">
        <v>151</v>
      </c>
      <c r="E188" t="s">
        <v>152</v>
      </c>
      <c r="F188" t="s">
        <v>280</v>
      </c>
      <c r="G188" t="s">
        <v>219</v>
      </c>
      <c r="H188">
        <v>326.30874276791826</v>
      </c>
      <c r="I188">
        <v>47</v>
      </c>
      <c r="J188">
        <v>1174970.9324826251</v>
      </c>
      <c r="K188">
        <v>87608000</v>
      </c>
      <c r="L188">
        <v>186</v>
      </c>
      <c r="M188">
        <v>0.6053500455836669</v>
      </c>
      <c r="N188">
        <v>-2.1739130434782608</v>
      </c>
    </row>
    <row r="189" spans="1:14" x14ac:dyDescent="0.3">
      <c r="A189">
        <v>188</v>
      </c>
      <c r="B189" t="s">
        <v>139</v>
      </c>
      <c r="C189" t="s">
        <v>147</v>
      </c>
      <c r="D189" t="s">
        <v>151</v>
      </c>
      <c r="E189" t="s">
        <v>152</v>
      </c>
      <c r="F189" t="s">
        <v>280</v>
      </c>
      <c r="G189" t="s">
        <v>219</v>
      </c>
      <c r="H189">
        <v>326.30874276791826</v>
      </c>
      <c r="I189">
        <v>47</v>
      </c>
      <c r="J189">
        <v>1174970.9324826251</v>
      </c>
      <c r="K189">
        <v>87608000</v>
      </c>
      <c r="L189">
        <v>187</v>
      </c>
      <c r="M189">
        <v>0.6053500455836669</v>
      </c>
      <c r="N189">
        <v>-2.1739130434782608</v>
      </c>
    </row>
    <row r="190" spans="1:14" x14ac:dyDescent="0.3">
      <c r="A190">
        <v>189</v>
      </c>
      <c r="B190" t="s">
        <v>139</v>
      </c>
      <c r="C190" t="s">
        <v>147</v>
      </c>
      <c r="D190" t="s">
        <v>151</v>
      </c>
      <c r="E190" t="s">
        <v>152</v>
      </c>
      <c r="F190" t="s">
        <v>280</v>
      </c>
      <c r="G190" t="s">
        <v>219</v>
      </c>
      <c r="H190">
        <v>326.30874276791826</v>
      </c>
      <c r="I190">
        <v>47</v>
      </c>
      <c r="J190">
        <v>1174970.9324826251</v>
      </c>
      <c r="K190">
        <v>87608000</v>
      </c>
      <c r="L190">
        <v>188</v>
      </c>
      <c r="M190">
        <v>0.6053500455836669</v>
      </c>
      <c r="N190">
        <v>-2.1739130434782608</v>
      </c>
    </row>
    <row r="191" spans="1:14" x14ac:dyDescent="0.3">
      <c r="A191">
        <v>190</v>
      </c>
      <c r="B191" t="s">
        <v>139</v>
      </c>
      <c r="C191" t="s">
        <v>147</v>
      </c>
      <c r="D191" t="s">
        <v>151</v>
      </c>
      <c r="E191" t="s">
        <v>152</v>
      </c>
      <c r="F191" t="s">
        <v>280</v>
      </c>
      <c r="G191" t="s">
        <v>219</v>
      </c>
      <c r="H191">
        <v>326.30874276791826</v>
      </c>
      <c r="I191">
        <v>47</v>
      </c>
      <c r="J191">
        <v>1174970.9324826251</v>
      </c>
      <c r="K191">
        <v>87608000</v>
      </c>
      <c r="L191">
        <v>189</v>
      </c>
      <c r="M191">
        <v>0.6053500455836669</v>
      </c>
      <c r="N191">
        <v>-2.1739130434782608</v>
      </c>
    </row>
    <row r="192" spans="1:14" x14ac:dyDescent="0.3">
      <c r="A192">
        <v>191</v>
      </c>
      <c r="B192" t="s">
        <v>139</v>
      </c>
      <c r="C192" t="s">
        <v>147</v>
      </c>
      <c r="D192" t="s">
        <v>151</v>
      </c>
      <c r="E192" t="s">
        <v>152</v>
      </c>
      <c r="F192" t="s">
        <v>280</v>
      </c>
      <c r="G192" t="s">
        <v>219</v>
      </c>
      <c r="H192">
        <v>326.30874276791826</v>
      </c>
      <c r="I192">
        <v>47</v>
      </c>
      <c r="J192">
        <v>1174970.9324826251</v>
      </c>
      <c r="K192">
        <v>87608000</v>
      </c>
      <c r="L192">
        <v>190</v>
      </c>
      <c r="M192">
        <v>0.6053500455836669</v>
      </c>
      <c r="N192">
        <v>-2.1739130434782608</v>
      </c>
    </row>
    <row r="193" spans="1:14" x14ac:dyDescent="0.3">
      <c r="A193">
        <v>192</v>
      </c>
      <c r="B193" t="s">
        <v>139</v>
      </c>
      <c r="C193" t="s">
        <v>147</v>
      </c>
      <c r="D193" t="s">
        <v>151</v>
      </c>
      <c r="E193" t="s">
        <v>152</v>
      </c>
      <c r="F193" t="s">
        <v>280</v>
      </c>
      <c r="G193" t="s">
        <v>219</v>
      </c>
      <c r="H193">
        <v>326.30874276791826</v>
      </c>
      <c r="I193">
        <v>47</v>
      </c>
      <c r="J193">
        <v>1174970.9324826251</v>
      </c>
      <c r="K193">
        <v>87608000</v>
      </c>
      <c r="L193">
        <v>191</v>
      </c>
      <c r="M193">
        <v>0.6053500455836669</v>
      </c>
      <c r="N193">
        <v>-2.1739130434782608</v>
      </c>
    </row>
    <row r="194" spans="1:14" x14ac:dyDescent="0.3">
      <c r="A194">
        <v>193</v>
      </c>
      <c r="B194" t="s">
        <v>139</v>
      </c>
      <c r="C194" t="s">
        <v>147</v>
      </c>
      <c r="D194" t="s">
        <v>151</v>
      </c>
      <c r="E194" t="s">
        <v>152</v>
      </c>
      <c r="F194" t="s">
        <v>280</v>
      </c>
      <c r="G194" t="s">
        <v>219</v>
      </c>
      <c r="H194">
        <v>326.30874276791826</v>
      </c>
      <c r="I194">
        <v>47</v>
      </c>
      <c r="J194">
        <v>1174970.9324826251</v>
      </c>
      <c r="K194">
        <v>87608000</v>
      </c>
      <c r="L194">
        <v>192</v>
      </c>
      <c r="M194">
        <v>0.6053500455836669</v>
      </c>
      <c r="N194">
        <v>-2.1739130434782608</v>
      </c>
    </row>
    <row r="195" spans="1:14" x14ac:dyDescent="0.3">
      <c r="A195">
        <v>194</v>
      </c>
      <c r="B195" t="s">
        <v>139</v>
      </c>
      <c r="C195" t="s">
        <v>147</v>
      </c>
      <c r="D195" t="s">
        <v>151</v>
      </c>
      <c r="E195" t="s">
        <v>152</v>
      </c>
      <c r="F195" t="s">
        <v>280</v>
      </c>
      <c r="G195" t="s">
        <v>219</v>
      </c>
      <c r="H195">
        <v>326.30874276791826</v>
      </c>
      <c r="I195">
        <v>47</v>
      </c>
      <c r="J195">
        <v>1174970.9324826251</v>
      </c>
      <c r="K195">
        <v>87608000</v>
      </c>
      <c r="L195">
        <v>193</v>
      </c>
      <c r="M195">
        <v>0.6053500455836669</v>
      </c>
      <c r="N195">
        <v>-2.1739130434782608</v>
      </c>
    </row>
    <row r="196" spans="1:14" x14ac:dyDescent="0.3">
      <c r="A196">
        <v>195</v>
      </c>
      <c r="B196" t="s">
        <v>139</v>
      </c>
      <c r="C196" t="s">
        <v>147</v>
      </c>
      <c r="D196" t="s">
        <v>151</v>
      </c>
      <c r="E196" t="s">
        <v>152</v>
      </c>
      <c r="F196" t="s">
        <v>280</v>
      </c>
      <c r="G196" t="s">
        <v>219</v>
      </c>
      <c r="H196">
        <v>326.30874276791826</v>
      </c>
      <c r="I196">
        <v>47</v>
      </c>
      <c r="J196">
        <v>1174970.9324826251</v>
      </c>
      <c r="K196">
        <v>87608000</v>
      </c>
      <c r="L196">
        <v>194</v>
      </c>
      <c r="M196">
        <v>0.6053500455836669</v>
      </c>
      <c r="N196">
        <v>-2.1739130434782608</v>
      </c>
    </row>
    <row r="197" spans="1:14" x14ac:dyDescent="0.3">
      <c r="A197">
        <v>196</v>
      </c>
      <c r="B197" t="s">
        <v>139</v>
      </c>
      <c r="C197" t="s">
        <v>147</v>
      </c>
      <c r="D197" t="s">
        <v>151</v>
      </c>
      <c r="E197" t="s">
        <v>152</v>
      </c>
      <c r="F197" t="s">
        <v>280</v>
      </c>
      <c r="G197" t="s">
        <v>219</v>
      </c>
      <c r="H197">
        <v>326.30874276791826</v>
      </c>
      <c r="I197">
        <v>47</v>
      </c>
      <c r="J197">
        <v>1174970.9324826251</v>
      </c>
      <c r="K197">
        <v>87608000</v>
      </c>
      <c r="L197">
        <v>195</v>
      </c>
      <c r="M197">
        <v>0.6053500455836669</v>
      </c>
      <c r="N197">
        <v>-2.1739130434782608</v>
      </c>
    </row>
    <row r="198" spans="1:14" x14ac:dyDescent="0.3">
      <c r="A198">
        <v>197</v>
      </c>
      <c r="B198" t="s">
        <v>139</v>
      </c>
      <c r="C198" t="s">
        <v>147</v>
      </c>
      <c r="D198" t="s">
        <v>151</v>
      </c>
      <c r="E198" t="s">
        <v>152</v>
      </c>
      <c r="F198" t="s">
        <v>280</v>
      </c>
      <c r="G198" t="s">
        <v>219</v>
      </c>
      <c r="H198">
        <v>326.30874276791826</v>
      </c>
      <c r="I198">
        <v>47</v>
      </c>
      <c r="J198">
        <v>1174970.9324826251</v>
      </c>
      <c r="K198">
        <v>87608000</v>
      </c>
      <c r="L198">
        <v>196</v>
      </c>
      <c r="M198">
        <v>0.6053500455836669</v>
      </c>
      <c r="N198">
        <v>-2.1739130434782608</v>
      </c>
    </row>
    <row r="199" spans="1:14" x14ac:dyDescent="0.3">
      <c r="A199">
        <v>198</v>
      </c>
      <c r="B199" t="s">
        <v>139</v>
      </c>
      <c r="C199" t="s">
        <v>147</v>
      </c>
      <c r="D199" t="s">
        <v>151</v>
      </c>
      <c r="E199" t="s">
        <v>152</v>
      </c>
      <c r="F199" t="s">
        <v>280</v>
      </c>
      <c r="G199" t="s">
        <v>219</v>
      </c>
      <c r="H199">
        <v>326.30874276791826</v>
      </c>
      <c r="I199">
        <v>47</v>
      </c>
      <c r="J199">
        <v>1174970.9324826251</v>
      </c>
      <c r="K199">
        <v>87608000</v>
      </c>
      <c r="L199">
        <v>197</v>
      </c>
      <c r="M199">
        <v>0.6053500455836669</v>
      </c>
      <c r="N199">
        <v>-2.1739130434782608</v>
      </c>
    </row>
    <row r="200" spans="1:14" x14ac:dyDescent="0.3">
      <c r="A200">
        <v>199</v>
      </c>
      <c r="B200" t="s">
        <v>139</v>
      </c>
      <c r="C200" t="s">
        <v>147</v>
      </c>
      <c r="D200" t="s">
        <v>151</v>
      </c>
      <c r="E200" t="s">
        <v>152</v>
      </c>
      <c r="F200" t="s">
        <v>280</v>
      </c>
      <c r="G200" t="s">
        <v>219</v>
      </c>
      <c r="H200">
        <v>326.30874276791826</v>
      </c>
      <c r="I200">
        <v>47</v>
      </c>
      <c r="J200">
        <v>1174970.9324826251</v>
      </c>
      <c r="K200">
        <v>87608000</v>
      </c>
      <c r="L200">
        <v>198</v>
      </c>
      <c r="M200">
        <v>0.6053500455836669</v>
      </c>
      <c r="N200">
        <v>-2.1739130434782608</v>
      </c>
    </row>
    <row r="201" spans="1:14" x14ac:dyDescent="0.3">
      <c r="A201">
        <v>200</v>
      </c>
      <c r="B201" t="s">
        <v>139</v>
      </c>
      <c r="C201" t="s">
        <v>147</v>
      </c>
      <c r="D201" t="s">
        <v>151</v>
      </c>
      <c r="E201" t="s">
        <v>152</v>
      </c>
      <c r="F201" t="s">
        <v>280</v>
      </c>
      <c r="G201" t="s">
        <v>219</v>
      </c>
      <c r="H201">
        <v>326.30874276791826</v>
      </c>
      <c r="I201">
        <v>47</v>
      </c>
      <c r="J201">
        <v>1174970.9324826251</v>
      </c>
      <c r="K201">
        <v>87608000</v>
      </c>
      <c r="L201">
        <v>199</v>
      </c>
      <c r="M201">
        <v>0.6053500455836669</v>
      </c>
      <c r="N201">
        <v>-2.1739130434782608</v>
      </c>
    </row>
    <row r="202" spans="1:14" x14ac:dyDescent="0.3">
      <c r="A202">
        <v>201</v>
      </c>
      <c r="B202" t="s">
        <v>139</v>
      </c>
      <c r="C202" t="s">
        <v>147</v>
      </c>
      <c r="D202" t="s">
        <v>151</v>
      </c>
      <c r="E202" t="s">
        <v>152</v>
      </c>
      <c r="F202" t="s">
        <v>280</v>
      </c>
      <c r="G202" t="s">
        <v>219</v>
      </c>
      <c r="H202">
        <v>326.30874276791826</v>
      </c>
      <c r="I202">
        <v>47</v>
      </c>
      <c r="J202">
        <v>1174970.9324826251</v>
      </c>
      <c r="K202">
        <v>87608000</v>
      </c>
      <c r="L202">
        <v>200</v>
      </c>
      <c r="M202">
        <v>0.6053500455836669</v>
      </c>
      <c r="N202">
        <v>-2.1739130434782608</v>
      </c>
    </row>
    <row r="203" spans="1:14" x14ac:dyDescent="0.3">
      <c r="A203">
        <v>202</v>
      </c>
      <c r="B203" t="s">
        <v>139</v>
      </c>
      <c r="C203" t="s">
        <v>147</v>
      </c>
      <c r="D203" t="s">
        <v>151</v>
      </c>
      <c r="E203" t="s">
        <v>152</v>
      </c>
      <c r="F203" t="s">
        <v>280</v>
      </c>
      <c r="G203" t="s">
        <v>219</v>
      </c>
      <c r="H203">
        <v>326.30874276791826</v>
      </c>
      <c r="I203">
        <v>47</v>
      </c>
      <c r="J203">
        <v>1174970.9324826251</v>
      </c>
      <c r="K203">
        <v>87608000</v>
      </c>
      <c r="L203">
        <v>201</v>
      </c>
      <c r="M203">
        <v>0.6053500455836669</v>
      </c>
      <c r="N203">
        <v>-2.1739130434782608</v>
      </c>
    </row>
    <row r="204" spans="1:14" x14ac:dyDescent="0.3">
      <c r="A204">
        <v>203</v>
      </c>
      <c r="B204" t="s">
        <v>139</v>
      </c>
      <c r="C204" t="s">
        <v>147</v>
      </c>
      <c r="D204" t="s">
        <v>151</v>
      </c>
      <c r="E204" t="s">
        <v>152</v>
      </c>
      <c r="F204" t="s">
        <v>280</v>
      </c>
      <c r="G204" t="s">
        <v>219</v>
      </c>
      <c r="H204">
        <v>326.30874276791826</v>
      </c>
      <c r="I204">
        <v>47</v>
      </c>
      <c r="J204">
        <v>1174970.9324826251</v>
      </c>
      <c r="K204">
        <v>87608000</v>
      </c>
      <c r="L204">
        <v>202</v>
      </c>
      <c r="M204">
        <v>0.6053500455836669</v>
      </c>
      <c r="N204">
        <v>-2.1739130434782608</v>
      </c>
    </row>
    <row r="205" spans="1:14" x14ac:dyDescent="0.3">
      <c r="A205">
        <v>204</v>
      </c>
      <c r="B205" t="s">
        <v>139</v>
      </c>
      <c r="C205" t="s">
        <v>147</v>
      </c>
      <c r="D205" t="s">
        <v>151</v>
      </c>
      <c r="E205" t="s">
        <v>152</v>
      </c>
      <c r="F205" t="s">
        <v>280</v>
      </c>
      <c r="G205" t="s">
        <v>219</v>
      </c>
      <c r="H205">
        <v>327.91100968842579</v>
      </c>
      <c r="I205">
        <v>47</v>
      </c>
      <c r="J205">
        <v>1324916.8466916429</v>
      </c>
      <c r="K205">
        <v>87608000</v>
      </c>
      <c r="L205">
        <v>203</v>
      </c>
      <c r="M205">
        <v>-12.079067281583406</v>
      </c>
      <c r="N205">
        <v>-2.1739130434782608</v>
      </c>
    </row>
    <row r="206" spans="1:14" x14ac:dyDescent="0.3">
      <c r="A206">
        <v>205</v>
      </c>
      <c r="B206" t="s">
        <v>139</v>
      </c>
      <c r="C206" t="s">
        <v>147</v>
      </c>
      <c r="D206" t="s">
        <v>151</v>
      </c>
      <c r="E206" t="s">
        <v>152</v>
      </c>
      <c r="F206" t="s">
        <v>280</v>
      </c>
      <c r="G206" t="s">
        <v>219</v>
      </c>
      <c r="H206">
        <v>327.91100968842579</v>
      </c>
      <c r="I206">
        <v>47</v>
      </c>
      <c r="J206">
        <v>1324916.8466916429</v>
      </c>
      <c r="K206">
        <v>87608000</v>
      </c>
      <c r="L206">
        <v>204</v>
      </c>
      <c r="M206">
        <v>-12.079067281583406</v>
      </c>
      <c r="N206">
        <v>-2.1739130434782608</v>
      </c>
    </row>
    <row r="207" spans="1:14" x14ac:dyDescent="0.3">
      <c r="A207">
        <v>206</v>
      </c>
      <c r="B207" t="s">
        <v>139</v>
      </c>
      <c r="C207" t="s">
        <v>147</v>
      </c>
      <c r="D207" t="s">
        <v>151</v>
      </c>
      <c r="E207" t="s">
        <v>152</v>
      </c>
      <c r="F207" t="s">
        <v>280</v>
      </c>
      <c r="G207" t="s">
        <v>219</v>
      </c>
      <c r="H207">
        <v>327.91100968842579</v>
      </c>
      <c r="I207">
        <v>47</v>
      </c>
      <c r="J207">
        <v>1324916.8466916429</v>
      </c>
      <c r="K207">
        <v>87608000</v>
      </c>
      <c r="L207">
        <v>205</v>
      </c>
      <c r="M207">
        <v>-12.079067281583406</v>
      </c>
      <c r="N207">
        <v>-2.1739130434782608</v>
      </c>
    </row>
    <row r="208" spans="1:14" x14ac:dyDescent="0.3">
      <c r="A208">
        <v>207</v>
      </c>
      <c r="B208" t="s">
        <v>139</v>
      </c>
      <c r="C208" t="s">
        <v>147</v>
      </c>
      <c r="D208" t="s">
        <v>151</v>
      </c>
      <c r="E208" t="s">
        <v>152</v>
      </c>
      <c r="F208" t="s">
        <v>280</v>
      </c>
      <c r="G208" t="s">
        <v>219</v>
      </c>
      <c r="H208">
        <v>327.91100968842579</v>
      </c>
      <c r="I208">
        <v>47</v>
      </c>
      <c r="J208">
        <v>1324916.8466916429</v>
      </c>
      <c r="K208">
        <v>87608000</v>
      </c>
      <c r="L208">
        <v>206</v>
      </c>
      <c r="M208">
        <v>-12.079067281583406</v>
      </c>
      <c r="N208">
        <v>-2.1739130434782608</v>
      </c>
    </row>
    <row r="209" spans="1:14" x14ac:dyDescent="0.3">
      <c r="A209">
        <v>208</v>
      </c>
      <c r="B209" t="s">
        <v>139</v>
      </c>
      <c r="C209" t="s">
        <v>147</v>
      </c>
      <c r="D209" t="s">
        <v>151</v>
      </c>
      <c r="E209" t="s">
        <v>152</v>
      </c>
      <c r="F209" t="s">
        <v>280</v>
      </c>
      <c r="G209" t="s">
        <v>219</v>
      </c>
      <c r="H209">
        <v>327.91100968842579</v>
      </c>
      <c r="I209">
        <v>47</v>
      </c>
      <c r="J209">
        <v>1324916.8466916429</v>
      </c>
      <c r="K209">
        <v>87608000</v>
      </c>
      <c r="L209">
        <v>207</v>
      </c>
      <c r="M209">
        <v>-12.079067281583406</v>
      </c>
      <c r="N209">
        <v>-2.1739130434782608</v>
      </c>
    </row>
    <row r="210" spans="1:14" x14ac:dyDescent="0.3">
      <c r="A210">
        <v>209</v>
      </c>
      <c r="B210" t="s">
        <v>139</v>
      </c>
      <c r="C210" t="s">
        <v>147</v>
      </c>
      <c r="D210" t="s">
        <v>151</v>
      </c>
      <c r="E210" t="s">
        <v>152</v>
      </c>
      <c r="F210" t="s">
        <v>280</v>
      </c>
      <c r="G210" t="s">
        <v>219</v>
      </c>
      <c r="H210">
        <v>327.91100968842579</v>
      </c>
      <c r="I210">
        <v>47</v>
      </c>
      <c r="J210">
        <v>1324916.8466916429</v>
      </c>
      <c r="K210">
        <v>87608000</v>
      </c>
      <c r="L210">
        <v>208</v>
      </c>
      <c r="M210">
        <v>-12.079067281583406</v>
      </c>
      <c r="N210">
        <v>-2.1739130434782608</v>
      </c>
    </row>
    <row r="211" spans="1:14" x14ac:dyDescent="0.3">
      <c r="A211">
        <v>210</v>
      </c>
      <c r="B211" t="s">
        <v>139</v>
      </c>
      <c r="C211" t="s">
        <v>147</v>
      </c>
      <c r="D211" t="s">
        <v>151</v>
      </c>
      <c r="E211" t="s">
        <v>152</v>
      </c>
      <c r="F211" t="s">
        <v>280</v>
      </c>
      <c r="G211" t="s">
        <v>219</v>
      </c>
      <c r="H211">
        <v>327.91100968842579</v>
      </c>
      <c r="I211">
        <v>47</v>
      </c>
      <c r="J211">
        <v>1324916.8466916429</v>
      </c>
      <c r="K211">
        <v>87608000</v>
      </c>
      <c r="L211">
        <v>209</v>
      </c>
      <c r="M211">
        <v>-12.079067281583406</v>
      </c>
      <c r="N211">
        <v>-2.1739130434782608</v>
      </c>
    </row>
    <row r="212" spans="1:14" x14ac:dyDescent="0.3">
      <c r="A212">
        <v>211</v>
      </c>
      <c r="B212" t="s">
        <v>139</v>
      </c>
      <c r="C212" t="s">
        <v>147</v>
      </c>
      <c r="D212" t="s">
        <v>151</v>
      </c>
      <c r="E212" t="s">
        <v>152</v>
      </c>
      <c r="F212" t="s">
        <v>280</v>
      </c>
      <c r="G212" t="s">
        <v>219</v>
      </c>
      <c r="H212">
        <v>327.91100968842579</v>
      </c>
      <c r="I212">
        <v>47</v>
      </c>
      <c r="J212">
        <v>1324916.8466916429</v>
      </c>
      <c r="K212">
        <v>87608000</v>
      </c>
      <c r="L212">
        <v>210</v>
      </c>
      <c r="M212">
        <v>-12.079067281583406</v>
      </c>
      <c r="N212">
        <v>-2.1739130434782608</v>
      </c>
    </row>
    <row r="213" spans="1:14" x14ac:dyDescent="0.3">
      <c r="A213">
        <v>212</v>
      </c>
      <c r="B213" t="s">
        <v>139</v>
      </c>
      <c r="C213" t="s">
        <v>147</v>
      </c>
      <c r="D213" t="s">
        <v>151</v>
      </c>
      <c r="E213" t="s">
        <v>152</v>
      </c>
      <c r="F213" t="s">
        <v>280</v>
      </c>
      <c r="G213" t="s">
        <v>219</v>
      </c>
      <c r="H213">
        <v>327.91100968842579</v>
      </c>
      <c r="I213">
        <v>47</v>
      </c>
      <c r="J213">
        <v>1324916.8466916429</v>
      </c>
      <c r="K213">
        <v>87608000</v>
      </c>
      <c r="L213">
        <v>211</v>
      </c>
      <c r="M213">
        <v>-12.079067281583406</v>
      </c>
      <c r="N213">
        <v>-2.1739130434782608</v>
      </c>
    </row>
    <row r="214" spans="1:14" x14ac:dyDescent="0.3">
      <c r="A214">
        <v>213</v>
      </c>
      <c r="B214" t="s">
        <v>139</v>
      </c>
      <c r="C214" t="s">
        <v>147</v>
      </c>
      <c r="D214" t="s">
        <v>151</v>
      </c>
      <c r="E214" t="s">
        <v>152</v>
      </c>
      <c r="F214" t="s">
        <v>280</v>
      </c>
      <c r="G214" t="s">
        <v>219</v>
      </c>
      <c r="H214">
        <v>327.91100968842579</v>
      </c>
      <c r="I214">
        <v>47</v>
      </c>
      <c r="J214">
        <v>1324916.8466916429</v>
      </c>
      <c r="K214">
        <v>87608000</v>
      </c>
      <c r="L214">
        <v>212</v>
      </c>
      <c r="M214">
        <v>-12.079067281583406</v>
      </c>
      <c r="N214">
        <v>-2.1739130434782608</v>
      </c>
    </row>
    <row r="215" spans="1:14" x14ac:dyDescent="0.3">
      <c r="A215">
        <v>214</v>
      </c>
      <c r="B215" t="s">
        <v>139</v>
      </c>
      <c r="C215" t="s">
        <v>147</v>
      </c>
      <c r="D215" t="s">
        <v>151</v>
      </c>
      <c r="E215" t="s">
        <v>152</v>
      </c>
      <c r="F215" t="s">
        <v>280</v>
      </c>
      <c r="G215" t="s">
        <v>219</v>
      </c>
      <c r="H215">
        <v>327.91100968842579</v>
      </c>
      <c r="I215">
        <v>47</v>
      </c>
      <c r="J215">
        <v>1324916.8466916429</v>
      </c>
      <c r="K215">
        <v>87608000</v>
      </c>
      <c r="L215">
        <v>213</v>
      </c>
      <c r="M215">
        <v>-12.079067281583406</v>
      </c>
      <c r="N215">
        <v>-2.1739130434782608</v>
      </c>
    </row>
    <row r="216" spans="1:14" x14ac:dyDescent="0.3">
      <c r="A216">
        <v>215</v>
      </c>
      <c r="B216" t="s">
        <v>139</v>
      </c>
      <c r="C216" t="s">
        <v>147</v>
      </c>
      <c r="D216" t="s">
        <v>151</v>
      </c>
      <c r="E216" t="s">
        <v>152</v>
      </c>
      <c r="F216" t="s">
        <v>280</v>
      </c>
      <c r="G216" t="s">
        <v>219</v>
      </c>
      <c r="H216">
        <v>327.91100968842579</v>
      </c>
      <c r="I216">
        <v>47</v>
      </c>
      <c r="J216">
        <v>1324916.8466916429</v>
      </c>
      <c r="K216">
        <v>87608000</v>
      </c>
      <c r="L216">
        <v>214</v>
      </c>
      <c r="M216">
        <v>-12.079067281583406</v>
      </c>
      <c r="N216">
        <v>-2.1739130434782608</v>
      </c>
    </row>
    <row r="217" spans="1:14" x14ac:dyDescent="0.3">
      <c r="A217">
        <v>216</v>
      </c>
      <c r="B217" t="s">
        <v>139</v>
      </c>
      <c r="C217" t="s">
        <v>147</v>
      </c>
      <c r="D217" t="s">
        <v>151</v>
      </c>
      <c r="E217" t="s">
        <v>152</v>
      </c>
      <c r="F217" t="s">
        <v>280</v>
      </c>
      <c r="G217" t="s">
        <v>219</v>
      </c>
      <c r="H217">
        <v>327.91100968842579</v>
      </c>
      <c r="I217">
        <v>47</v>
      </c>
      <c r="J217">
        <v>1324916.8466916429</v>
      </c>
      <c r="K217">
        <v>87608000</v>
      </c>
      <c r="L217">
        <v>215</v>
      </c>
      <c r="M217">
        <v>-12.079067281583406</v>
      </c>
      <c r="N217">
        <v>-2.1739130434782608</v>
      </c>
    </row>
    <row r="218" spans="1:14" x14ac:dyDescent="0.3">
      <c r="A218">
        <v>217</v>
      </c>
      <c r="B218" t="s">
        <v>139</v>
      </c>
      <c r="C218" t="s">
        <v>147</v>
      </c>
      <c r="D218" t="s">
        <v>151</v>
      </c>
      <c r="E218" t="s">
        <v>152</v>
      </c>
      <c r="F218" t="s">
        <v>280</v>
      </c>
      <c r="G218" t="s">
        <v>219</v>
      </c>
      <c r="H218">
        <v>327.91100968842579</v>
      </c>
      <c r="I218">
        <v>47</v>
      </c>
      <c r="J218">
        <v>1324916.8466916429</v>
      </c>
      <c r="K218">
        <v>87608000</v>
      </c>
      <c r="L218">
        <v>216</v>
      </c>
      <c r="M218">
        <v>-12.079067281583406</v>
      </c>
      <c r="N218">
        <v>-2.1739130434782608</v>
      </c>
    </row>
    <row r="219" spans="1:14" x14ac:dyDescent="0.3">
      <c r="A219">
        <v>218</v>
      </c>
      <c r="B219" t="s">
        <v>139</v>
      </c>
      <c r="C219" t="s">
        <v>147</v>
      </c>
      <c r="D219" t="s">
        <v>151</v>
      </c>
      <c r="E219" t="s">
        <v>152</v>
      </c>
      <c r="F219" t="s">
        <v>280</v>
      </c>
      <c r="G219" t="s">
        <v>219</v>
      </c>
      <c r="H219">
        <v>327.91100968842579</v>
      </c>
      <c r="I219">
        <v>47</v>
      </c>
      <c r="J219">
        <v>1324916.8466916429</v>
      </c>
      <c r="K219">
        <v>87608000</v>
      </c>
      <c r="L219">
        <v>217</v>
      </c>
      <c r="M219">
        <v>-12.079067281583406</v>
      </c>
      <c r="N219">
        <v>-2.1739130434782608</v>
      </c>
    </row>
    <row r="220" spans="1:14" x14ac:dyDescent="0.3">
      <c r="A220">
        <v>219</v>
      </c>
      <c r="B220" t="s">
        <v>139</v>
      </c>
      <c r="C220" t="s">
        <v>147</v>
      </c>
      <c r="D220" t="s">
        <v>151</v>
      </c>
      <c r="E220" t="s">
        <v>152</v>
      </c>
      <c r="F220" t="s">
        <v>280</v>
      </c>
      <c r="G220" t="s">
        <v>219</v>
      </c>
      <c r="H220">
        <v>327.91100968842579</v>
      </c>
      <c r="I220">
        <v>47</v>
      </c>
      <c r="J220">
        <v>1324916.8466916429</v>
      </c>
      <c r="K220">
        <v>87608000</v>
      </c>
      <c r="L220">
        <v>218</v>
      </c>
      <c r="M220">
        <v>-12.079067281583406</v>
      </c>
      <c r="N220">
        <v>-2.1739130434782608</v>
      </c>
    </row>
    <row r="221" spans="1:14" x14ac:dyDescent="0.3">
      <c r="A221">
        <v>220</v>
      </c>
      <c r="B221" t="s">
        <v>139</v>
      </c>
      <c r="C221" t="s">
        <v>147</v>
      </c>
      <c r="D221" t="s">
        <v>151</v>
      </c>
      <c r="E221" t="s">
        <v>152</v>
      </c>
      <c r="F221" t="s">
        <v>280</v>
      </c>
      <c r="G221" t="s">
        <v>219</v>
      </c>
      <c r="H221">
        <v>327.91100968842579</v>
      </c>
      <c r="I221">
        <v>47</v>
      </c>
      <c r="J221">
        <v>1324916.8466916429</v>
      </c>
      <c r="K221">
        <v>87608000</v>
      </c>
      <c r="L221">
        <v>219</v>
      </c>
      <c r="M221">
        <v>-12.079067281583406</v>
      </c>
      <c r="N221">
        <v>-2.1739130434782608</v>
      </c>
    </row>
    <row r="222" spans="1:14" x14ac:dyDescent="0.3">
      <c r="A222">
        <v>221</v>
      </c>
      <c r="B222" t="s">
        <v>139</v>
      </c>
      <c r="C222" t="s">
        <v>147</v>
      </c>
      <c r="D222" t="s">
        <v>151</v>
      </c>
      <c r="E222" t="s">
        <v>152</v>
      </c>
      <c r="F222" t="s">
        <v>280</v>
      </c>
      <c r="G222" t="s">
        <v>219</v>
      </c>
      <c r="H222">
        <v>327.91100968842579</v>
      </c>
      <c r="I222">
        <v>47</v>
      </c>
      <c r="J222">
        <v>1324916.8466916429</v>
      </c>
      <c r="K222">
        <v>87608000</v>
      </c>
      <c r="L222">
        <v>220</v>
      </c>
      <c r="M222">
        <v>-12.079067281583406</v>
      </c>
      <c r="N222">
        <v>-2.1739130434782608</v>
      </c>
    </row>
    <row r="223" spans="1:14" x14ac:dyDescent="0.3">
      <c r="A223">
        <v>222</v>
      </c>
      <c r="B223" t="s">
        <v>139</v>
      </c>
      <c r="C223" t="s">
        <v>147</v>
      </c>
      <c r="D223" t="s">
        <v>151</v>
      </c>
      <c r="E223" t="s">
        <v>152</v>
      </c>
      <c r="F223" t="s">
        <v>280</v>
      </c>
      <c r="G223" t="s">
        <v>219</v>
      </c>
      <c r="H223">
        <v>327.91100968842579</v>
      </c>
      <c r="I223">
        <v>47</v>
      </c>
      <c r="J223">
        <v>1324916.8466916429</v>
      </c>
      <c r="K223">
        <v>87608000</v>
      </c>
      <c r="L223">
        <v>221</v>
      </c>
      <c r="M223">
        <v>-12.079067281583406</v>
      </c>
      <c r="N223">
        <v>-2.1739130434782608</v>
      </c>
    </row>
    <row r="224" spans="1:14" x14ac:dyDescent="0.3">
      <c r="A224">
        <v>223</v>
      </c>
      <c r="B224" t="s">
        <v>139</v>
      </c>
      <c r="C224" t="s">
        <v>147</v>
      </c>
      <c r="D224" t="s">
        <v>151</v>
      </c>
      <c r="E224" t="s">
        <v>152</v>
      </c>
      <c r="F224" t="s">
        <v>280</v>
      </c>
      <c r="G224" t="s">
        <v>219</v>
      </c>
      <c r="H224">
        <v>327.91100968842579</v>
      </c>
      <c r="I224">
        <v>47</v>
      </c>
      <c r="J224">
        <v>1324916.8466916429</v>
      </c>
      <c r="K224">
        <v>87608000</v>
      </c>
      <c r="L224">
        <v>222</v>
      </c>
      <c r="M224">
        <v>-12.079067281583406</v>
      </c>
      <c r="N224">
        <v>-2.1739130434782608</v>
      </c>
    </row>
    <row r="225" spans="1:14" x14ac:dyDescent="0.3">
      <c r="A225">
        <v>224</v>
      </c>
      <c r="B225" t="s">
        <v>139</v>
      </c>
      <c r="C225" t="s">
        <v>147</v>
      </c>
      <c r="D225" t="s">
        <v>151</v>
      </c>
      <c r="E225" t="s">
        <v>152</v>
      </c>
      <c r="F225" t="s">
        <v>280</v>
      </c>
      <c r="G225" t="s">
        <v>219</v>
      </c>
      <c r="H225">
        <v>327.91100968842579</v>
      </c>
      <c r="I225">
        <v>47</v>
      </c>
      <c r="J225">
        <v>1324916.8466916429</v>
      </c>
      <c r="K225">
        <v>87608000</v>
      </c>
      <c r="L225">
        <v>223</v>
      </c>
      <c r="M225">
        <v>-12.079067281583406</v>
      </c>
      <c r="N225">
        <v>-2.1739130434782608</v>
      </c>
    </row>
    <row r="226" spans="1:14" x14ac:dyDescent="0.3">
      <c r="A226">
        <v>225</v>
      </c>
      <c r="B226" t="s">
        <v>139</v>
      </c>
      <c r="C226" t="s">
        <v>147</v>
      </c>
      <c r="D226" t="s">
        <v>151</v>
      </c>
      <c r="E226" t="s">
        <v>152</v>
      </c>
      <c r="F226" t="s">
        <v>280</v>
      </c>
      <c r="G226" t="s">
        <v>219</v>
      </c>
      <c r="H226">
        <v>327.91100968842579</v>
      </c>
      <c r="I226">
        <v>47</v>
      </c>
      <c r="J226">
        <v>1324916.8466916429</v>
      </c>
      <c r="K226">
        <v>87608000</v>
      </c>
      <c r="L226">
        <v>224</v>
      </c>
      <c r="M226">
        <v>-12.079067281583406</v>
      </c>
      <c r="N226">
        <v>-2.1739130434782608</v>
      </c>
    </row>
    <row r="227" spans="1:14" x14ac:dyDescent="0.3">
      <c r="A227">
        <v>226</v>
      </c>
      <c r="B227" t="s">
        <v>139</v>
      </c>
      <c r="C227" t="s">
        <v>147</v>
      </c>
      <c r="D227" t="s">
        <v>151</v>
      </c>
      <c r="E227" t="s">
        <v>152</v>
      </c>
      <c r="F227" t="s">
        <v>280</v>
      </c>
      <c r="G227" t="s">
        <v>219</v>
      </c>
      <c r="H227">
        <v>327.91100968842579</v>
      </c>
      <c r="I227">
        <v>47</v>
      </c>
      <c r="J227">
        <v>1324916.8466916429</v>
      </c>
      <c r="K227">
        <v>87608000</v>
      </c>
      <c r="L227">
        <v>225</v>
      </c>
      <c r="M227">
        <v>-12.079067281583406</v>
      </c>
      <c r="N227">
        <v>-2.1739130434782608</v>
      </c>
    </row>
    <row r="228" spans="1:14" x14ac:dyDescent="0.3">
      <c r="A228">
        <v>227</v>
      </c>
      <c r="B228" t="s">
        <v>139</v>
      </c>
      <c r="C228" t="s">
        <v>147</v>
      </c>
      <c r="D228" t="s">
        <v>151</v>
      </c>
      <c r="E228" t="s">
        <v>152</v>
      </c>
      <c r="F228" t="s">
        <v>280</v>
      </c>
      <c r="G228" t="s">
        <v>219</v>
      </c>
      <c r="H228">
        <v>327.91100968842579</v>
      </c>
      <c r="I228">
        <v>47</v>
      </c>
      <c r="J228">
        <v>1324916.8466916429</v>
      </c>
      <c r="K228">
        <v>87608000</v>
      </c>
      <c r="L228">
        <v>226</v>
      </c>
      <c r="M228">
        <v>-12.079067281583406</v>
      </c>
      <c r="N228">
        <v>-2.1739130434782608</v>
      </c>
    </row>
    <row r="229" spans="1:14" x14ac:dyDescent="0.3">
      <c r="A229">
        <v>228</v>
      </c>
      <c r="B229" t="s">
        <v>139</v>
      </c>
      <c r="C229" t="s">
        <v>147</v>
      </c>
      <c r="D229" t="s">
        <v>151</v>
      </c>
      <c r="E229" t="s">
        <v>152</v>
      </c>
      <c r="F229" t="s">
        <v>280</v>
      </c>
      <c r="G229" t="s">
        <v>219</v>
      </c>
      <c r="H229">
        <v>327.91100968842579</v>
      </c>
      <c r="I229">
        <v>47</v>
      </c>
      <c r="J229">
        <v>1324916.8466916429</v>
      </c>
      <c r="K229">
        <v>87608000</v>
      </c>
      <c r="L229">
        <v>227</v>
      </c>
      <c r="M229">
        <v>-12.079067281583406</v>
      </c>
      <c r="N229">
        <v>-2.1739130434782608</v>
      </c>
    </row>
    <row r="230" spans="1:14" x14ac:dyDescent="0.3">
      <c r="A230">
        <v>229</v>
      </c>
      <c r="B230" t="s">
        <v>139</v>
      </c>
      <c r="C230" t="s">
        <v>147</v>
      </c>
      <c r="D230" t="s">
        <v>151</v>
      </c>
      <c r="E230" t="s">
        <v>152</v>
      </c>
      <c r="F230" t="s">
        <v>280</v>
      </c>
      <c r="G230" t="s">
        <v>219</v>
      </c>
      <c r="H230">
        <v>327.91100968842579</v>
      </c>
      <c r="I230">
        <v>47</v>
      </c>
      <c r="J230">
        <v>1324916.8466916429</v>
      </c>
      <c r="K230">
        <v>87608000</v>
      </c>
      <c r="L230">
        <v>228</v>
      </c>
      <c r="M230">
        <v>-12.079067281583406</v>
      </c>
      <c r="N230">
        <v>-2.1739130434782608</v>
      </c>
    </row>
    <row r="231" spans="1:14" x14ac:dyDescent="0.3">
      <c r="A231">
        <v>230</v>
      </c>
      <c r="B231" t="s">
        <v>139</v>
      </c>
      <c r="C231" t="s">
        <v>147</v>
      </c>
      <c r="D231" t="s">
        <v>151</v>
      </c>
      <c r="E231" t="s">
        <v>152</v>
      </c>
      <c r="F231" t="s">
        <v>280</v>
      </c>
      <c r="G231" t="s">
        <v>219</v>
      </c>
      <c r="H231">
        <v>327.91100968842579</v>
      </c>
      <c r="I231">
        <v>47</v>
      </c>
      <c r="J231">
        <v>1324916.8466916429</v>
      </c>
      <c r="K231">
        <v>87608000</v>
      </c>
      <c r="L231">
        <v>229</v>
      </c>
      <c r="M231">
        <v>-12.079067281583406</v>
      </c>
      <c r="N231">
        <v>-2.1739130434782608</v>
      </c>
    </row>
    <row r="232" spans="1:14" x14ac:dyDescent="0.3">
      <c r="A232">
        <v>231</v>
      </c>
      <c r="B232" t="s">
        <v>139</v>
      </c>
      <c r="C232" t="s">
        <v>147</v>
      </c>
      <c r="D232" t="s">
        <v>151</v>
      </c>
      <c r="E232" t="s">
        <v>152</v>
      </c>
      <c r="F232" t="s">
        <v>280</v>
      </c>
      <c r="G232" t="s">
        <v>219</v>
      </c>
      <c r="H232">
        <v>327.91100968842579</v>
      </c>
      <c r="I232">
        <v>47</v>
      </c>
      <c r="J232">
        <v>1324916.8466916429</v>
      </c>
      <c r="K232">
        <v>87608000</v>
      </c>
      <c r="L232">
        <v>230</v>
      </c>
      <c r="M232">
        <v>-12.079067281583406</v>
      </c>
      <c r="N232">
        <v>-2.1739130434782608</v>
      </c>
    </row>
    <row r="233" spans="1:14" x14ac:dyDescent="0.3">
      <c r="A233">
        <v>232</v>
      </c>
      <c r="B233" t="s">
        <v>139</v>
      </c>
      <c r="C233" t="s">
        <v>147</v>
      </c>
      <c r="D233" t="s">
        <v>151</v>
      </c>
      <c r="E233" t="s">
        <v>152</v>
      </c>
      <c r="F233" t="s">
        <v>280</v>
      </c>
      <c r="G233" t="s">
        <v>219</v>
      </c>
      <c r="H233">
        <v>327.91100968842579</v>
      </c>
      <c r="I233">
        <v>47</v>
      </c>
      <c r="J233">
        <v>1324916.8466916429</v>
      </c>
      <c r="K233">
        <v>87608000</v>
      </c>
      <c r="L233">
        <v>231</v>
      </c>
      <c r="M233">
        <v>-12.079067281583406</v>
      </c>
      <c r="N233">
        <v>-2.1739130434782608</v>
      </c>
    </row>
    <row r="234" spans="1:14" x14ac:dyDescent="0.3">
      <c r="A234">
        <v>233</v>
      </c>
      <c r="B234" t="s">
        <v>139</v>
      </c>
      <c r="C234" t="s">
        <v>147</v>
      </c>
      <c r="D234" t="s">
        <v>151</v>
      </c>
      <c r="E234" t="s">
        <v>152</v>
      </c>
      <c r="F234" t="s">
        <v>280</v>
      </c>
      <c r="G234" t="s">
        <v>219</v>
      </c>
      <c r="H234">
        <v>327.91100968842579</v>
      </c>
      <c r="I234">
        <v>47</v>
      </c>
      <c r="J234">
        <v>1324916.8466916429</v>
      </c>
      <c r="K234">
        <v>87608000</v>
      </c>
      <c r="L234">
        <v>232</v>
      </c>
      <c r="M234">
        <v>-12.079067281583406</v>
      </c>
      <c r="N234">
        <v>-2.1739130434782608</v>
      </c>
    </row>
    <row r="235" spans="1:14" x14ac:dyDescent="0.3">
      <c r="A235">
        <v>234</v>
      </c>
      <c r="B235" t="s">
        <v>139</v>
      </c>
      <c r="C235" t="s">
        <v>147</v>
      </c>
      <c r="D235" t="s">
        <v>151</v>
      </c>
      <c r="E235" t="s">
        <v>152</v>
      </c>
      <c r="F235" t="s">
        <v>280</v>
      </c>
      <c r="G235" t="s">
        <v>219</v>
      </c>
      <c r="H235">
        <v>327.91100968842579</v>
      </c>
      <c r="I235">
        <v>47</v>
      </c>
      <c r="J235">
        <v>1324916.8466916429</v>
      </c>
      <c r="K235">
        <v>87608000</v>
      </c>
      <c r="L235">
        <v>233</v>
      </c>
      <c r="M235">
        <v>-12.079067281583406</v>
      </c>
      <c r="N235">
        <v>-2.1739130434782608</v>
      </c>
    </row>
    <row r="236" spans="1:14" x14ac:dyDescent="0.3">
      <c r="A236">
        <v>235</v>
      </c>
      <c r="B236" t="s">
        <v>139</v>
      </c>
      <c r="C236" t="s">
        <v>147</v>
      </c>
      <c r="D236" t="s">
        <v>151</v>
      </c>
      <c r="E236" t="s">
        <v>152</v>
      </c>
      <c r="F236" t="s">
        <v>280</v>
      </c>
      <c r="G236" t="s">
        <v>219</v>
      </c>
      <c r="H236">
        <v>327.91100968842579</v>
      </c>
      <c r="I236">
        <v>47</v>
      </c>
      <c r="J236">
        <v>1324916.8466916429</v>
      </c>
      <c r="K236">
        <v>87608000</v>
      </c>
      <c r="L236">
        <v>234</v>
      </c>
      <c r="M236">
        <v>-12.079067281583406</v>
      </c>
      <c r="N236">
        <v>-2.1739130434782608</v>
      </c>
    </row>
    <row r="237" spans="1:14" x14ac:dyDescent="0.3">
      <c r="A237">
        <v>236</v>
      </c>
      <c r="B237" t="s">
        <v>139</v>
      </c>
      <c r="C237" t="s">
        <v>147</v>
      </c>
      <c r="D237" t="s">
        <v>151</v>
      </c>
      <c r="E237" t="s">
        <v>152</v>
      </c>
      <c r="F237" t="s">
        <v>280</v>
      </c>
      <c r="G237" t="s">
        <v>219</v>
      </c>
      <c r="H237">
        <v>327.91100968842579</v>
      </c>
      <c r="I237">
        <v>47</v>
      </c>
      <c r="J237">
        <v>1324916.8466916429</v>
      </c>
      <c r="K237">
        <v>87608000</v>
      </c>
      <c r="L237">
        <v>235</v>
      </c>
      <c r="M237">
        <v>-12.079067281583406</v>
      </c>
      <c r="N237">
        <v>-2.1739130434782608</v>
      </c>
    </row>
    <row r="238" spans="1:14" x14ac:dyDescent="0.3">
      <c r="A238">
        <v>237</v>
      </c>
      <c r="B238" t="s">
        <v>139</v>
      </c>
      <c r="C238" t="s">
        <v>147</v>
      </c>
      <c r="D238" t="s">
        <v>151</v>
      </c>
      <c r="E238" t="s">
        <v>152</v>
      </c>
      <c r="F238" t="s">
        <v>280</v>
      </c>
      <c r="G238" t="s">
        <v>219</v>
      </c>
      <c r="H238">
        <v>327.91100968842579</v>
      </c>
      <c r="I238">
        <v>47</v>
      </c>
      <c r="J238">
        <v>1324916.8466916429</v>
      </c>
      <c r="K238">
        <v>87608000</v>
      </c>
      <c r="L238">
        <v>236</v>
      </c>
      <c r="M238">
        <v>-12.079067281583406</v>
      </c>
      <c r="N238">
        <v>-2.1739130434782608</v>
      </c>
    </row>
    <row r="239" spans="1:14" x14ac:dyDescent="0.3">
      <c r="A239">
        <v>238</v>
      </c>
      <c r="B239" t="s">
        <v>139</v>
      </c>
      <c r="C239" t="s">
        <v>147</v>
      </c>
      <c r="D239" t="s">
        <v>151</v>
      </c>
      <c r="E239" t="s">
        <v>152</v>
      </c>
      <c r="F239" t="s">
        <v>280</v>
      </c>
      <c r="G239" t="s">
        <v>219</v>
      </c>
      <c r="H239">
        <v>327.91100968842579</v>
      </c>
      <c r="I239">
        <v>47</v>
      </c>
      <c r="J239">
        <v>1324916.8466916429</v>
      </c>
      <c r="K239">
        <v>87608000</v>
      </c>
      <c r="L239">
        <v>237</v>
      </c>
      <c r="M239">
        <v>-12.079067281583406</v>
      </c>
      <c r="N239">
        <v>-2.1739130434782608</v>
      </c>
    </row>
    <row r="240" spans="1:14" x14ac:dyDescent="0.3">
      <c r="A240">
        <v>239</v>
      </c>
      <c r="B240" t="s">
        <v>139</v>
      </c>
      <c r="C240" t="s">
        <v>147</v>
      </c>
      <c r="D240" t="s">
        <v>151</v>
      </c>
      <c r="E240" t="s">
        <v>152</v>
      </c>
      <c r="F240" t="s">
        <v>280</v>
      </c>
      <c r="G240" t="s">
        <v>219</v>
      </c>
      <c r="H240">
        <v>327.91100968842579</v>
      </c>
      <c r="I240">
        <v>47</v>
      </c>
      <c r="J240">
        <v>1324916.8466916429</v>
      </c>
      <c r="K240">
        <v>87608000</v>
      </c>
      <c r="L240">
        <v>238</v>
      </c>
      <c r="M240">
        <v>-12.079067281583406</v>
      </c>
      <c r="N240">
        <v>-2.1739130434782608</v>
      </c>
    </row>
    <row r="241" spans="1:14" x14ac:dyDescent="0.3">
      <c r="A241">
        <v>240</v>
      </c>
      <c r="B241" t="s">
        <v>139</v>
      </c>
      <c r="C241" t="s">
        <v>147</v>
      </c>
      <c r="D241" t="s">
        <v>151</v>
      </c>
      <c r="E241" t="s">
        <v>152</v>
      </c>
      <c r="F241" t="s">
        <v>280</v>
      </c>
      <c r="G241" t="s">
        <v>219</v>
      </c>
      <c r="H241">
        <v>327.91100968842579</v>
      </c>
      <c r="I241">
        <v>47</v>
      </c>
      <c r="J241">
        <v>1324916.8466916429</v>
      </c>
      <c r="K241">
        <v>87608000</v>
      </c>
      <c r="L241">
        <v>239</v>
      </c>
      <c r="M241">
        <v>-12.079067281583406</v>
      </c>
      <c r="N241">
        <v>-2.1739130434782608</v>
      </c>
    </row>
    <row r="242" spans="1:14" x14ac:dyDescent="0.3">
      <c r="A242">
        <v>241</v>
      </c>
      <c r="B242" t="s">
        <v>139</v>
      </c>
      <c r="C242" t="s">
        <v>147</v>
      </c>
      <c r="D242" t="s">
        <v>151</v>
      </c>
      <c r="E242" t="s">
        <v>152</v>
      </c>
      <c r="F242" t="s">
        <v>280</v>
      </c>
      <c r="G242" t="s">
        <v>219</v>
      </c>
      <c r="H242">
        <v>327.91100968842579</v>
      </c>
      <c r="I242">
        <v>47</v>
      </c>
      <c r="J242">
        <v>1324916.8466916429</v>
      </c>
      <c r="K242">
        <v>87608000</v>
      </c>
      <c r="L242">
        <v>240</v>
      </c>
      <c r="M242">
        <v>-12.079067281583406</v>
      </c>
      <c r="N242">
        <v>-2.1739130434782608</v>
      </c>
    </row>
    <row r="243" spans="1:14" x14ac:dyDescent="0.3">
      <c r="A243">
        <v>242</v>
      </c>
      <c r="B243" t="s">
        <v>139</v>
      </c>
      <c r="C243" t="s">
        <v>147</v>
      </c>
      <c r="D243" t="s">
        <v>151</v>
      </c>
      <c r="E243" t="s">
        <v>152</v>
      </c>
      <c r="F243" t="s">
        <v>280</v>
      </c>
      <c r="G243" t="s">
        <v>219</v>
      </c>
      <c r="H243">
        <v>327.91100968842579</v>
      </c>
      <c r="I243">
        <v>47</v>
      </c>
      <c r="J243">
        <v>1324916.8466916429</v>
      </c>
      <c r="K243">
        <v>87608000</v>
      </c>
      <c r="L243">
        <v>241</v>
      </c>
      <c r="M243">
        <v>-12.079067281583406</v>
      </c>
      <c r="N243">
        <v>-2.1739130434782608</v>
      </c>
    </row>
    <row r="244" spans="1:14" x14ac:dyDescent="0.3">
      <c r="A244">
        <v>243</v>
      </c>
      <c r="B244" t="s">
        <v>139</v>
      </c>
      <c r="C244" t="s">
        <v>147</v>
      </c>
      <c r="D244" t="s">
        <v>151</v>
      </c>
      <c r="E244" t="s">
        <v>152</v>
      </c>
      <c r="F244" t="s">
        <v>280</v>
      </c>
      <c r="G244" t="s">
        <v>219</v>
      </c>
      <c r="H244">
        <v>327.91100968842579</v>
      </c>
      <c r="I244">
        <v>47</v>
      </c>
      <c r="J244">
        <v>1324916.8466916429</v>
      </c>
      <c r="K244">
        <v>87608000</v>
      </c>
      <c r="L244">
        <v>242</v>
      </c>
      <c r="M244">
        <v>-12.079067281583406</v>
      </c>
      <c r="N244">
        <v>-2.1739130434782608</v>
      </c>
    </row>
    <row r="245" spans="1:14" x14ac:dyDescent="0.3">
      <c r="A245">
        <v>244</v>
      </c>
      <c r="B245" t="s">
        <v>139</v>
      </c>
      <c r="C245" t="s">
        <v>147</v>
      </c>
      <c r="D245" t="s">
        <v>151</v>
      </c>
      <c r="E245" t="s">
        <v>152</v>
      </c>
      <c r="F245" t="s">
        <v>280</v>
      </c>
      <c r="G245" t="s">
        <v>219</v>
      </c>
      <c r="H245">
        <v>327.91100968842579</v>
      </c>
      <c r="I245">
        <v>47</v>
      </c>
      <c r="J245">
        <v>1324916.8466916429</v>
      </c>
      <c r="K245">
        <v>87608000</v>
      </c>
      <c r="L245">
        <v>243</v>
      </c>
      <c r="M245">
        <v>-12.079067281583406</v>
      </c>
      <c r="N245">
        <v>-2.1739130434782608</v>
      </c>
    </row>
    <row r="246" spans="1:14" x14ac:dyDescent="0.3">
      <c r="A246">
        <v>245</v>
      </c>
      <c r="B246" t="s">
        <v>139</v>
      </c>
      <c r="C246" t="s">
        <v>147</v>
      </c>
      <c r="D246" t="s">
        <v>151</v>
      </c>
      <c r="E246" t="s">
        <v>152</v>
      </c>
      <c r="F246" t="s">
        <v>280</v>
      </c>
      <c r="G246" t="s">
        <v>219</v>
      </c>
      <c r="H246">
        <v>327.91100968842579</v>
      </c>
      <c r="I246">
        <v>47</v>
      </c>
      <c r="J246">
        <v>1324916.8466916429</v>
      </c>
      <c r="K246">
        <v>87608000</v>
      </c>
      <c r="L246">
        <v>244</v>
      </c>
      <c r="M246">
        <v>-12.079067281583406</v>
      </c>
      <c r="N246">
        <v>-2.1739130434782608</v>
      </c>
    </row>
    <row r="247" spans="1:14" x14ac:dyDescent="0.3">
      <c r="A247">
        <v>246</v>
      </c>
      <c r="B247" t="s">
        <v>139</v>
      </c>
      <c r="C247" t="s">
        <v>147</v>
      </c>
      <c r="D247" t="s">
        <v>151</v>
      </c>
      <c r="E247" t="s">
        <v>152</v>
      </c>
      <c r="F247" t="s">
        <v>280</v>
      </c>
      <c r="G247" t="s">
        <v>219</v>
      </c>
      <c r="H247">
        <v>327.91100968842579</v>
      </c>
      <c r="I247">
        <v>47</v>
      </c>
      <c r="J247">
        <v>1324916.8466916429</v>
      </c>
      <c r="K247">
        <v>87608000</v>
      </c>
      <c r="L247">
        <v>245</v>
      </c>
      <c r="M247">
        <v>-12.079067281583406</v>
      </c>
      <c r="N247">
        <v>-2.1739130434782608</v>
      </c>
    </row>
    <row r="248" spans="1:14" x14ac:dyDescent="0.3">
      <c r="A248">
        <v>247</v>
      </c>
      <c r="B248" t="s">
        <v>139</v>
      </c>
      <c r="C248" t="s">
        <v>147</v>
      </c>
      <c r="D248" t="s">
        <v>151</v>
      </c>
      <c r="E248" t="s">
        <v>152</v>
      </c>
      <c r="F248" t="s">
        <v>280</v>
      </c>
      <c r="G248" t="s">
        <v>219</v>
      </c>
      <c r="H248">
        <v>327.91100968842579</v>
      </c>
      <c r="I248">
        <v>47</v>
      </c>
      <c r="J248">
        <v>1324916.8466916429</v>
      </c>
      <c r="K248">
        <v>87608000</v>
      </c>
      <c r="L248">
        <v>246</v>
      </c>
      <c r="M248">
        <v>-12.079067281583406</v>
      </c>
      <c r="N248">
        <v>-2.1739130434782608</v>
      </c>
    </row>
    <row r="249" spans="1:14" x14ac:dyDescent="0.3">
      <c r="A249">
        <v>248</v>
      </c>
      <c r="B249" t="s">
        <v>139</v>
      </c>
      <c r="C249" t="s">
        <v>147</v>
      </c>
      <c r="D249" t="s">
        <v>151</v>
      </c>
      <c r="E249" t="s">
        <v>152</v>
      </c>
      <c r="F249" t="s">
        <v>280</v>
      </c>
      <c r="G249" t="s">
        <v>219</v>
      </c>
      <c r="H249">
        <v>327.91100968842579</v>
      </c>
      <c r="I249">
        <v>47</v>
      </c>
      <c r="J249">
        <v>1324916.8466916429</v>
      </c>
      <c r="K249">
        <v>87608000</v>
      </c>
      <c r="L249">
        <v>247</v>
      </c>
      <c r="M249">
        <v>-12.079067281583406</v>
      </c>
      <c r="N249">
        <v>-2.1739130434782608</v>
      </c>
    </row>
    <row r="250" spans="1:14" x14ac:dyDescent="0.3">
      <c r="A250">
        <v>249</v>
      </c>
      <c r="B250" t="s">
        <v>139</v>
      </c>
      <c r="C250" t="s">
        <v>147</v>
      </c>
      <c r="D250" t="s">
        <v>151</v>
      </c>
      <c r="E250" t="s">
        <v>152</v>
      </c>
      <c r="F250" t="s">
        <v>280</v>
      </c>
      <c r="G250" t="s">
        <v>219</v>
      </c>
      <c r="H250">
        <v>334.52220042782255</v>
      </c>
      <c r="I250">
        <v>48</v>
      </c>
      <c r="J250">
        <v>1465429.6004510217</v>
      </c>
      <c r="K250">
        <v>89472000</v>
      </c>
      <c r="L250">
        <v>248</v>
      </c>
      <c r="M250">
        <v>-23.965502586442387</v>
      </c>
      <c r="N250">
        <v>-4.3478260869565215</v>
      </c>
    </row>
    <row r="251" spans="1:14" x14ac:dyDescent="0.3">
      <c r="A251">
        <v>250</v>
      </c>
      <c r="B251" t="s">
        <v>139</v>
      </c>
      <c r="C251" t="s">
        <v>147</v>
      </c>
      <c r="D251" t="s">
        <v>151</v>
      </c>
      <c r="E251" t="s">
        <v>152</v>
      </c>
      <c r="F251" t="s">
        <v>280</v>
      </c>
      <c r="G251" t="s">
        <v>219</v>
      </c>
      <c r="H251">
        <v>334.52220042782255</v>
      </c>
      <c r="I251">
        <v>48</v>
      </c>
      <c r="J251">
        <v>1465429.6004510217</v>
      </c>
      <c r="K251">
        <v>89472000</v>
      </c>
      <c r="L251">
        <v>249</v>
      </c>
      <c r="M251">
        <v>-23.965502586442387</v>
      </c>
      <c r="N251">
        <v>-4.3478260869565215</v>
      </c>
    </row>
    <row r="252" spans="1:14" x14ac:dyDescent="0.3">
      <c r="A252">
        <v>251</v>
      </c>
      <c r="B252" t="s">
        <v>139</v>
      </c>
      <c r="C252" t="s">
        <v>147</v>
      </c>
      <c r="D252" t="s">
        <v>151</v>
      </c>
      <c r="E252" t="s">
        <v>152</v>
      </c>
      <c r="F252" t="s">
        <v>280</v>
      </c>
      <c r="G252" t="s">
        <v>219</v>
      </c>
      <c r="H252">
        <v>334.52220042782255</v>
      </c>
      <c r="I252">
        <v>48</v>
      </c>
      <c r="J252">
        <v>1465429.6004510217</v>
      </c>
      <c r="K252">
        <v>89472000</v>
      </c>
      <c r="L252">
        <v>250</v>
      </c>
      <c r="M252">
        <v>-23.965502586442387</v>
      </c>
      <c r="N252">
        <v>-4.3478260869565215</v>
      </c>
    </row>
    <row r="253" spans="1:14" x14ac:dyDescent="0.3">
      <c r="A253">
        <v>252</v>
      </c>
      <c r="B253" t="s">
        <v>139</v>
      </c>
      <c r="C253" t="s">
        <v>147</v>
      </c>
      <c r="D253" t="s">
        <v>151</v>
      </c>
      <c r="E253" t="s">
        <v>152</v>
      </c>
      <c r="F253" t="s">
        <v>280</v>
      </c>
      <c r="G253" t="s">
        <v>219</v>
      </c>
      <c r="H253">
        <v>334.52220042782255</v>
      </c>
      <c r="I253">
        <v>48</v>
      </c>
      <c r="J253">
        <v>1465429.6004510217</v>
      </c>
      <c r="K253">
        <v>89472000</v>
      </c>
      <c r="L253">
        <v>251</v>
      </c>
      <c r="M253">
        <v>-23.965502586442387</v>
      </c>
      <c r="N253">
        <v>-4.3478260869565215</v>
      </c>
    </row>
    <row r="254" spans="1:14" x14ac:dyDescent="0.3">
      <c r="A254">
        <v>253</v>
      </c>
      <c r="B254" t="s">
        <v>139</v>
      </c>
      <c r="C254" t="s">
        <v>147</v>
      </c>
      <c r="D254" t="s">
        <v>151</v>
      </c>
      <c r="E254" t="s">
        <v>152</v>
      </c>
      <c r="F254" t="s">
        <v>280</v>
      </c>
      <c r="G254" t="s">
        <v>219</v>
      </c>
      <c r="H254">
        <v>334.52220042782255</v>
      </c>
      <c r="I254">
        <v>48</v>
      </c>
      <c r="J254">
        <v>1465429.6004510217</v>
      </c>
      <c r="K254">
        <v>89472000</v>
      </c>
      <c r="L254">
        <v>252</v>
      </c>
      <c r="M254">
        <v>-23.965502586442387</v>
      </c>
      <c r="N254">
        <v>-4.3478260869565215</v>
      </c>
    </row>
    <row r="255" spans="1:14" x14ac:dyDescent="0.3">
      <c r="A255">
        <v>254</v>
      </c>
      <c r="B255" t="s">
        <v>139</v>
      </c>
      <c r="C255" t="s">
        <v>147</v>
      </c>
      <c r="D255" t="s">
        <v>151</v>
      </c>
      <c r="E255" t="s">
        <v>152</v>
      </c>
      <c r="F255" t="s">
        <v>280</v>
      </c>
      <c r="G255" t="s">
        <v>219</v>
      </c>
      <c r="H255">
        <v>334.52220042782255</v>
      </c>
      <c r="I255">
        <v>48</v>
      </c>
      <c r="J255">
        <v>1465429.6004510217</v>
      </c>
      <c r="K255">
        <v>89472000</v>
      </c>
      <c r="L255">
        <v>253</v>
      </c>
      <c r="M255">
        <v>-23.965502586442387</v>
      </c>
      <c r="N255">
        <v>-4.3478260869565215</v>
      </c>
    </row>
    <row r="256" spans="1:14" x14ac:dyDescent="0.3">
      <c r="A256">
        <v>255</v>
      </c>
      <c r="B256" t="s">
        <v>139</v>
      </c>
      <c r="C256" t="s">
        <v>147</v>
      </c>
      <c r="D256" t="s">
        <v>151</v>
      </c>
      <c r="E256" t="s">
        <v>152</v>
      </c>
      <c r="F256" t="s">
        <v>280</v>
      </c>
      <c r="G256" t="s">
        <v>219</v>
      </c>
      <c r="H256">
        <v>334.52220042782255</v>
      </c>
      <c r="I256">
        <v>48</v>
      </c>
      <c r="J256">
        <v>1465429.6004510217</v>
      </c>
      <c r="K256">
        <v>89472000</v>
      </c>
      <c r="L256">
        <v>254</v>
      </c>
      <c r="M256">
        <v>-23.965502586442387</v>
      </c>
      <c r="N256">
        <v>-4.3478260869565215</v>
      </c>
    </row>
    <row r="257" spans="1:14" x14ac:dyDescent="0.3">
      <c r="A257">
        <v>256</v>
      </c>
      <c r="B257" t="s">
        <v>139</v>
      </c>
      <c r="C257" t="s">
        <v>147</v>
      </c>
      <c r="D257" t="s">
        <v>151</v>
      </c>
      <c r="E257" t="s">
        <v>152</v>
      </c>
      <c r="F257" t="s">
        <v>280</v>
      </c>
      <c r="G257" t="s">
        <v>219</v>
      </c>
      <c r="H257">
        <v>334.52220042782255</v>
      </c>
      <c r="I257">
        <v>48</v>
      </c>
      <c r="J257">
        <v>1465429.6004510217</v>
      </c>
      <c r="K257">
        <v>89472000</v>
      </c>
      <c r="L257">
        <v>255</v>
      </c>
      <c r="M257">
        <v>-23.965502586442387</v>
      </c>
      <c r="N257">
        <v>-4.3478260869565215</v>
      </c>
    </row>
    <row r="258" spans="1:14" x14ac:dyDescent="0.3">
      <c r="A258">
        <v>257</v>
      </c>
      <c r="B258" t="s">
        <v>139</v>
      </c>
      <c r="C258" t="s">
        <v>147</v>
      </c>
      <c r="D258" t="s">
        <v>151</v>
      </c>
      <c r="E258" t="s">
        <v>152</v>
      </c>
      <c r="F258" t="s">
        <v>280</v>
      </c>
      <c r="G258" t="s">
        <v>219</v>
      </c>
      <c r="H258">
        <v>334.52220042782255</v>
      </c>
      <c r="I258">
        <v>48</v>
      </c>
      <c r="J258">
        <v>1465429.6004510217</v>
      </c>
      <c r="K258">
        <v>89472000</v>
      </c>
      <c r="L258">
        <v>256</v>
      </c>
      <c r="M258">
        <v>-23.965502586442387</v>
      </c>
      <c r="N258">
        <v>-4.3478260869565215</v>
      </c>
    </row>
    <row r="259" spans="1:14" x14ac:dyDescent="0.3">
      <c r="A259">
        <v>258</v>
      </c>
      <c r="B259" t="s">
        <v>139</v>
      </c>
      <c r="C259" t="s">
        <v>147</v>
      </c>
      <c r="D259" t="s">
        <v>151</v>
      </c>
      <c r="E259" t="s">
        <v>152</v>
      </c>
      <c r="F259" t="s">
        <v>280</v>
      </c>
      <c r="G259" t="s">
        <v>219</v>
      </c>
      <c r="H259">
        <v>334.52220042782255</v>
      </c>
      <c r="I259">
        <v>48</v>
      </c>
      <c r="J259">
        <v>1465429.6004510217</v>
      </c>
      <c r="K259">
        <v>89472000</v>
      </c>
      <c r="L259">
        <v>257</v>
      </c>
      <c r="M259">
        <v>-23.965502586442387</v>
      </c>
      <c r="N259">
        <v>-4.3478260869565215</v>
      </c>
    </row>
    <row r="260" spans="1:14" x14ac:dyDescent="0.3">
      <c r="A260">
        <v>259</v>
      </c>
      <c r="B260" t="s">
        <v>139</v>
      </c>
      <c r="C260" t="s">
        <v>147</v>
      </c>
      <c r="D260" t="s">
        <v>151</v>
      </c>
      <c r="E260" t="s">
        <v>152</v>
      </c>
      <c r="F260" t="s">
        <v>280</v>
      </c>
      <c r="G260" t="s">
        <v>219</v>
      </c>
      <c r="H260">
        <v>334.52220042782255</v>
      </c>
      <c r="I260">
        <v>48</v>
      </c>
      <c r="J260">
        <v>1465429.6004510217</v>
      </c>
      <c r="K260">
        <v>89472000</v>
      </c>
      <c r="L260">
        <v>258</v>
      </c>
      <c r="M260">
        <v>-23.965502586442387</v>
      </c>
      <c r="N260">
        <v>-4.3478260869565215</v>
      </c>
    </row>
    <row r="261" spans="1:14" x14ac:dyDescent="0.3">
      <c r="A261">
        <v>260</v>
      </c>
      <c r="B261" t="s">
        <v>139</v>
      </c>
      <c r="C261" t="s">
        <v>147</v>
      </c>
      <c r="D261" t="s">
        <v>151</v>
      </c>
      <c r="E261" t="s">
        <v>152</v>
      </c>
      <c r="F261" t="s">
        <v>280</v>
      </c>
      <c r="G261" t="s">
        <v>219</v>
      </c>
      <c r="H261">
        <v>334.52220042782255</v>
      </c>
      <c r="I261">
        <v>48</v>
      </c>
      <c r="J261">
        <v>1465429.6004510217</v>
      </c>
      <c r="K261">
        <v>89472000</v>
      </c>
      <c r="L261">
        <v>259</v>
      </c>
      <c r="M261">
        <v>-23.965502586442387</v>
      </c>
      <c r="N261">
        <v>-4.3478260869565215</v>
      </c>
    </row>
    <row r="262" spans="1:14" x14ac:dyDescent="0.3">
      <c r="A262">
        <v>261</v>
      </c>
      <c r="B262" t="s">
        <v>139</v>
      </c>
      <c r="C262" t="s">
        <v>147</v>
      </c>
      <c r="D262" t="s">
        <v>151</v>
      </c>
      <c r="E262" t="s">
        <v>152</v>
      </c>
      <c r="F262" t="s">
        <v>280</v>
      </c>
      <c r="G262" t="s">
        <v>219</v>
      </c>
      <c r="H262">
        <v>334.52220042782255</v>
      </c>
      <c r="I262">
        <v>48</v>
      </c>
      <c r="J262">
        <v>1465429.6004510217</v>
      </c>
      <c r="K262">
        <v>89472000</v>
      </c>
      <c r="L262">
        <v>260</v>
      </c>
      <c r="M262">
        <v>-23.965502586442387</v>
      </c>
      <c r="N262">
        <v>-4.3478260869565215</v>
      </c>
    </row>
    <row r="263" spans="1:14" x14ac:dyDescent="0.3">
      <c r="A263">
        <v>262</v>
      </c>
      <c r="B263" t="s">
        <v>139</v>
      </c>
      <c r="C263" t="s">
        <v>147</v>
      </c>
      <c r="D263" t="s">
        <v>151</v>
      </c>
      <c r="E263" t="s">
        <v>152</v>
      </c>
      <c r="F263" t="s">
        <v>280</v>
      </c>
      <c r="G263" t="s">
        <v>219</v>
      </c>
      <c r="H263">
        <v>334.52220042782255</v>
      </c>
      <c r="I263">
        <v>48</v>
      </c>
      <c r="J263">
        <v>1465429.6004510217</v>
      </c>
      <c r="K263">
        <v>89472000</v>
      </c>
      <c r="L263">
        <v>261</v>
      </c>
      <c r="M263">
        <v>-23.965502586442387</v>
      </c>
      <c r="N263">
        <v>-4.3478260869565215</v>
      </c>
    </row>
    <row r="264" spans="1:14" x14ac:dyDescent="0.3">
      <c r="A264">
        <v>263</v>
      </c>
      <c r="B264" t="s">
        <v>139</v>
      </c>
      <c r="C264" t="s">
        <v>147</v>
      </c>
      <c r="D264" t="s">
        <v>151</v>
      </c>
      <c r="E264" t="s">
        <v>152</v>
      </c>
      <c r="F264" t="s">
        <v>280</v>
      </c>
      <c r="G264" t="s">
        <v>219</v>
      </c>
      <c r="H264">
        <v>334.52220042782255</v>
      </c>
      <c r="I264">
        <v>48</v>
      </c>
      <c r="J264">
        <v>1465429.6004510217</v>
      </c>
      <c r="K264">
        <v>89472000</v>
      </c>
      <c r="L264">
        <v>262</v>
      </c>
      <c r="M264">
        <v>-23.965502586442387</v>
      </c>
      <c r="N264">
        <v>-4.3478260869565215</v>
      </c>
    </row>
    <row r="265" spans="1:14" x14ac:dyDescent="0.3">
      <c r="A265">
        <v>264</v>
      </c>
      <c r="B265" t="s">
        <v>139</v>
      </c>
      <c r="C265" t="s">
        <v>147</v>
      </c>
      <c r="D265" t="s">
        <v>151</v>
      </c>
      <c r="E265" t="s">
        <v>152</v>
      </c>
      <c r="F265" t="s">
        <v>280</v>
      </c>
      <c r="G265" t="s">
        <v>219</v>
      </c>
      <c r="H265">
        <v>334.52220042782255</v>
      </c>
      <c r="I265">
        <v>48</v>
      </c>
      <c r="J265">
        <v>1465429.6004510217</v>
      </c>
      <c r="K265">
        <v>89472000</v>
      </c>
      <c r="L265">
        <v>263</v>
      </c>
      <c r="M265">
        <v>-23.965502586442387</v>
      </c>
      <c r="N265">
        <v>-4.3478260869565215</v>
      </c>
    </row>
    <row r="266" spans="1:14" x14ac:dyDescent="0.3">
      <c r="A266">
        <v>265</v>
      </c>
      <c r="B266" t="s">
        <v>139</v>
      </c>
      <c r="C266" t="s">
        <v>147</v>
      </c>
      <c r="D266" t="s">
        <v>151</v>
      </c>
      <c r="E266" t="s">
        <v>152</v>
      </c>
      <c r="F266" t="s">
        <v>280</v>
      </c>
      <c r="G266" t="s">
        <v>219</v>
      </c>
      <c r="H266">
        <v>334.52220042782255</v>
      </c>
      <c r="I266">
        <v>48</v>
      </c>
      <c r="J266">
        <v>1465429.6004510217</v>
      </c>
      <c r="K266">
        <v>89472000</v>
      </c>
      <c r="L266">
        <v>264</v>
      </c>
      <c r="M266">
        <v>-23.965502586442387</v>
      </c>
      <c r="N266">
        <v>-4.3478260869565215</v>
      </c>
    </row>
    <row r="267" spans="1:14" x14ac:dyDescent="0.3">
      <c r="A267">
        <v>266</v>
      </c>
      <c r="B267" t="s">
        <v>139</v>
      </c>
      <c r="C267" t="s">
        <v>147</v>
      </c>
      <c r="D267" t="s">
        <v>151</v>
      </c>
      <c r="E267" t="s">
        <v>152</v>
      </c>
      <c r="F267" t="s">
        <v>280</v>
      </c>
      <c r="G267" t="s">
        <v>219</v>
      </c>
      <c r="H267">
        <v>334.52220042782255</v>
      </c>
      <c r="I267">
        <v>48</v>
      </c>
      <c r="J267">
        <v>1465429.6004510217</v>
      </c>
      <c r="K267">
        <v>89472000</v>
      </c>
      <c r="L267">
        <v>265</v>
      </c>
      <c r="M267">
        <v>-23.965502586442387</v>
      </c>
      <c r="N267">
        <v>-4.3478260869565215</v>
      </c>
    </row>
    <row r="268" spans="1:14" x14ac:dyDescent="0.3">
      <c r="A268">
        <v>267</v>
      </c>
      <c r="B268" t="s">
        <v>139</v>
      </c>
      <c r="C268" t="s">
        <v>147</v>
      </c>
      <c r="D268" t="s">
        <v>151</v>
      </c>
      <c r="E268" t="s">
        <v>152</v>
      </c>
      <c r="F268" t="s">
        <v>280</v>
      </c>
      <c r="G268" t="s">
        <v>219</v>
      </c>
      <c r="H268">
        <v>334.52220042782255</v>
      </c>
      <c r="I268">
        <v>48</v>
      </c>
      <c r="J268">
        <v>1465429.6004510217</v>
      </c>
      <c r="K268">
        <v>89472000</v>
      </c>
      <c r="L268">
        <v>266</v>
      </c>
      <c r="M268">
        <v>-23.965502586442387</v>
      </c>
      <c r="N268">
        <v>-4.3478260869565215</v>
      </c>
    </row>
    <row r="269" spans="1:14" x14ac:dyDescent="0.3">
      <c r="A269">
        <v>268</v>
      </c>
      <c r="B269" t="s">
        <v>139</v>
      </c>
      <c r="C269" t="s">
        <v>147</v>
      </c>
      <c r="D269" t="s">
        <v>151</v>
      </c>
      <c r="E269" t="s">
        <v>152</v>
      </c>
      <c r="F269" t="s">
        <v>280</v>
      </c>
      <c r="G269" t="s">
        <v>219</v>
      </c>
      <c r="H269">
        <v>334.52220042782255</v>
      </c>
      <c r="I269">
        <v>48</v>
      </c>
      <c r="J269">
        <v>1465429.6004510217</v>
      </c>
      <c r="K269">
        <v>89472000</v>
      </c>
      <c r="L269">
        <v>267</v>
      </c>
      <c r="M269">
        <v>-23.965502586442387</v>
      </c>
      <c r="N269">
        <v>-4.3478260869565215</v>
      </c>
    </row>
    <row r="270" spans="1:14" x14ac:dyDescent="0.3">
      <c r="A270">
        <v>269</v>
      </c>
      <c r="B270" t="s">
        <v>139</v>
      </c>
      <c r="C270" t="s">
        <v>147</v>
      </c>
      <c r="D270" t="s">
        <v>151</v>
      </c>
      <c r="E270" t="s">
        <v>152</v>
      </c>
      <c r="F270" t="s">
        <v>280</v>
      </c>
      <c r="G270" t="s">
        <v>219</v>
      </c>
      <c r="H270">
        <v>334.52220042782255</v>
      </c>
      <c r="I270">
        <v>48</v>
      </c>
      <c r="J270">
        <v>1465429.6004510217</v>
      </c>
      <c r="K270">
        <v>89472000</v>
      </c>
      <c r="L270">
        <v>268</v>
      </c>
      <c r="M270">
        <v>-23.965502586442387</v>
      </c>
      <c r="N270">
        <v>-4.3478260869565215</v>
      </c>
    </row>
    <row r="271" spans="1:14" x14ac:dyDescent="0.3">
      <c r="A271">
        <v>270</v>
      </c>
      <c r="B271" t="s">
        <v>139</v>
      </c>
      <c r="C271" t="s">
        <v>147</v>
      </c>
      <c r="D271" t="s">
        <v>151</v>
      </c>
      <c r="E271" t="s">
        <v>152</v>
      </c>
      <c r="F271" t="s">
        <v>280</v>
      </c>
      <c r="G271" t="s">
        <v>219</v>
      </c>
      <c r="H271">
        <v>334.52220042782255</v>
      </c>
      <c r="I271">
        <v>48</v>
      </c>
      <c r="J271">
        <v>1465429.6004510217</v>
      </c>
      <c r="K271">
        <v>89472000</v>
      </c>
      <c r="L271">
        <v>269</v>
      </c>
      <c r="M271">
        <v>-23.965502586442387</v>
      </c>
      <c r="N271">
        <v>-4.3478260869565215</v>
      </c>
    </row>
    <row r="272" spans="1:14" x14ac:dyDescent="0.3">
      <c r="A272">
        <v>271</v>
      </c>
      <c r="B272" t="s">
        <v>139</v>
      </c>
      <c r="C272" t="s">
        <v>147</v>
      </c>
      <c r="D272" t="s">
        <v>151</v>
      </c>
      <c r="E272" t="s">
        <v>152</v>
      </c>
      <c r="F272" t="s">
        <v>280</v>
      </c>
      <c r="G272" t="s">
        <v>219</v>
      </c>
      <c r="H272">
        <v>334.52220042782255</v>
      </c>
      <c r="I272">
        <v>48</v>
      </c>
      <c r="J272">
        <v>1465429.6004510217</v>
      </c>
      <c r="K272">
        <v>89472000</v>
      </c>
      <c r="L272">
        <v>270</v>
      </c>
      <c r="M272">
        <v>-23.965502586442387</v>
      </c>
      <c r="N272">
        <v>-4.3478260869565215</v>
      </c>
    </row>
    <row r="273" spans="1:14" x14ac:dyDescent="0.3">
      <c r="A273">
        <v>272</v>
      </c>
      <c r="B273" t="s">
        <v>139</v>
      </c>
      <c r="C273" t="s">
        <v>147</v>
      </c>
      <c r="D273" t="s">
        <v>151</v>
      </c>
      <c r="E273" t="s">
        <v>152</v>
      </c>
      <c r="F273" t="s">
        <v>280</v>
      </c>
      <c r="G273" t="s">
        <v>219</v>
      </c>
      <c r="H273">
        <v>334.52220042782255</v>
      </c>
      <c r="I273">
        <v>48</v>
      </c>
      <c r="J273">
        <v>1465429.6004510217</v>
      </c>
      <c r="K273">
        <v>89472000</v>
      </c>
      <c r="L273">
        <v>271</v>
      </c>
      <c r="M273">
        <v>-23.965502586442387</v>
      </c>
      <c r="N273">
        <v>-4.3478260869565215</v>
      </c>
    </row>
    <row r="274" spans="1:14" x14ac:dyDescent="0.3">
      <c r="A274">
        <v>273</v>
      </c>
      <c r="B274" t="s">
        <v>139</v>
      </c>
      <c r="C274" t="s">
        <v>147</v>
      </c>
      <c r="D274" t="s">
        <v>151</v>
      </c>
      <c r="E274" t="s">
        <v>152</v>
      </c>
      <c r="F274" t="s">
        <v>280</v>
      </c>
      <c r="G274" t="s">
        <v>219</v>
      </c>
      <c r="H274">
        <v>334.52220042782255</v>
      </c>
      <c r="I274">
        <v>48</v>
      </c>
      <c r="J274">
        <v>1465429.6004510217</v>
      </c>
      <c r="K274">
        <v>89472000</v>
      </c>
      <c r="L274">
        <v>272</v>
      </c>
      <c r="M274">
        <v>-23.965502586442387</v>
      </c>
      <c r="N274">
        <v>-4.3478260869565215</v>
      </c>
    </row>
    <row r="275" spans="1:14" x14ac:dyDescent="0.3">
      <c r="A275">
        <v>274</v>
      </c>
      <c r="B275" t="s">
        <v>139</v>
      </c>
      <c r="C275" t="s">
        <v>147</v>
      </c>
      <c r="D275" t="s">
        <v>151</v>
      </c>
      <c r="E275" t="s">
        <v>152</v>
      </c>
      <c r="F275" t="s">
        <v>280</v>
      </c>
      <c r="G275" t="s">
        <v>219</v>
      </c>
      <c r="H275">
        <v>334.52220042782255</v>
      </c>
      <c r="I275">
        <v>48</v>
      </c>
      <c r="J275">
        <v>1465429.6004510217</v>
      </c>
      <c r="K275">
        <v>89472000</v>
      </c>
      <c r="L275">
        <v>273</v>
      </c>
      <c r="M275">
        <v>-23.965502586442387</v>
      </c>
      <c r="N275">
        <v>-4.3478260869565215</v>
      </c>
    </row>
    <row r="276" spans="1:14" x14ac:dyDescent="0.3">
      <c r="A276">
        <v>275</v>
      </c>
      <c r="B276" t="s">
        <v>139</v>
      </c>
      <c r="C276" t="s">
        <v>147</v>
      </c>
      <c r="D276" t="s">
        <v>151</v>
      </c>
      <c r="E276" t="s">
        <v>152</v>
      </c>
      <c r="F276" t="s">
        <v>280</v>
      </c>
      <c r="G276" t="s">
        <v>219</v>
      </c>
      <c r="H276">
        <v>334.52220042782255</v>
      </c>
      <c r="I276">
        <v>48</v>
      </c>
      <c r="J276">
        <v>1465429.6004510217</v>
      </c>
      <c r="K276">
        <v>89472000</v>
      </c>
      <c r="L276">
        <v>274</v>
      </c>
      <c r="M276">
        <v>-23.965502586442387</v>
      </c>
      <c r="N276">
        <v>-4.3478260869565215</v>
      </c>
    </row>
    <row r="277" spans="1:14" x14ac:dyDescent="0.3">
      <c r="A277">
        <v>276</v>
      </c>
      <c r="B277" t="s">
        <v>139</v>
      </c>
      <c r="C277" t="s">
        <v>147</v>
      </c>
      <c r="D277" t="s">
        <v>151</v>
      </c>
      <c r="E277" t="s">
        <v>152</v>
      </c>
      <c r="F277" t="s">
        <v>280</v>
      </c>
      <c r="G277" t="s">
        <v>219</v>
      </c>
      <c r="H277">
        <v>334.52220042782255</v>
      </c>
      <c r="I277">
        <v>48</v>
      </c>
      <c r="J277">
        <v>1465429.6004510217</v>
      </c>
      <c r="K277">
        <v>89472000</v>
      </c>
      <c r="L277">
        <v>275</v>
      </c>
      <c r="M277">
        <v>-23.965502586442387</v>
      </c>
      <c r="N277">
        <v>-4.3478260869565215</v>
      </c>
    </row>
    <row r="278" spans="1:14" x14ac:dyDescent="0.3">
      <c r="A278">
        <v>277</v>
      </c>
      <c r="B278" t="s">
        <v>139</v>
      </c>
      <c r="C278" t="s">
        <v>147</v>
      </c>
      <c r="D278" t="s">
        <v>151</v>
      </c>
      <c r="E278" t="s">
        <v>152</v>
      </c>
      <c r="F278" t="s">
        <v>280</v>
      </c>
      <c r="G278" t="s">
        <v>219</v>
      </c>
      <c r="H278">
        <v>334.52220042782255</v>
      </c>
      <c r="I278">
        <v>48</v>
      </c>
      <c r="J278">
        <v>1465429.6004510217</v>
      </c>
      <c r="K278">
        <v>89472000</v>
      </c>
      <c r="L278">
        <v>276</v>
      </c>
      <c r="M278">
        <v>-23.965502586442387</v>
      </c>
      <c r="N278">
        <v>-4.3478260869565215</v>
      </c>
    </row>
    <row r="279" spans="1:14" x14ac:dyDescent="0.3">
      <c r="A279">
        <v>278</v>
      </c>
      <c r="B279" t="s">
        <v>139</v>
      </c>
      <c r="C279" t="s">
        <v>147</v>
      </c>
      <c r="D279" t="s">
        <v>151</v>
      </c>
      <c r="E279" t="s">
        <v>152</v>
      </c>
      <c r="F279" t="s">
        <v>280</v>
      </c>
      <c r="G279" t="s">
        <v>219</v>
      </c>
      <c r="H279">
        <v>334.52220042782255</v>
      </c>
      <c r="I279">
        <v>48</v>
      </c>
      <c r="J279">
        <v>1465429.6004510217</v>
      </c>
      <c r="K279">
        <v>89472000</v>
      </c>
      <c r="L279">
        <v>277</v>
      </c>
      <c r="M279">
        <v>-23.965502586442387</v>
      </c>
      <c r="N279">
        <v>-4.3478260869565215</v>
      </c>
    </row>
    <row r="280" spans="1:14" x14ac:dyDescent="0.3">
      <c r="A280">
        <v>279</v>
      </c>
      <c r="B280" t="s">
        <v>139</v>
      </c>
      <c r="C280" t="s">
        <v>147</v>
      </c>
      <c r="D280" t="s">
        <v>151</v>
      </c>
      <c r="E280" t="s">
        <v>152</v>
      </c>
      <c r="F280" t="s">
        <v>280</v>
      </c>
      <c r="G280" t="s">
        <v>219</v>
      </c>
      <c r="H280">
        <v>334.52220042782255</v>
      </c>
      <c r="I280">
        <v>48</v>
      </c>
      <c r="J280">
        <v>1465429.6004510217</v>
      </c>
      <c r="K280">
        <v>89472000</v>
      </c>
      <c r="L280">
        <v>278</v>
      </c>
      <c r="M280">
        <v>-23.965502586442387</v>
      </c>
      <c r="N280">
        <v>-4.3478260869565215</v>
      </c>
    </row>
    <row r="281" spans="1:14" x14ac:dyDescent="0.3">
      <c r="A281">
        <v>280</v>
      </c>
      <c r="B281" t="s">
        <v>139</v>
      </c>
      <c r="C281" t="s">
        <v>147</v>
      </c>
      <c r="D281" t="s">
        <v>151</v>
      </c>
      <c r="E281" t="s">
        <v>152</v>
      </c>
      <c r="F281" t="s">
        <v>280</v>
      </c>
      <c r="G281" t="s">
        <v>219</v>
      </c>
      <c r="H281">
        <v>334.52220042782255</v>
      </c>
      <c r="I281">
        <v>48</v>
      </c>
      <c r="J281">
        <v>1465429.6004510217</v>
      </c>
      <c r="K281">
        <v>89472000</v>
      </c>
      <c r="L281">
        <v>279</v>
      </c>
      <c r="M281">
        <v>-23.965502586442387</v>
      </c>
      <c r="N281">
        <v>-4.3478260869565215</v>
      </c>
    </row>
    <row r="282" spans="1:14" x14ac:dyDescent="0.3">
      <c r="A282">
        <v>281</v>
      </c>
      <c r="B282" t="s">
        <v>139</v>
      </c>
      <c r="C282" t="s">
        <v>147</v>
      </c>
      <c r="D282" t="s">
        <v>151</v>
      </c>
      <c r="E282" t="s">
        <v>152</v>
      </c>
      <c r="F282" t="s">
        <v>280</v>
      </c>
      <c r="G282" t="s">
        <v>219</v>
      </c>
      <c r="H282">
        <v>334.52220042782255</v>
      </c>
      <c r="I282">
        <v>48</v>
      </c>
      <c r="J282">
        <v>1465429.6004510217</v>
      </c>
      <c r="K282">
        <v>89472000</v>
      </c>
      <c r="L282">
        <v>280</v>
      </c>
      <c r="M282">
        <v>-23.965502586442387</v>
      </c>
      <c r="N282">
        <v>-4.3478260869565215</v>
      </c>
    </row>
    <row r="283" spans="1:14" x14ac:dyDescent="0.3">
      <c r="A283">
        <v>282</v>
      </c>
      <c r="B283" t="s">
        <v>139</v>
      </c>
      <c r="C283" t="s">
        <v>147</v>
      </c>
      <c r="D283" t="s">
        <v>151</v>
      </c>
      <c r="E283" t="s">
        <v>152</v>
      </c>
      <c r="F283" t="s">
        <v>280</v>
      </c>
      <c r="G283" t="s">
        <v>219</v>
      </c>
      <c r="H283">
        <v>334.52220042782255</v>
      </c>
      <c r="I283">
        <v>48</v>
      </c>
      <c r="J283">
        <v>1465429.6004510217</v>
      </c>
      <c r="K283">
        <v>89472000</v>
      </c>
      <c r="L283">
        <v>281</v>
      </c>
      <c r="M283">
        <v>-23.965502586442387</v>
      </c>
      <c r="N283">
        <v>-4.3478260869565215</v>
      </c>
    </row>
    <row r="284" spans="1:14" x14ac:dyDescent="0.3">
      <c r="A284">
        <v>283</v>
      </c>
      <c r="B284" t="s">
        <v>139</v>
      </c>
      <c r="C284" t="s">
        <v>147</v>
      </c>
      <c r="D284" t="s">
        <v>151</v>
      </c>
      <c r="E284" t="s">
        <v>152</v>
      </c>
      <c r="F284" t="s">
        <v>280</v>
      </c>
      <c r="G284" t="s">
        <v>219</v>
      </c>
      <c r="H284">
        <v>334.52220042782255</v>
      </c>
      <c r="I284">
        <v>48</v>
      </c>
      <c r="J284">
        <v>1465429.6004510217</v>
      </c>
      <c r="K284">
        <v>89472000</v>
      </c>
      <c r="L284">
        <v>282</v>
      </c>
      <c r="M284">
        <v>-23.965502586442387</v>
      </c>
      <c r="N284">
        <v>-4.3478260869565215</v>
      </c>
    </row>
    <row r="285" spans="1:14" x14ac:dyDescent="0.3">
      <c r="A285">
        <v>284</v>
      </c>
      <c r="B285" t="s">
        <v>139</v>
      </c>
      <c r="C285" t="s">
        <v>147</v>
      </c>
      <c r="D285" t="s">
        <v>151</v>
      </c>
      <c r="E285" t="s">
        <v>152</v>
      </c>
      <c r="F285" t="s">
        <v>280</v>
      </c>
      <c r="G285" t="s">
        <v>219</v>
      </c>
      <c r="H285">
        <v>334.52220042782255</v>
      </c>
      <c r="I285">
        <v>48</v>
      </c>
      <c r="J285">
        <v>1465429.6004510217</v>
      </c>
      <c r="K285">
        <v>89472000</v>
      </c>
      <c r="L285">
        <v>283</v>
      </c>
      <c r="M285">
        <v>-23.965502586442387</v>
      </c>
      <c r="N285">
        <v>-4.3478260869565215</v>
      </c>
    </row>
    <row r="286" spans="1:14" x14ac:dyDescent="0.3">
      <c r="A286">
        <v>285</v>
      </c>
      <c r="B286" t="s">
        <v>139</v>
      </c>
      <c r="C286" t="s">
        <v>147</v>
      </c>
      <c r="D286" t="s">
        <v>151</v>
      </c>
      <c r="E286" t="s">
        <v>152</v>
      </c>
      <c r="F286" t="s">
        <v>280</v>
      </c>
      <c r="G286" t="s">
        <v>219</v>
      </c>
      <c r="H286">
        <v>334.52220042782255</v>
      </c>
      <c r="I286">
        <v>48</v>
      </c>
      <c r="J286">
        <v>1465429.6004510217</v>
      </c>
      <c r="K286">
        <v>89472000</v>
      </c>
      <c r="L286">
        <v>284</v>
      </c>
      <c r="M286">
        <v>-23.965502586442387</v>
      </c>
      <c r="N286">
        <v>-4.3478260869565215</v>
      </c>
    </row>
    <row r="287" spans="1:14" x14ac:dyDescent="0.3">
      <c r="A287">
        <v>286</v>
      </c>
      <c r="B287" t="s">
        <v>139</v>
      </c>
      <c r="C287" t="s">
        <v>147</v>
      </c>
      <c r="D287" t="s">
        <v>151</v>
      </c>
      <c r="E287" t="s">
        <v>152</v>
      </c>
      <c r="F287" t="s">
        <v>280</v>
      </c>
      <c r="G287" t="s">
        <v>219</v>
      </c>
      <c r="H287">
        <v>334.52220042782255</v>
      </c>
      <c r="I287">
        <v>48</v>
      </c>
      <c r="J287">
        <v>1465429.6004510217</v>
      </c>
      <c r="K287">
        <v>89472000</v>
      </c>
      <c r="L287">
        <v>285</v>
      </c>
      <c r="M287">
        <v>-23.965502586442387</v>
      </c>
      <c r="N287">
        <v>-4.3478260869565215</v>
      </c>
    </row>
    <row r="288" spans="1:14" x14ac:dyDescent="0.3">
      <c r="A288">
        <v>287</v>
      </c>
      <c r="B288" t="s">
        <v>139</v>
      </c>
      <c r="C288" t="s">
        <v>147</v>
      </c>
      <c r="D288" t="s">
        <v>151</v>
      </c>
      <c r="E288" t="s">
        <v>152</v>
      </c>
      <c r="F288" t="s">
        <v>280</v>
      </c>
      <c r="G288" t="s">
        <v>219</v>
      </c>
      <c r="H288">
        <v>334.52220042782255</v>
      </c>
      <c r="I288">
        <v>48</v>
      </c>
      <c r="J288">
        <v>1465429.6004510217</v>
      </c>
      <c r="K288">
        <v>89472000</v>
      </c>
      <c r="L288">
        <v>286</v>
      </c>
      <c r="M288">
        <v>-23.965502586442387</v>
      </c>
      <c r="N288">
        <v>-4.3478260869565215</v>
      </c>
    </row>
    <row r="289" spans="1:14" x14ac:dyDescent="0.3">
      <c r="A289">
        <v>288</v>
      </c>
      <c r="B289" t="s">
        <v>139</v>
      </c>
      <c r="C289" t="s">
        <v>147</v>
      </c>
      <c r="D289" t="s">
        <v>151</v>
      </c>
      <c r="E289" t="s">
        <v>152</v>
      </c>
      <c r="F289" t="s">
        <v>280</v>
      </c>
      <c r="G289" t="s">
        <v>219</v>
      </c>
      <c r="H289">
        <v>334.52220042782255</v>
      </c>
      <c r="I289">
        <v>48</v>
      </c>
      <c r="J289">
        <v>1465429.6004510217</v>
      </c>
      <c r="K289">
        <v>89472000</v>
      </c>
      <c r="L289">
        <v>287</v>
      </c>
      <c r="M289">
        <v>-23.965502586442387</v>
      </c>
      <c r="N289">
        <v>-4.3478260869565215</v>
      </c>
    </row>
    <row r="290" spans="1:14" x14ac:dyDescent="0.3">
      <c r="A290">
        <v>289</v>
      </c>
      <c r="B290" t="s">
        <v>139</v>
      </c>
      <c r="C290" t="s">
        <v>147</v>
      </c>
      <c r="D290" t="s">
        <v>151</v>
      </c>
      <c r="E290" t="s">
        <v>152</v>
      </c>
      <c r="F290" t="s">
        <v>280</v>
      </c>
      <c r="G290" t="s">
        <v>219</v>
      </c>
      <c r="H290">
        <v>334.52220042782255</v>
      </c>
      <c r="I290">
        <v>48</v>
      </c>
      <c r="J290">
        <v>1465429.6004510217</v>
      </c>
      <c r="K290">
        <v>89472000</v>
      </c>
      <c r="L290">
        <v>288</v>
      </c>
      <c r="M290">
        <v>-23.965502586442387</v>
      </c>
      <c r="N290">
        <v>-4.3478260869565215</v>
      </c>
    </row>
    <row r="291" spans="1:14" x14ac:dyDescent="0.3">
      <c r="A291">
        <v>290</v>
      </c>
      <c r="B291" t="s">
        <v>139</v>
      </c>
      <c r="C291" t="s">
        <v>147</v>
      </c>
      <c r="D291" t="s">
        <v>151</v>
      </c>
      <c r="E291" t="s">
        <v>152</v>
      </c>
      <c r="F291" t="s">
        <v>280</v>
      </c>
      <c r="G291" t="s">
        <v>219</v>
      </c>
      <c r="H291">
        <v>334.52220042782255</v>
      </c>
      <c r="I291">
        <v>48</v>
      </c>
      <c r="J291">
        <v>1465429.6004510217</v>
      </c>
      <c r="K291">
        <v>89472000</v>
      </c>
      <c r="L291">
        <v>289</v>
      </c>
      <c r="M291">
        <v>-23.965502586442387</v>
      </c>
      <c r="N291">
        <v>-4.3478260869565215</v>
      </c>
    </row>
    <row r="292" spans="1:14" x14ac:dyDescent="0.3">
      <c r="A292">
        <v>291</v>
      </c>
      <c r="B292" t="s">
        <v>139</v>
      </c>
      <c r="C292" t="s">
        <v>147</v>
      </c>
      <c r="D292" t="s">
        <v>151</v>
      </c>
      <c r="E292" t="s">
        <v>152</v>
      </c>
      <c r="F292" t="s">
        <v>280</v>
      </c>
      <c r="G292" t="s">
        <v>219</v>
      </c>
      <c r="H292">
        <v>334.52220042782255</v>
      </c>
      <c r="I292">
        <v>48</v>
      </c>
      <c r="J292">
        <v>1465429.6004510217</v>
      </c>
      <c r="K292">
        <v>89472000</v>
      </c>
      <c r="L292">
        <v>290</v>
      </c>
      <c r="M292">
        <v>-23.965502586442387</v>
      </c>
      <c r="N292">
        <v>-4.3478260869565215</v>
      </c>
    </row>
    <row r="293" spans="1:14" x14ac:dyDescent="0.3">
      <c r="A293">
        <v>292</v>
      </c>
      <c r="B293" t="s">
        <v>139</v>
      </c>
      <c r="C293" t="s">
        <v>147</v>
      </c>
      <c r="D293" t="s">
        <v>151</v>
      </c>
      <c r="E293" t="s">
        <v>152</v>
      </c>
      <c r="F293" t="s">
        <v>280</v>
      </c>
      <c r="G293" t="s">
        <v>219</v>
      </c>
      <c r="H293">
        <v>334.52220042782255</v>
      </c>
      <c r="I293">
        <v>48</v>
      </c>
      <c r="J293">
        <v>1465429.6004510217</v>
      </c>
      <c r="K293">
        <v>89472000</v>
      </c>
      <c r="L293">
        <v>291</v>
      </c>
      <c r="M293">
        <v>-23.965502586442387</v>
      </c>
      <c r="N293">
        <v>-4.3478260869565215</v>
      </c>
    </row>
    <row r="294" spans="1:14" x14ac:dyDescent="0.3">
      <c r="A294">
        <v>293</v>
      </c>
      <c r="B294" t="s">
        <v>139</v>
      </c>
      <c r="C294" t="s">
        <v>147</v>
      </c>
      <c r="D294" t="s">
        <v>151</v>
      </c>
      <c r="E294" t="s">
        <v>152</v>
      </c>
      <c r="F294" t="s">
        <v>280</v>
      </c>
      <c r="G294" t="s">
        <v>219</v>
      </c>
      <c r="H294">
        <v>334.52220042782255</v>
      </c>
      <c r="I294">
        <v>48</v>
      </c>
      <c r="J294">
        <v>1465429.6004510217</v>
      </c>
      <c r="K294">
        <v>89472000</v>
      </c>
      <c r="L294">
        <v>292</v>
      </c>
      <c r="M294">
        <v>-23.965502586442387</v>
      </c>
      <c r="N294">
        <v>-4.3478260869565215</v>
      </c>
    </row>
    <row r="295" spans="1:14" x14ac:dyDescent="0.3">
      <c r="A295">
        <v>294</v>
      </c>
      <c r="B295" t="s">
        <v>139</v>
      </c>
      <c r="C295" t="s">
        <v>147</v>
      </c>
      <c r="D295" t="s">
        <v>151</v>
      </c>
      <c r="E295" t="s">
        <v>152</v>
      </c>
      <c r="F295" t="s">
        <v>280</v>
      </c>
      <c r="G295" t="s">
        <v>219</v>
      </c>
      <c r="H295">
        <v>320.85483352422722</v>
      </c>
      <c r="I295">
        <v>46</v>
      </c>
      <c r="J295">
        <v>1324190.1874006395</v>
      </c>
      <c r="K295">
        <v>85744000</v>
      </c>
      <c r="L295">
        <v>293</v>
      </c>
      <c r="M295">
        <v>-12.017596785702461</v>
      </c>
      <c r="N295">
        <v>0</v>
      </c>
    </row>
    <row r="296" spans="1:14" x14ac:dyDescent="0.3">
      <c r="A296">
        <v>295</v>
      </c>
      <c r="B296" t="s">
        <v>139</v>
      </c>
      <c r="C296" t="s">
        <v>147</v>
      </c>
      <c r="D296" t="s">
        <v>151</v>
      </c>
      <c r="E296" t="s">
        <v>152</v>
      </c>
      <c r="F296" t="s">
        <v>280</v>
      </c>
      <c r="G296" t="s">
        <v>219</v>
      </c>
      <c r="H296">
        <v>320.85483352422722</v>
      </c>
      <c r="I296">
        <v>46</v>
      </c>
      <c r="J296">
        <v>1324190.1874006395</v>
      </c>
      <c r="K296">
        <v>85744000</v>
      </c>
      <c r="L296">
        <v>294</v>
      </c>
      <c r="M296">
        <v>-12.017596785702461</v>
      </c>
      <c r="N296">
        <v>0</v>
      </c>
    </row>
    <row r="297" spans="1:14" x14ac:dyDescent="0.3">
      <c r="A297">
        <v>296</v>
      </c>
      <c r="B297" t="s">
        <v>139</v>
      </c>
      <c r="C297" t="s">
        <v>147</v>
      </c>
      <c r="D297" t="s">
        <v>151</v>
      </c>
      <c r="E297" t="s">
        <v>152</v>
      </c>
      <c r="F297" t="s">
        <v>280</v>
      </c>
      <c r="G297" t="s">
        <v>219</v>
      </c>
      <c r="H297">
        <v>320.85483352422722</v>
      </c>
      <c r="I297">
        <v>46</v>
      </c>
      <c r="J297">
        <v>1324190.1874006395</v>
      </c>
      <c r="K297">
        <v>85744000</v>
      </c>
      <c r="L297">
        <v>295</v>
      </c>
      <c r="M297">
        <v>-12.017596785702461</v>
      </c>
      <c r="N297">
        <v>0</v>
      </c>
    </row>
    <row r="298" spans="1:14" x14ac:dyDescent="0.3">
      <c r="A298">
        <v>297</v>
      </c>
      <c r="B298" t="s">
        <v>139</v>
      </c>
      <c r="C298" t="s">
        <v>147</v>
      </c>
      <c r="D298" t="s">
        <v>151</v>
      </c>
      <c r="E298" t="s">
        <v>152</v>
      </c>
      <c r="F298" t="s">
        <v>280</v>
      </c>
      <c r="G298" t="s">
        <v>219</v>
      </c>
      <c r="H298">
        <v>320.85483352422722</v>
      </c>
      <c r="I298">
        <v>46</v>
      </c>
      <c r="J298">
        <v>1324190.1874006395</v>
      </c>
      <c r="K298">
        <v>85744000</v>
      </c>
      <c r="L298">
        <v>296</v>
      </c>
      <c r="M298">
        <v>-12.017596785702461</v>
      </c>
      <c r="N298">
        <v>0</v>
      </c>
    </row>
    <row r="299" spans="1:14" x14ac:dyDescent="0.3">
      <c r="A299">
        <v>298</v>
      </c>
      <c r="B299" t="s">
        <v>139</v>
      </c>
      <c r="C299" t="s">
        <v>147</v>
      </c>
      <c r="D299" t="s">
        <v>151</v>
      </c>
      <c r="E299" t="s">
        <v>152</v>
      </c>
      <c r="F299" t="s">
        <v>280</v>
      </c>
      <c r="G299" t="s">
        <v>219</v>
      </c>
      <c r="H299">
        <v>320.85483352422722</v>
      </c>
      <c r="I299">
        <v>46</v>
      </c>
      <c r="J299">
        <v>1324190.1874006395</v>
      </c>
      <c r="K299">
        <v>85744000</v>
      </c>
      <c r="L299">
        <v>297</v>
      </c>
      <c r="M299">
        <v>-12.017596785702461</v>
      </c>
      <c r="N299">
        <v>0</v>
      </c>
    </row>
    <row r="300" spans="1:14" x14ac:dyDescent="0.3">
      <c r="A300">
        <v>299</v>
      </c>
      <c r="B300" t="s">
        <v>139</v>
      </c>
      <c r="C300" t="s">
        <v>147</v>
      </c>
      <c r="D300" t="s">
        <v>151</v>
      </c>
      <c r="E300" t="s">
        <v>152</v>
      </c>
      <c r="F300" t="s">
        <v>280</v>
      </c>
      <c r="G300" t="s">
        <v>219</v>
      </c>
      <c r="H300">
        <v>320.85483352422722</v>
      </c>
      <c r="I300">
        <v>46</v>
      </c>
      <c r="J300">
        <v>1324190.1874006395</v>
      </c>
      <c r="K300">
        <v>85744000</v>
      </c>
      <c r="L300">
        <v>298</v>
      </c>
      <c r="M300">
        <v>-12.017596785702461</v>
      </c>
      <c r="N300">
        <v>0</v>
      </c>
    </row>
    <row r="301" spans="1:14" x14ac:dyDescent="0.3">
      <c r="A301">
        <v>300</v>
      </c>
      <c r="B301" t="s">
        <v>139</v>
      </c>
      <c r="C301" t="s">
        <v>147</v>
      </c>
      <c r="D301" t="s">
        <v>151</v>
      </c>
      <c r="E301" t="s">
        <v>152</v>
      </c>
      <c r="F301" t="s">
        <v>280</v>
      </c>
      <c r="G301" t="s">
        <v>219</v>
      </c>
      <c r="H301">
        <v>320.85483352422722</v>
      </c>
      <c r="I301">
        <v>46</v>
      </c>
      <c r="J301">
        <v>1324190.1874006395</v>
      </c>
      <c r="K301">
        <v>85744000</v>
      </c>
      <c r="L301">
        <v>299</v>
      </c>
      <c r="M301">
        <v>-12.017596785702461</v>
      </c>
      <c r="N301">
        <v>0</v>
      </c>
    </row>
    <row r="302" spans="1:14" x14ac:dyDescent="0.3">
      <c r="A302">
        <v>301</v>
      </c>
      <c r="B302" t="s">
        <v>139</v>
      </c>
      <c r="C302" t="s">
        <v>147</v>
      </c>
      <c r="D302" t="s">
        <v>151</v>
      </c>
      <c r="E302" t="s">
        <v>152</v>
      </c>
      <c r="F302" t="s">
        <v>280</v>
      </c>
      <c r="G302" t="s">
        <v>219</v>
      </c>
      <c r="H302">
        <v>320.85483352422722</v>
      </c>
      <c r="I302">
        <v>46</v>
      </c>
      <c r="J302">
        <v>1324190.1874006395</v>
      </c>
      <c r="K302">
        <v>85744000</v>
      </c>
      <c r="L302">
        <v>300</v>
      </c>
      <c r="M302">
        <v>-12.017596785702461</v>
      </c>
      <c r="N302">
        <v>0</v>
      </c>
    </row>
    <row r="303" spans="1:14" x14ac:dyDescent="0.3">
      <c r="A303">
        <v>302</v>
      </c>
      <c r="B303" t="s">
        <v>139</v>
      </c>
      <c r="C303" t="s">
        <v>147</v>
      </c>
      <c r="D303" t="s">
        <v>151</v>
      </c>
      <c r="E303" t="s">
        <v>152</v>
      </c>
      <c r="F303" t="s">
        <v>280</v>
      </c>
      <c r="G303" t="s">
        <v>219</v>
      </c>
      <c r="H303">
        <v>320.85483352422722</v>
      </c>
      <c r="I303">
        <v>46</v>
      </c>
      <c r="J303">
        <v>1324190.1874006395</v>
      </c>
      <c r="K303">
        <v>85744000</v>
      </c>
      <c r="L303">
        <v>301</v>
      </c>
      <c r="M303">
        <v>-12.017596785702461</v>
      </c>
      <c r="N303">
        <v>0</v>
      </c>
    </row>
    <row r="304" spans="1:14" x14ac:dyDescent="0.3">
      <c r="A304">
        <v>303</v>
      </c>
      <c r="B304" t="s">
        <v>139</v>
      </c>
      <c r="C304" t="s">
        <v>147</v>
      </c>
      <c r="D304" t="s">
        <v>151</v>
      </c>
      <c r="E304" t="s">
        <v>152</v>
      </c>
      <c r="F304" t="s">
        <v>280</v>
      </c>
      <c r="G304" t="s">
        <v>219</v>
      </c>
      <c r="H304">
        <v>320.85483352422722</v>
      </c>
      <c r="I304">
        <v>46</v>
      </c>
      <c r="J304">
        <v>1324190.1874006395</v>
      </c>
      <c r="K304">
        <v>85744000</v>
      </c>
      <c r="L304">
        <v>302</v>
      </c>
      <c r="M304">
        <v>-12.017596785702461</v>
      </c>
      <c r="N304">
        <v>0</v>
      </c>
    </row>
    <row r="305" spans="1:14" x14ac:dyDescent="0.3">
      <c r="A305">
        <v>304</v>
      </c>
      <c r="B305" t="s">
        <v>139</v>
      </c>
      <c r="C305" t="s">
        <v>147</v>
      </c>
      <c r="D305" t="s">
        <v>151</v>
      </c>
      <c r="E305" t="s">
        <v>152</v>
      </c>
      <c r="F305" t="s">
        <v>280</v>
      </c>
      <c r="G305" t="s">
        <v>219</v>
      </c>
      <c r="H305">
        <v>320.85483352422722</v>
      </c>
      <c r="I305">
        <v>46</v>
      </c>
      <c r="J305">
        <v>1324190.1874006395</v>
      </c>
      <c r="K305">
        <v>85744000</v>
      </c>
      <c r="L305">
        <v>303</v>
      </c>
      <c r="M305">
        <v>-12.017596785702461</v>
      </c>
      <c r="N305">
        <v>0</v>
      </c>
    </row>
    <row r="306" spans="1:14" x14ac:dyDescent="0.3">
      <c r="A306">
        <v>305</v>
      </c>
      <c r="B306" t="s">
        <v>139</v>
      </c>
      <c r="C306" t="s">
        <v>147</v>
      </c>
      <c r="D306" t="s">
        <v>151</v>
      </c>
      <c r="E306" t="s">
        <v>152</v>
      </c>
      <c r="F306" t="s">
        <v>280</v>
      </c>
      <c r="G306" t="s">
        <v>219</v>
      </c>
      <c r="H306">
        <v>320.85483352422722</v>
      </c>
      <c r="I306">
        <v>46</v>
      </c>
      <c r="J306">
        <v>1324190.1874006395</v>
      </c>
      <c r="K306">
        <v>85744000</v>
      </c>
      <c r="L306">
        <v>304</v>
      </c>
      <c r="M306">
        <v>-12.017596785702461</v>
      </c>
      <c r="N306">
        <v>0</v>
      </c>
    </row>
    <row r="307" spans="1:14" x14ac:dyDescent="0.3">
      <c r="A307">
        <v>306</v>
      </c>
      <c r="B307" t="s">
        <v>139</v>
      </c>
      <c r="C307" t="s">
        <v>147</v>
      </c>
      <c r="D307" t="s">
        <v>151</v>
      </c>
      <c r="E307" t="s">
        <v>152</v>
      </c>
      <c r="F307" t="s">
        <v>280</v>
      </c>
      <c r="G307" t="s">
        <v>219</v>
      </c>
      <c r="H307">
        <v>320.85483352422722</v>
      </c>
      <c r="I307">
        <v>46</v>
      </c>
      <c r="J307">
        <v>1324190.1874006395</v>
      </c>
      <c r="K307">
        <v>85744000</v>
      </c>
      <c r="L307">
        <v>305</v>
      </c>
      <c r="M307">
        <v>-12.017596785702461</v>
      </c>
      <c r="N307">
        <v>0</v>
      </c>
    </row>
    <row r="308" spans="1:14" x14ac:dyDescent="0.3">
      <c r="A308">
        <v>307</v>
      </c>
      <c r="B308" t="s">
        <v>139</v>
      </c>
      <c r="C308" t="s">
        <v>147</v>
      </c>
      <c r="D308" t="s">
        <v>151</v>
      </c>
      <c r="E308" t="s">
        <v>152</v>
      </c>
      <c r="F308" t="s">
        <v>280</v>
      </c>
      <c r="G308" t="s">
        <v>219</v>
      </c>
      <c r="H308">
        <v>320.85483352422722</v>
      </c>
      <c r="I308">
        <v>46</v>
      </c>
      <c r="J308">
        <v>1324190.1874006395</v>
      </c>
      <c r="K308">
        <v>85744000</v>
      </c>
      <c r="L308">
        <v>306</v>
      </c>
      <c r="M308">
        <v>-12.017596785702461</v>
      </c>
      <c r="N308">
        <v>0</v>
      </c>
    </row>
    <row r="309" spans="1:14" x14ac:dyDescent="0.3">
      <c r="A309">
        <v>308</v>
      </c>
      <c r="B309" t="s">
        <v>139</v>
      </c>
      <c r="C309" t="s">
        <v>147</v>
      </c>
      <c r="D309" t="s">
        <v>151</v>
      </c>
      <c r="E309" t="s">
        <v>152</v>
      </c>
      <c r="F309" t="s">
        <v>280</v>
      </c>
      <c r="G309" t="s">
        <v>219</v>
      </c>
      <c r="H309">
        <v>320.85483352422722</v>
      </c>
      <c r="I309">
        <v>46</v>
      </c>
      <c r="J309">
        <v>1324190.1874006395</v>
      </c>
      <c r="K309">
        <v>85744000</v>
      </c>
      <c r="L309">
        <v>307</v>
      </c>
      <c r="M309">
        <v>-12.017596785702461</v>
      </c>
      <c r="N309">
        <v>0</v>
      </c>
    </row>
    <row r="310" spans="1:14" x14ac:dyDescent="0.3">
      <c r="A310">
        <v>309</v>
      </c>
      <c r="B310" t="s">
        <v>139</v>
      </c>
      <c r="C310" t="s">
        <v>147</v>
      </c>
      <c r="D310" t="s">
        <v>151</v>
      </c>
      <c r="E310" t="s">
        <v>152</v>
      </c>
      <c r="F310" t="s">
        <v>280</v>
      </c>
      <c r="G310" t="s">
        <v>219</v>
      </c>
      <c r="H310">
        <v>320.85483352422722</v>
      </c>
      <c r="I310">
        <v>46</v>
      </c>
      <c r="J310">
        <v>1324190.1874006395</v>
      </c>
      <c r="K310">
        <v>85744000</v>
      </c>
      <c r="L310">
        <v>308</v>
      </c>
      <c r="M310">
        <v>-12.017596785702461</v>
      </c>
      <c r="N310">
        <v>0</v>
      </c>
    </row>
    <row r="311" spans="1:14" x14ac:dyDescent="0.3">
      <c r="A311">
        <v>310</v>
      </c>
      <c r="B311" t="s">
        <v>139</v>
      </c>
      <c r="C311" t="s">
        <v>147</v>
      </c>
      <c r="D311" t="s">
        <v>151</v>
      </c>
      <c r="E311" t="s">
        <v>152</v>
      </c>
      <c r="F311" t="s">
        <v>280</v>
      </c>
      <c r="G311" t="s">
        <v>219</v>
      </c>
      <c r="H311">
        <v>320.85483352422722</v>
      </c>
      <c r="I311">
        <v>46</v>
      </c>
      <c r="J311">
        <v>1324190.1874006395</v>
      </c>
      <c r="K311">
        <v>85744000</v>
      </c>
      <c r="L311">
        <v>309</v>
      </c>
      <c r="M311">
        <v>-12.017596785702461</v>
      </c>
      <c r="N311">
        <v>0</v>
      </c>
    </row>
    <row r="312" spans="1:14" x14ac:dyDescent="0.3">
      <c r="A312">
        <v>311</v>
      </c>
      <c r="B312" t="s">
        <v>139</v>
      </c>
      <c r="C312" t="s">
        <v>147</v>
      </c>
      <c r="D312" t="s">
        <v>151</v>
      </c>
      <c r="E312" t="s">
        <v>152</v>
      </c>
      <c r="F312" t="s">
        <v>280</v>
      </c>
      <c r="G312" t="s">
        <v>219</v>
      </c>
      <c r="H312">
        <v>320.85483352422722</v>
      </c>
      <c r="I312">
        <v>46</v>
      </c>
      <c r="J312">
        <v>1324190.1874006395</v>
      </c>
      <c r="K312">
        <v>85744000</v>
      </c>
      <c r="L312">
        <v>310</v>
      </c>
      <c r="M312">
        <v>-12.017596785702461</v>
      </c>
      <c r="N312">
        <v>0</v>
      </c>
    </row>
    <row r="313" spans="1:14" x14ac:dyDescent="0.3">
      <c r="A313">
        <v>312</v>
      </c>
      <c r="B313" t="s">
        <v>139</v>
      </c>
      <c r="C313" t="s">
        <v>147</v>
      </c>
      <c r="D313" t="s">
        <v>151</v>
      </c>
      <c r="E313" t="s">
        <v>152</v>
      </c>
      <c r="F313" t="s">
        <v>280</v>
      </c>
      <c r="G313" t="s">
        <v>219</v>
      </c>
      <c r="H313">
        <v>320.85483352422722</v>
      </c>
      <c r="I313">
        <v>46</v>
      </c>
      <c r="J313">
        <v>1324190.1874006395</v>
      </c>
      <c r="K313">
        <v>85744000</v>
      </c>
      <c r="L313">
        <v>311</v>
      </c>
      <c r="M313">
        <v>-12.017596785702461</v>
      </c>
      <c r="N313">
        <v>0</v>
      </c>
    </row>
    <row r="314" spans="1:14" x14ac:dyDescent="0.3">
      <c r="A314">
        <v>313</v>
      </c>
      <c r="B314" t="s">
        <v>139</v>
      </c>
      <c r="C314" t="s">
        <v>147</v>
      </c>
      <c r="D314" t="s">
        <v>151</v>
      </c>
      <c r="E314" t="s">
        <v>152</v>
      </c>
      <c r="F314" t="s">
        <v>280</v>
      </c>
      <c r="G314" t="s">
        <v>219</v>
      </c>
      <c r="H314">
        <v>320.85483352422722</v>
      </c>
      <c r="I314">
        <v>46</v>
      </c>
      <c r="J314">
        <v>1324190.1874006395</v>
      </c>
      <c r="K314">
        <v>85744000</v>
      </c>
      <c r="L314">
        <v>312</v>
      </c>
      <c r="M314">
        <v>-12.017596785702461</v>
      </c>
      <c r="N314">
        <v>0</v>
      </c>
    </row>
    <row r="315" spans="1:14" x14ac:dyDescent="0.3">
      <c r="A315">
        <v>314</v>
      </c>
      <c r="B315" t="s">
        <v>139</v>
      </c>
      <c r="C315" t="s">
        <v>147</v>
      </c>
      <c r="D315" t="s">
        <v>151</v>
      </c>
      <c r="E315" t="s">
        <v>152</v>
      </c>
      <c r="F315" t="s">
        <v>280</v>
      </c>
      <c r="G315" t="s">
        <v>219</v>
      </c>
      <c r="H315">
        <v>320.85483352422722</v>
      </c>
      <c r="I315">
        <v>46</v>
      </c>
      <c r="J315">
        <v>1324190.1874006395</v>
      </c>
      <c r="K315">
        <v>85744000</v>
      </c>
      <c r="L315">
        <v>313</v>
      </c>
      <c r="M315">
        <v>-12.017596785702461</v>
      </c>
      <c r="N315">
        <v>0</v>
      </c>
    </row>
    <row r="316" spans="1:14" x14ac:dyDescent="0.3">
      <c r="A316">
        <v>315</v>
      </c>
      <c r="B316" t="s">
        <v>139</v>
      </c>
      <c r="C316" t="s">
        <v>147</v>
      </c>
      <c r="D316" t="s">
        <v>151</v>
      </c>
      <c r="E316" t="s">
        <v>152</v>
      </c>
      <c r="F316" t="s">
        <v>280</v>
      </c>
      <c r="G316" t="s">
        <v>219</v>
      </c>
      <c r="H316">
        <v>320.85483352422722</v>
      </c>
      <c r="I316">
        <v>46</v>
      </c>
      <c r="J316">
        <v>1324190.1874006395</v>
      </c>
      <c r="K316">
        <v>85744000</v>
      </c>
      <c r="L316">
        <v>314</v>
      </c>
      <c r="M316">
        <v>-12.017596785702461</v>
      </c>
      <c r="N316">
        <v>0</v>
      </c>
    </row>
    <row r="317" spans="1:14" x14ac:dyDescent="0.3">
      <c r="A317">
        <v>316</v>
      </c>
      <c r="B317" t="s">
        <v>139</v>
      </c>
      <c r="C317" t="s">
        <v>147</v>
      </c>
      <c r="D317" t="s">
        <v>151</v>
      </c>
      <c r="E317" t="s">
        <v>152</v>
      </c>
      <c r="F317" t="s">
        <v>280</v>
      </c>
      <c r="G317" t="s">
        <v>219</v>
      </c>
      <c r="H317">
        <v>320.85483352422722</v>
      </c>
      <c r="I317">
        <v>46</v>
      </c>
      <c r="J317">
        <v>1324190.1874006395</v>
      </c>
      <c r="K317">
        <v>85744000</v>
      </c>
      <c r="L317">
        <v>315</v>
      </c>
      <c r="M317">
        <v>-12.017596785702461</v>
      </c>
      <c r="N317">
        <v>0</v>
      </c>
    </row>
    <row r="318" spans="1:14" x14ac:dyDescent="0.3">
      <c r="A318">
        <v>317</v>
      </c>
      <c r="B318" t="s">
        <v>139</v>
      </c>
      <c r="C318" t="s">
        <v>147</v>
      </c>
      <c r="D318" t="s">
        <v>151</v>
      </c>
      <c r="E318" t="s">
        <v>152</v>
      </c>
      <c r="F318" t="s">
        <v>280</v>
      </c>
      <c r="G318" t="s">
        <v>219</v>
      </c>
      <c r="H318">
        <v>320.85483352422722</v>
      </c>
      <c r="I318">
        <v>46</v>
      </c>
      <c r="J318">
        <v>1324190.1874006395</v>
      </c>
      <c r="K318">
        <v>85744000</v>
      </c>
      <c r="L318">
        <v>316</v>
      </c>
      <c r="M318">
        <v>-12.017596785702461</v>
      </c>
      <c r="N318">
        <v>0</v>
      </c>
    </row>
    <row r="319" spans="1:14" x14ac:dyDescent="0.3">
      <c r="A319">
        <v>318</v>
      </c>
      <c r="B319" t="s">
        <v>139</v>
      </c>
      <c r="C319" t="s">
        <v>147</v>
      </c>
      <c r="D319" t="s">
        <v>151</v>
      </c>
      <c r="E319" t="s">
        <v>152</v>
      </c>
      <c r="F319" t="s">
        <v>280</v>
      </c>
      <c r="G319" t="s">
        <v>219</v>
      </c>
      <c r="H319">
        <v>320.85483352422722</v>
      </c>
      <c r="I319">
        <v>46</v>
      </c>
      <c r="J319">
        <v>1324190.1874006395</v>
      </c>
      <c r="K319">
        <v>85744000</v>
      </c>
      <c r="L319">
        <v>317</v>
      </c>
      <c r="M319">
        <v>-12.017596785702461</v>
      </c>
      <c r="N319">
        <v>0</v>
      </c>
    </row>
    <row r="320" spans="1:14" x14ac:dyDescent="0.3">
      <c r="A320">
        <v>319</v>
      </c>
      <c r="B320" t="s">
        <v>139</v>
      </c>
      <c r="C320" t="s">
        <v>147</v>
      </c>
      <c r="D320" t="s">
        <v>151</v>
      </c>
      <c r="E320" t="s">
        <v>152</v>
      </c>
      <c r="F320" t="s">
        <v>280</v>
      </c>
      <c r="G320" t="s">
        <v>219</v>
      </c>
      <c r="H320">
        <v>320.85483352422722</v>
      </c>
      <c r="I320">
        <v>46</v>
      </c>
      <c r="J320">
        <v>1324190.1874006395</v>
      </c>
      <c r="K320">
        <v>85744000</v>
      </c>
      <c r="L320">
        <v>318</v>
      </c>
      <c r="M320">
        <v>-12.017596785702461</v>
      </c>
      <c r="N320">
        <v>0</v>
      </c>
    </row>
    <row r="321" spans="1:14" x14ac:dyDescent="0.3">
      <c r="A321">
        <v>320</v>
      </c>
      <c r="B321" t="s">
        <v>139</v>
      </c>
      <c r="C321" t="s">
        <v>147</v>
      </c>
      <c r="D321" t="s">
        <v>151</v>
      </c>
      <c r="E321" t="s">
        <v>152</v>
      </c>
      <c r="F321" t="s">
        <v>280</v>
      </c>
      <c r="G321" t="s">
        <v>219</v>
      </c>
      <c r="H321">
        <v>320.85483352422722</v>
      </c>
      <c r="I321">
        <v>46</v>
      </c>
      <c r="J321">
        <v>1324190.1874006395</v>
      </c>
      <c r="K321">
        <v>85744000</v>
      </c>
      <c r="L321">
        <v>319</v>
      </c>
      <c r="M321">
        <v>-12.017596785702461</v>
      </c>
      <c r="N321">
        <v>0</v>
      </c>
    </row>
    <row r="322" spans="1:14" x14ac:dyDescent="0.3">
      <c r="A322">
        <v>321</v>
      </c>
      <c r="B322" t="s">
        <v>139</v>
      </c>
      <c r="C322" t="s">
        <v>147</v>
      </c>
      <c r="D322" t="s">
        <v>151</v>
      </c>
      <c r="E322" t="s">
        <v>152</v>
      </c>
      <c r="F322" t="s">
        <v>280</v>
      </c>
      <c r="G322" t="s">
        <v>219</v>
      </c>
      <c r="H322">
        <v>320.85483352422722</v>
      </c>
      <c r="I322">
        <v>46</v>
      </c>
      <c r="J322">
        <v>1324190.1874006395</v>
      </c>
      <c r="K322">
        <v>85744000</v>
      </c>
      <c r="L322">
        <v>320</v>
      </c>
      <c r="M322">
        <v>-12.017596785702461</v>
      </c>
      <c r="N322">
        <v>0</v>
      </c>
    </row>
    <row r="323" spans="1:14" x14ac:dyDescent="0.3">
      <c r="A323">
        <v>322</v>
      </c>
      <c r="B323" t="s">
        <v>139</v>
      </c>
      <c r="C323" t="s">
        <v>147</v>
      </c>
      <c r="D323" t="s">
        <v>151</v>
      </c>
      <c r="E323" t="s">
        <v>152</v>
      </c>
      <c r="F323" t="s">
        <v>280</v>
      </c>
      <c r="G323" t="s">
        <v>219</v>
      </c>
      <c r="H323">
        <v>320.85483352422722</v>
      </c>
      <c r="I323">
        <v>46</v>
      </c>
      <c r="J323">
        <v>1324190.1874006395</v>
      </c>
      <c r="K323">
        <v>85744000</v>
      </c>
      <c r="L323">
        <v>321</v>
      </c>
      <c r="M323">
        <v>-12.017596785702461</v>
      </c>
      <c r="N323">
        <v>0</v>
      </c>
    </row>
    <row r="324" spans="1:14" x14ac:dyDescent="0.3">
      <c r="A324">
        <v>323</v>
      </c>
      <c r="B324" t="s">
        <v>139</v>
      </c>
      <c r="C324" t="s">
        <v>147</v>
      </c>
      <c r="D324" t="s">
        <v>151</v>
      </c>
      <c r="E324" t="s">
        <v>152</v>
      </c>
      <c r="F324" t="s">
        <v>280</v>
      </c>
      <c r="G324" t="s">
        <v>219</v>
      </c>
      <c r="H324">
        <v>320.85483352422722</v>
      </c>
      <c r="I324">
        <v>46</v>
      </c>
      <c r="J324">
        <v>1324190.1874006395</v>
      </c>
      <c r="K324">
        <v>85744000</v>
      </c>
      <c r="L324">
        <v>322</v>
      </c>
      <c r="M324">
        <v>-12.017596785702461</v>
      </c>
      <c r="N324">
        <v>0</v>
      </c>
    </row>
    <row r="325" spans="1:14" x14ac:dyDescent="0.3">
      <c r="A325">
        <v>324</v>
      </c>
      <c r="B325" t="s">
        <v>139</v>
      </c>
      <c r="C325" t="s">
        <v>147</v>
      </c>
      <c r="D325" t="s">
        <v>151</v>
      </c>
      <c r="E325" t="s">
        <v>152</v>
      </c>
      <c r="F325" t="s">
        <v>280</v>
      </c>
      <c r="G325" t="s">
        <v>219</v>
      </c>
      <c r="H325">
        <v>320.85483352422722</v>
      </c>
      <c r="I325">
        <v>46</v>
      </c>
      <c r="J325">
        <v>1324190.1874006395</v>
      </c>
      <c r="K325">
        <v>85744000</v>
      </c>
      <c r="L325">
        <v>323</v>
      </c>
      <c r="M325">
        <v>-12.017596785702461</v>
      </c>
      <c r="N325">
        <v>0</v>
      </c>
    </row>
    <row r="326" spans="1:14" x14ac:dyDescent="0.3">
      <c r="A326">
        <v>325</v>
      </c>
      <c r="B326" t="s">
        <v>139</v>
      </c>
      <c r="C326" t="s">
        <v>147</v>
      </c>
      <c r="D326" t="s">
        <v>151</v>
      </c>
      <c r="E326" t="s">
        <v>152</v>
      </c>
      <c r="F326" t="s">
        <v>280</v>
      </c>
      <c r="G326" t="s">
        <v>219</v>
      </c>
      <c r="H326">
        <v>320.85483352422722</v>
      </c>
      <c r="I326">
        <v>46</v>
      </c>
      <c r="J326">
        <v>1324190.1874006395</v>
      </c>
      <c r="K326">
        <v>85744000</v>
      </c>
      <c r="L326">
        <v>324</v>
      </c>
      <c r="M326">
        <v>-12.017596785702461</v>
      </c>
      <c r="N326">
        <v>0</v>
      </c>
    </row>
    <row r="327" spans="1:14" x14ac:dyDescent="0.3">
      <c r="A327">
        <v>326</v>
      </c>
      <c r="B327" t="s">
        <v>139</v>
      </c>
      <c r="C327" t="s">
        <v>147</v>
      </c>
      <c r="D327" t="s">
        <v>151</v>
      </c>
      <c r="E327" t="s">
        <v>152</v>
      </c>
      <c r="F327" t="s">
        <v>280</v>
      </c>
      <c r="G327" t="s">
        <v>219</v>
      </c>
      <c r="H327">
        <v>320.85483352422722</v>
      </c>
      <c r="I327">
        <v>46</v>
      </c>
      <c r="J327">
        <v>1324190.1874006395</v>
      </c>
      <c r="K327">
        <v>85744000</v>
      </c>
      <c r="L327">
        <v>325</v>
      </c>
      <c r="M327">
        <v>-12.017596785702461</v>
      </c>
      <c r="N327">
        <v>0</v>
      </c>
    </row>
    <row r="328" spans="1:14" x14ac:dyDescent="0.3">
      <c r="A328">
        <v>327</v>
      </c>
      <c r="B328" t="s">
        <v>139</v>
      </c>
      <c r="C328" t="s">
        <v>147</v>
      </c>
      <c r="D328" t="s">
        <v>151</v>
      </c>
      <c r="E328" t="s">
        <v>152</v>
      </c>
      <c r="F328" t="s">
        <v>280</v>
      </c>
      <c r="G328" t="s">
        <v>219</v>
      </c>
      <c r="H328">
        <v>320.85483352422722</v>
      </c>
      <c r="I328">
        <v>46</v>
      </c>
      <c r="J328">
        <v>1324190.1874006395</v>
      </c>
      <c r="K328">
        <v>85744000</v>
      </c>
      <c r="L328">
        <v>326</v>
      </c>
      <c r="M328">
        <v>-12.017596785702461</v>
      </c>
      <c r="N328">
        <v>0</v>
      </c>
    </row>
    <row r="329" spans="1:14" x14ac:dyDescent="0.3">
      <c r="A329">
        <v>328</v>
      </c>
      <c r="B329" t="s">
        <v>139</v>
      </c>
      <c r="C329" t="s">
        <v>147</v>
      </c>
      <c r="D329" t="s">
        <v>151</v>
      </c>
      <c r="E329" t="s">
        <v>152</v>
      </c>
      <c r="F329" t="s">
        <v>280</v>
      </c>
      <c r="G329" t="s">
        <v>219</v>
      </c>
      <c r="H329">
        <v>320.85483352422722</v>
      </c>
      <c r="I329">
        <v>46</v>
      </c>
      <c r="J329">
        <v>1324190.1874006395</v>
      </c>
      <c r="K329">
        <v>85744000</v>
      </c>
      <c r="L329">
        <v>327</v>
      </c>
      <c r="M329">
        <v>-12.017596785702461</v>
      </c>
      <c r="N329">
        <v>0</v>
      </c>
    </row>
    <row r="330" spans="1:14" x14ac:dyDescent="0.3">
      <c r="A330">
        <v>329</v>
      </c>
      <c r="B330" t="s">
        <v>139</v>
      </c>
      <c r="C330" t="s">
        <v>147</v>
      </c>
      <c r="D330" t="s">
        <v>151</v>
      </c>
      <c r="E330" t="s">
        <v>152</v>
      </c>
      <c r="F330" t="s">
        <v>280</v>
      </c>
      <c r="G330" t="s">
        <v>219</v>
      </c>
      <c r="H330">
        <v>320.85483352422722</v>
      </c>
      <c r="I330">
        <v>46</v>
      </c>
      <c r="J330">
        <v>1324190.1874006395</v>
      </c>
      <c r="K330">
        <v>85744000</v>
      </c>
      <c r="L330">
        <v>328</v>
      </c>
      <c r="M330">
        <v>-12.017596785702461</v>
      </c>
      <c r="N330">
        <v>0</v>
      </c>
    </row>
    <row r="331" spans="1:14" x14ac:dyDescent="0.3">
      <c r="A331">
        <v>330</v>
      </c>
      <c r="B331" t="s">
        <v>139</v>
      </c>
      <c r="C331" t="s">
        <v>147</v>
      </c>
      <c r="D331" t="s">
        <v>151</v>
      </c>
      <c r="E331" t="s">
        <v>152</v>
      </c>
      <c r="F331" t="s">
        <v>280</v>
      </c>
      <c r="G331" t="s">
        <v>219</v>
      </c>
      <c r="H331">
        <v>320.85483352422722</v>
      </c>
      <c r="I331">
        <v>46</v>
      </c>
      <c r="J331">
        <v>1324190.1874006395</v>
      </c>
      <c r="K331">
        <v>85744000</v>
      </c>
      <c r="L331">
        <v>329</v>
      </c>
      <c r="M331">
        <v>-12.017596785702461</v>
      </c>
      <c r="N331">
        <v>0</v>
      </c>
    </row>
    <row r="332" spans="1:14" x14ac:dyDescent="0.3">
      <c r="A332">
        <v>331</v>
      </c>
      <c r="B332" t="s">
        <v>139</v>
      </c>
      <c r="C332" t="s">
        <v>147</v>
      </c>
      <c r="D332" t="s">
        <v>151</v>
      </c>
      <c r="E332" t="s">
        <v>152</v>
      </c>
      <c r="F332" t="s">
        <v>280</v>
      </c>
      <c r="G332" t="s">
        <v>219</v>
      </c>
      <c r="H332">
        <v>320.85483352422722</v>
      </c>
      <c r="I332">
        <v>46</v>
      </c>
      <c r="J332">
        <v>1324190.1874006395</v>
      </c>
      <c r="K332">
        <v>85744000</v>
      </c>
      <c r="L332">
        <v>330</v>
      </c>
      <c r="M332">
        <v>-12.017596785702461</v>
      </c>
      <c r="N332">
        <v>0</v>
      </c>
    </row>
    <row r="333" spans="1:14" x14ac:dyDescent="0.3">
      <c r="A333">
        <v>332</v>
      </c>
      <c r="B333" t="s">
        <v>139</v>
      </c>
      <c r="C333" t="s">
        <v>147</v>
      </c>
      <c r="D333" t="s">
        <v>151</v>
      </c>
      <c r="E333" t="s">
        <v>152</v>
      </c>
      <c r="F333" t="s">
        <v>280</v>
      </c>
      <c r="G333" t="s">
        <v>219</v>
      </c>
      <c r="H333">
        <v>320.85483352422722</v>
      </c>
      <c r="I333">
        <v>46</v>
      </c>
      <c r="J333">
        <v>1324190.1874006395</v>
      </c>
      <c r="K333">
        <v>85744000</v>
      </c>
      <c r="L333">
        <v>331</v>
      </c>
      <c r="M333">
        <v>-12.017596785702461</v>
      </c>
      <c r="N333">
        <v>0</v>
      </c>
    </row>
    <row r="334" spans="1:14" x14ac:dyDescent="0.3">
      <c r="A334">
        <v>333</v>
      </c>
      <c r="B334" t="s">
        <v>139</v>
      </c>
      <c r="C334" t="s">
        <v>147</v>
      </c>
      <c r="D334" t="s">
        <v>151</v>
      </c>
      <c r="E334" t="s">
        <v>152</v>
      </c>
      <c r="F334" t="s">
        <v>280</v>
      </c>
      <c r="G334" t="s">
        <v>219</v>
      </c>
      <c r="H334">
        <v>320.85483352422722</v>
      </c>
      <c r="I334">
        <v>46</v>
      </c>
      <c r="J334">
        <v>1324190.1874006395</v>
      </c>
      <c r="K334">
        <v>85744000</v>
      </c>
      <c r="L334">
        <v>332</v>
      </c>
      <c r="M334">
        <v>-12.017596785702461</v>
      </c>
      <c r="N334">
        <v>0</v>
      </c>
    </row>
    <row r="335" spans="1:14" x14ac:dyDescent="0.3">
      <c r="A335">
        <v>334</v>
      </c>
      <c r="B335" t="s">
        <v>139</v>
      </c>
      <c r="C335" t="s">
        <v>147</v>
      </c>
      <c r="D335" t="s">
        <v>151</v>
      </c>
      <c r="E335" t="s">
        <v>152</v>
      </c>
      <c r="F335" t="s">
        <v>280</v>
      </c>
      <c r="G335" t="s">
        <v>219</v>
      </c>
      <c r="H335">
        <v>320.85483352422722</v>
      </c>
      <c r="I335">
        <v>46</v>
      </c>
      <c r="J335">
        <v>1324190.1874006395</v>
      </c>
      <c r="K335">
        <v>85744000</v>
      </c>
      <c r="L335">
        <v>333</v>
      </c>
      <c r="M335">
        <v>-12.017596785702461</v>
      </c>
      <c r="N335">
        <v>0</v>
      </c>
    </row>
    <row r="336" spans="1:14" x14ac:dyDescent="0.3">
      <c r="A336">
        <v>335</v>
      </c>
      <c r="B336" t="s">
        <v>139</v>
      </c>
      <c r="C336" t="s">
        <v>147</v>
      </c>
      <c r="D336" t="s">
        <v>151</v>
      </c>
      <c r="E336" t="s">
        <v>152</v>
      </c>
      <c r="F336" t="s">
        <v>280</v>
      </c>
      <c r="G336" t="s">
        <v>219</v>
      </c>
      <c r="H336">
        <v>320.85483352422722</v>
      </c>
      <c r="I336">
        <v>46</v>
      </c>
      <c r="J336">
        <v>1324190.1874006395</v>
      </c>
      <c r="K336">
        <v>85744000</v>
      </c>
      <c r="L336">
        <v>334</v>
      </c>
      <c r="M336">
        <v>-12.017596785702461</v>
      </c>
      <c r="N336">
        <v>0</v>
      </c>
    </row>
    <row r="337" spans="1:14" x14ac:dyDescent="0.3">
      <c r="A337">
        <v>336</v>
      </c>
      <c r="B337" t="s">
        <v>139</v>
      </c>
      <c r="C337" t="s">
        <v>147</v>
      </c>
      <c r="D337" t="s">
        <v>151</v>
      </c>
      <c r="E337" t="s">
        <v>152</v>
      </c>
      <c r="F337" t="s">
        <v>280</v>
      </c>
      <c r="G337" t="s">
        <v>219</v>
      </c>
      <c r="H337">
        <v>320.85483352422722</v>
      </c>
      <c r="I337">
        <v>46</v>
      </c>
      <c r="J337">
        <v>1324190.1874006395</v>
      </c>
      <c r="K337">
        <v>85744000</v>
      </c>
      <c r="L337">
        <v>335</v>
      </c>
      <c r="M337">
        <v>-12.017596785702461</v>
      </c>
      <c r="N337">
        <v>0</v>
      </c>
    </row>
    <row r="338" spans="1:14" x14ac:dyDescent="0.3">
      <c r="A338">
        <v>337</v>
      </c>
      <c r="B338" t="s">
        <v>139</v>
      </c>
      <c r="C338" t="s">
        <v>147</v>
      </c>
      <c r="D338" t="s">
        <v>151</v>
      </c>
      <c r="E338" t="s">
        <v>152</v>
      </c>
      <c r="F338" t="s">
        <v>280</v>
      </c>
      <c r="G338" t="s">
        <v>219</v>
      </c>
      <c r="H338">
        <v>320.85483352422722</v>
      </c>
      <c r="I338">
        <v>46</v>
      </c>
      <c r="J338">
        <v>1324190.1874006395</v>
      </c>
      <c r="K338">
        <v>85744000</v>
      </c>
      <c r="L338">
        <v>336</v>
      </c>
      <c r="M338">
        <v>-12.017596785702461</v>
      </c>
      <c r="N338">
        <v>0</v>
      </c>
    </row>
    <row r="339" spans="1:14" x14ac:dyDescent="0.3">
      <c r="A339">
        <v>338</v>
      </c>
      <c r="B339" t="s">
        <v>139</v>
      </c>
      <c r="C339" t="s">
        <v>147</v>
      </c>
      <c r="D339" t="s">
        <v>151</v>
      </c>
      <c r="E339" t="s">
        <v>152</v>
      </c>
      <c r="F339" t="s">
        <v>280</v>
      </c>
      <c r="G339" t="s">
        <v>219</v>
      </c>
      <c r="H339">
        <v>320.85483352422722</v>
      </c>
      <c r="I339">
        <v>46</v>
      </c>
      <c r="J339">
        <v>1324190.1874006395</v>
      </c>
      <c r="K339">
        <v>85744000</v>
      </c>
      <c r="L339">
        <v>337</v>
      </c>
      <c r="M339">
        <v>-12.017596785702461</v>
      </c>
      <c r="N339">
        <v>0</v>
      </c>
    </row>
    <row r="340" spans="1:14" x14ac:dyDescent="0.3">
      <c r="A340">
        <v>339</v>
      </c>
      <c r="B340" t="s">
        <v>139</v>
      </c>
      <c r="C340" t="s">
        <v>147</v>
      </c>
      <c r="D340" t="s">
        <v>151</v>
      </c>
      <c r="E340" t="s">
        <v>152</v>
      </c>
      <c r="F340" t="s">
        <v>280</v>
      </c>
      <c r="G340" t="s">
        <v>219</v>
      </c>
      <c r="H340">
        <v>323.43017913138891</v>
      </c>
      <c r="I340">
        <v>46</v>
      </c>
      <c r="J340">
        <v>1182126.9384433487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147</v>
      </c>
      <c r="D341" t="s">
        <v>151</v>
      </c>
      <c r="E341" t="s">
        <v>152</v>
      </c>
      <c r="F341" t="s">
        <v>280</v>
      </c>
      <c r="G341" t="s">
        <v>219</v>
      </c>
      <c r="H341">
        <v>323.43017913138891</v>
      </c>
      <c r="I341">
        <v>46</v>
      </c>
      <c r="J341">
        <v>1182126.9384433487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147</v>
      </c>
      <c r="D342" t="s">
        <v>151</v>
      </c>
      <c r="E342" t="s">
        <v>152</v>
      </c>
      <c r="F342" t="s">
        <v>280</v>
      </c>
      <c r="G342" t="s">
        <v>219</v>
      </c>
      <c r="H342">
        <v>323.43017913138891</v>
      </c>
      <c r="I342">
        <v>46</v>
      </c>
      <c r="J342">
        <v>1182126.9384433487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147</v>
      </c>
      <c r="D343" t="s">
        <v>151</v>
      </c>
      <c r="E343" t="s">
        <v>152</v>
      </c>
      <c r="F343" t="s">
        <v>280</v>
      </c>
      <c r="G343" t="s">
        <v>219</v>
      </c>
      <c r="H343">
        <v>323.43017913138891</v>
      </c>
      <c r="I343">
        <v>46</v>
      </c>
      <c r="J343">
        <v>1182126.9384433487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147</v>
      </c>
      <c r="D344" t="s">
        <v>151</v>
      </c>
      <c r="E344" t="s">
        <v>152</v>
      </c>
      <c r="F344" t="s">
        <v>280</v>
      </c>
      <c r="G344" t="s">
        <v>219</v>
      </c>
      <c r="H344">
        <v>323.43017913138891</v>
      </c>
      <c r="I344">
        <v>46</v>
      </c>
      <c r="J344">
        <v>1182126.9384433487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147</v>
      </c>
      <c r="D345" t="s">
        <v>151</v>
      </c>
      <c r="E345" t="s">
        <v>152</v>
      </c>
      <c r="F345" t="s">
        <v>280</v>
      </c>
      <c r="G345" t="s">
        <v>219</v>
      </c>
      <c r="H345">
        <v>323.43017913138891</v>
      </c>
      <c r="I345">
        <v>46</v>
      </c>
      <c r="J345">
        <v>1182126.9384433487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147</v>
      </c>
      <c r="D346" t="s">
        <v>151</v>
      </c>
      <c r="E346" t="s">
        <v>152</v>
      </c>
      <c r="F346" t="s">
        <v>280</v>
      </c>
      <c r="G346" t="s">
        <v>219</v>
      </c>
      <c r="H346">
        <v>323.43017913138891</v>
      </c>
      <c r="I346">
        <v>46</v>
      </c>
      <c r="J346">
        <v>1182126.9384433487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147</v>
      </c>
      <c r="D347" t="s">
        <v>151</v>
      </c>
      <c r="E347" t="s">
        <v>152</v>
      </c>
      <c r="F347" t="s">
        <v>280</v>
      </c>
      <c r="G347" t="s">
        <v>219</v>
      </c>
      <c r="H347">
        <v>323.43017913138891</v>
      </c>
      <c r="I347">
        <v>46</v>
      </c>
      <c r="J347">
        <v>1182126.9384433487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147</v>
      </c>
      <c r="D348" t="s">
        <v>151</v>
      </c>
      <c r="E348" t="s">
        <v>152</v>
      </c>
      <c r="F348" t="s">
        <v>280</v>
      </c>
      <c r="G348" t="s">
        <v>219</v>
      </c>
      <c r="H348">
        <v>323.43017913138891</v>
      </c>
      <c r="I348">
        <v>46</v>
      </c>
      <c r="J348">
        <v>1182126.9384433487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147</v>
      </c>
      <c r="D349" t="s">
        <v>151</v>
      </c>
      <c r="E349" t="s">
        <v>152</v>
      </c>
      <c r="F349" t="s">
        <v>280</v>
      </c>
      <c r="G349" t="s">
        <v>219</v>
      </c>
      <c r="H349">
        <v>323.43017913138891</v>
      </c>
      <c r="I349">
        <v>46</v>
      </c>
      <c r="J349">
        <v>1182126.9384433487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147</v>
      </c>
      <c r="D350" t="s">
        <v>151</v>
      </c>
      <c r="E350" t="s">
        <v>152</v>
      </c>
      <c r="F350" t="s">
        <v>280</v>
      </c>
      <c r="G350" t="s">
        <v>219</v>
      </c>
      <c r="H350">
        <v>323.43017913138891</v>
      </c>
      <c r="I350">
        <v>46</v>
      </c>
      <c r="J350">
        <v>1182126.9384433487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147</v>
      </c>
      <c r="D351" t="s">
        <v>151</v>
      </c>
      <c r="E351" t="s">
        <v>152</v>
      </c>
      <c r="F351" t="s">
        <v>280</v>
      </c>
      <c r="G351" t="s">
        <v>219</v>
      </c>
      <c r="H351">
        <v>323.43017913138891</v>
      </c>
      <c r="I351">
        <v>46</v>
      </c>
      <c r="J351">
        <v>1182126.9384433487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147</v>
      </c>
      <c r="D352" t="s">
        <v>151</v>
      </c>
      <c r="E352" t="s">
        <v>152</v>
      </c>
      <c r="F352" t="s">
        <v>280</v>
      </c>
      <c r="G352" t="s">
        <v>219</v>
      </c>
      <c r="H352">
        <v>323.43017913138891</v>
      </c>
      <c r="I352">
        <v>46</v>
      </c>
      <c r="J352">
        <v>1182126.9384433487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147</v>
      </c>
      <c r="D353" t="s">
        <v>151</v>
      </c>
      <c r="E353" t="s">
        <v>152</v>
      </c>
      <c r="F353" t="s">
        <v>280</v>
      </c>
      <c r="G353" t="s">
        <v>219</v>
      </c>
      <c r="H353">
        <v>323.43017913138891</v>
      </c>
      <c r="I353">
        <v>46</v>
      </c>
      <c r="J353">
        <v>1182126.9384433487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147</v>
      </c>
      <c r="D354" t="s">
        <v>151</v>
      </c>
      <c r="E354" t="s">
        <v>152</v>
      </c>
      <c r="F354" t="s">
        <v>280</v>
      </c>
      <c r="G354" t="s">
        <v>219</v>
      </c>
      <c r="H354">
        <v>323.43017913138891</v>
      </c>
      <c r="I354">
        <v>46</v>
      </c>
      <c r="J354">
        <v>1182126.9384433487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147</v>
      </c>
      <c r="D355" t="s">
        <v>151</v>
      </c>
      <c r="E355" t="s">
        <v>152</v>
      </c>
      <c r="F355" t="s">
        <v>280</v>
      </c>
      <c r="G355" t="s">
        <v>219</v>
      </c>
      <c r="H355">
        <v>323.43017913138891</v>
      </c>
      <c r="I355">
        <v>46</v>
      </c>
      <c r="J355">
        <v>1182126.9384433487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147</v>
      </c>
      <c r="D356" t="s">
        <v>151</v>
      </c>
      <c r="E356" t="s">
        <v>152</v>
      </c>
      <c r="F356" t="s">
        <v>280</v>
      </c>
      <c r="G356" t="s">
        <v>219</v>
      </c>
      <c r="H356">
        <v>323.43017913138891</v>
      </c>
      <c r="I356">
        <v>46</v>
      </c>
      <c r="J356">
        <v>1182126.9384433487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147</v>
      </c>
      <c r="D357" t="s">
        <v>151</v>
      </c>
      <c r="E357" t="s">
        <v>152</v>
      </c>
      <c r="F357" t="s">
        <v>280</v>
      </c>
      <c r="G357" t="s">
        <v>219</v>
      </c>
      <c r="H357">
        <v>323.43017913138891</v>
      </c>
      <c r="I357">
        <v>46</v>
      </c>
      <c r="J357">
        <v>1182126.9384433487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147</v>
      </c>
      <c r="D358" t="s">
        <v>151</v>
      </c>
      <c r="E358" t="s">
        <v>152</v>
      </c>
      <c r="F358" t="s">
        <v>280</v>
      </c>
      <c r="G358" t="s">
        <v>219</v>
      </c>
      <c r="H358">
        <v>323.43017913138891</v>
      </c>
      <c r="I358">
        <v>46</v>
      </c>
      <c r="J358">
        <v>1182126.9384433487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147</v>
      </c>
      <c r="D359" t="s">
        <v>151</v>
      </c>
      <c r="E359" t="s">
        <v>152</v>
      </c>
      <c r="F359" t="s">
        <v>280</v>
      </c>
      <c r="G359" t="s">
        <v>219</v>
      </c>
      <c r="H359">
        <v>323.43017913138891</v>
      </c>
      <c r="I359">
        <v>46</v>
      </c>
      <c r="J359">
        <v>1182126.9384433487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147</v>
      </c>
      <c r="D360" t="s">
        <v>151</v>
      </c>
      <c r="E360" t="s">
        <v>152</v>
      </c>
      <c r="F360" t="s">
        <v>280</v>
      </c>
      <c r="G360" t="s">
        <v>219</v>
      </c>
      <c r="H360">
        <v>323.43017913138891</v>
      </c>
      <c r="I360">
        <v>46</v>
      </c>
      <c r="J360">
        <v>1182126.9384433487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147</v>
      </c>
      <c r="D361" t="s">
        <v>151</v>
      </c>
      <c r="E361" t="s">
        <v>152</v>
      </c>
      <c r="F361" t="s">
        <v>280</v>
      </c>
      <c r="G361" t="s">
        <v>219</v>
      </c>
      <c r="H361">
        <v>323.43017913138891</v>
      </c>
      <c r="I361">
        <v>46</v>
      </c>
      <c r="J361">
        <v>1182126.9384433487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655D-4B7E-4704-835F-9B9E99DA7686}">
  <sheetPr codeName="Sheet20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2.664062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280</v>
      </c>
      <c r="G2" t="s">
        <v>219</v>
      </c>
      <c r="H2">
        <v>323.43017913138891</v>
      </c>
      <c r="I2">
        <v>46</v>
      </c>
      <c r="J2">
        <v>1182126.9384433487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280</v>
      </c>
      <c r="G3" t="s">
        <v>219</v>
      </c>
      <c r="H3">
        <v>323.43017913138891</v>
      </c>
      <c r="I3">
        <v>46</v>
      </c>
      <c r="J3">
        <v>1182126.9384433487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280</v>
      </c>
      <c r="G4" t="s">
        <v>219</v>
      </c>
      <c r="H4">
        <v>323.43017913138891</v>
      </c>
      <c r="I4">
        <v>46</v>
      </c>
      <c r="J4">
        <v>1182126.9384433487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280</v>
      </c>
      <c r="G5" t="s">
        <v>219</v>
      </c>
      <c r="H5">
        <v>323.43017913138891</v>
      </c>
      <c r="I5">
        <v>46</v>
      </c>
      <c r="J5">
        <v>1182126.9384433487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280</v>
      </c>
      <c r="G6" t="s">
        <v>219</v>
      </c>
      <c r="H6">
        <v>323.43017913138891</v>
      </c>
      <c r="I6">
        <v>46</v>
      </c>
      <c r="J6">
        <v>1182126.9384433487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280</v>
      </c>
      <c r="G7" t="s">
        <v>219</v>
      </c>
      <c r="H7">
        <v>323.43017913138891</v>
      </c>
      <c r="I7">
        <v>46</v>
      </c>
      <c r="J7">
        <v>1182126.9384433487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280</v>
      </c>
      <c r="G8" t="s">
        <v>219</v>
      </c>
      <c r="H8">
        <v>323.43017913138891</v>
      </c>
      <c r="I8">
        <v>46</v>
      </c>
      <c r="J8">
        <v>1182126.9384433487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280</v>
      </c>
      <c r="G9" t="s">
        <v>219</v>
      </c>
      <c r="H9">
        <v>323.43017913138891</v>
      </c>
      <c r="I9">
        <v>46</v>
      </c>
      <c r="J9">
        <v>1182126.9384433487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280</v>
      </c>
      <c r="G10" t="s">
        <v>219</v>
      </c>
      <c r="H10">
        <v>323.43017913138891</v>
      </c>
      <c r="I10">
        <v>46</v>
      </c>
      <c r="J10">
        <v>1182126.9384433487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147</v>
      </c>
      <c r="D11" t="s">
        <v>151</v>
      </c>
      <c r="E11" t="s">
        <v>152</v>
      </c>
      <c r="F11" t="s">
        <v>280</v>
      </c>
      <c r="G11" t="s">
        <v>219</v>
      </c>
      <c r="H11">
        <v>323.43017913138891</v>
      </c>
      <c r="I11">
        <v>46</v>
      </c>
      <c r="J11">
        <v>1182126.9384433487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147</v>
      </c>
      <c r="D12" t="s">
        <v>151</v>
      </c>
      <c r="E12" t="s">
        <v>152</v>
      </c>
      <c r="F12" t="s">
        <v>280</v>
      </c>
      <c r="G12" t="s">
        <v>219</v>
      </c>
      <c r="H12">
        <v>323.43017913138891</v>
      </c>
      <c r="I12">
        <v>46</v>
      </c>
      <c r="J12">
        <v>1182126.9384433487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147</v>
      </c>
      <c r="D13" t="s">
        <v>151</v>
      </c>
      <c r="E13" t="s">
        <v>152</v>
      </c>
      <c r="F13" t="s">
        <v>280</v>
      </c>
      <c r="G13" t="s">
        <v>219</v>
      </c>
      <c r="H13">
        <v>323.43017913138891</v>
      </c>
      <c r="I13">
        <v>46</v>
      </c>
      <c r="J13">
        <v>1182126.9384433487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147</v>
      </c>
      <c r="D14" t="s">
        <v>151</v>
      </c>
      <c r="E14" t="s">
        <v>152</v>
      </c>
      <c r="F14" t="s">
        <v>280</v>
      </c>
      <c r="G14" t="s">
        <v>219</v>
      </c>
      <c r="H14">
        <v>323.43017913138891</v>
      </c>
      <c r="I14">
        <v>46</v>
      </c>
      <c r="J14">
        <v>1182126.9384433487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147</v>
      </c>
      <c r="D15" t="s">
        <v>151</v>
      </c>
      <c r="E15" t="s">
        <v>152</v>
      </c>
      <c r="F15" t="s">
        <v>280</v>
      </c>
      <c r="G15" t="s">
        <v>219</v>
      </c>
      <c r="H15">
        <v>323.43017913138891</v>
      </c>
      <c r="I15">
        <v>46</v>
      </c>
      <c r="J15">
        <v>1182126.9384433487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147</v>
      </c>
      <c r="D16" t="s">
        <v>151</v>
      </c>
      <c r="E16" t="s">
        <v>152</v>
      </c>
      <c r="F16" t="s">
        <v>280</v>
      </c>
      <c r="G16" t="s">
        <v>219</v>
      </c>
      <c r="H16">
        <v>323.43017913138891</v>
      </c>
      <c r="I16">
        <v>46</v>
      </c>
      <c r="J16">
        <v>1182126.9384433487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147</v>
      </c>
      <c r="D17" t="s">
        <v>151</v>
      </c>
      <c r="E17" t="s">
        <v>152</v>
      </c>
      <c r="F17" t="s">
        <v>280</v>
      </c>
      <c r="G17" t="s">
        <v>219</v>
      </c>
      <c r="H17">
        <v>323.43017913138891</v>
      </c>
      <c r="I17">
        <v>46</v>
      </c>
      <c r="J17">
        <v>1182126.9384433487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147</v>
      </c>
      <c r="D18" t="s">
        <v>151</v>
      </c>
      <c r="E18" t="s">
        <v>152</v>
      </c>
      <c r="F18" t="s">
        <v>280</v>
      </c>
      <c r="G18" t="s">
        <v>219</v>
      </c>
      <c r="H18">
        <v>323.43017913138891</v>
      </c>
      <c r="I18">
        <v>46</v>
      </c>
      <c r="J18">
        <v>1182126.9384433487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147</v>
      </c>
      <c r="D19" t="s">
        <v>151</v>
      </c>
      <c r="E19" t="s">
        <v>152</v>
      </c>
      <c r="F19" t="s">
        <v>280</v>
      </c>
      <c r="G19" t="s">
        <v>219</v>
      </c>
      <c r="H19">
        <v>323.43017913138891</v>
      </c>
      <c r="I19">
        <v>46</v>
      </c>
      <c r="J19">
        <v>1182126.9384433487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147</v>
      </c>
      <c r="D20" t="s">
        <v>151</v>
      </c>
      <c r="E20" t="s">
        <v>152</v>
      </c>
      <c r="F20" t="s">
        <v>280</v>
      </c>
      <c r="G20" t="s">
        <v>219</v>
      </c>
      <c r="H20">
        <v>323.43017913138891</v>
      </c>
      <c r="I20">
        <v>46</v>
      </c>
      <c r="J20">
        <v>1182126.9384433487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147</v>
      </c>
      <c r="D21" t="s">
        <v>151</v>
      </c>
      <c r="E21" t="s">
        <v>152</v>
      </c>
      <c r="F21" t="s">
        <v>280</v>
      </c>
      <c r="G21" t="s">
        <v>219</v>
      </c>
      <c r="H21">
        <v>323.43017913138891</v>
      </c>
      <c r="I21">
        <v>46</v>
      </c>
      <c r="J21">
        <v>1182126.9384433487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147</v>
      </c>
      <c r="D22" t="s">
        <v>151</v>
      </c>
      <c r="E22" t="s">
        <v>152</v>
      </c>
      <c r="F22" t="s">
        <v>280</v>
      </c>
      <c r="G22" t="s">
        <v>219</v>
      </c>
      <c r="H22">
        <v>323.43017913138891</v>
      </c>
      <c r="I22">
        <v>46</v>
      </c>
      <c r="J22">
        <v>1182126.9384433487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147</v>
      </c>
      <c r="D23" t="s">
        <v>151</v>
      </c>
      <c r="E23" t="s">
        <v>152</v>
      </c>
      <c r="F23" t="s">
        <v>280</v>
      </c>
      <c r="G23" t="s">
        <v>219</v>
      </c>
      <c r="H23">
        <v>323.43017913138891</v>
      </c>
      <c r="I23">
        <v>46</v>
      </c>
      <c r="J23">
        <v>1182126.9384433487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147</v>
      </c>
      <c r="D24" t="s">
        <v>151</v>
      </c>
      <c r="E24" t="s">
        <v>152</v>
      </c>
      <c r="F24" t="s">
        <v>280</v>
      </c>
      <c r="G24" t="s">
        <v>219</v>
      </c>
      <c r="H24">
        <v>323.43017913138891</v>
      </c>
      <c r="I24">
        <v>46</v>
      </c>
      <c r="J24">
        <v>1182126.9384433487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147</v>
      </c>
      <c r="D25" t="s">
        <v>151</v>
      </c>
      <c r="E25" t="s">
        <v>152</v>
      </c>
      <c r="F25" t="s">
        <v>280</v>
      </c>
      <c r="G25" t="s">
        <v>219</v>
      </c>
      <c r="H25">
        <v>335.69715246797739</v>
      </c>
      <c r="I25">
        <v>48</v>
      </c>
      <c r="J25">
        <v>1343373.8880677486</v>
      </c>
      <c r="K25">
        <v>89472000</v>
      </c>
      <c r="L25">
        <v>23</v>
      </c>
      <c r="M25">
        <v>-13.640409027200876</v>
      </c>
      <c r="N25">
        <v>-4.3478260869565215</v>
      </c>
    </row>
    <row r="26" spans="1:14" x14ac:dyDescent="0.3">
      <c r="A26">
        <v>25</v>
      </c>
      <c r="B26" t="s">
        <v>139</v>
      </c>
      <c r="C26" t="s">
        <v>147</v>
      </c>
      <c r="D26" t="s">
        <v>151</v>
      </c>
      <c r="E26" t="s">
        <v>152</v>
      </c>
      <c r="F26" t="s">
        <v>280</v>
      </c>
      <c r="G26" t="s">
        <v>219</v>
      </c>
      <c r="H26">
        <v>335.69715246797739</v>
      </c>
      <c r="I26">
        <v>48</v>
      </c>
      <c r="J26">
        <v>1343373.8880677486</v>
      </c>
      <c r="K26">
        <v>89472000</v>
      </c>
      <c r="L26">
        <v>24</v>
      </c>
      <c r="M26">
        <v>-13.640409027200876</v>
      </c>
      <c r="N26">
        <v>-4.3478260869565215</v>
      </c>
    </row>
    <row r="27" spans="1:14" x14ac:dyDescent="0.3">
      <c r="A27">
        <v>26</v>
      </c>
      <c r="B27" t="s">
        <v>139</v>
      </c>
      <c r="C27" t="s">
        <v>147</v>
      </c>
      <c r="D27" t="s">
        <v>151</v>
      </c>
      <c r="E27" t="s">
        <v>152</v>
      </c>
      <c r="F27" t="s">
        <v>280</v>
      </c>
      <c r="G27" t="s">
        <v>219</v>
      </c>
      <c r="H27">
        <v>335.69715246797739</v>
      </c>
      <c r="I27">
        <v>48</v>
      </c>
      <c r="J27">
        <v>1343373.8880677486</v>
      </c>
      <c r="K27">
        <v>89472000</v>
      </c>
      <c r="L27">
        <v>25</v>
      </c>
      <c r="M27">
        <v>-13.640409027200876</v>
      </c>
      <c r="N27">
        <v>-4.3478260869565215</v>
      </c>
    </row>
    <row r="28" spans="1:14" x14ac:dyDescent="0.3">
      <c r="A28">
        <v>27</v>
      </c>
      <c r="B28" t="s">
        <v>139</v>
      </c>
      <c r="C28" t="s">
        <v>147</v>
      </c>
      <c r="D28" t="s">
        <v>151</v>
      </c>
      <c r="E28" t="s">
        <v>152</v>
      </c>
      <c r="F28" t="s">
        <v>280</v>
      </c>
      <c r="G28" t="s">
        <v>219</v>
      </c>
      <c r="H28">
        <v>335.69715246797739</v>
      </c>
      <c r="I28">
        <v>48</v>
      </c>
      <c r="J28">
        <v>1343373.8880677486</v>
      </c>
      <c r="K28">
        <v>89472000</v>
      </c>
      <c r="L28">
        <v>26</v>
      </c>
      <c r="M28">
        <v>-13.640409027200876</v>
      </c>
      <c r="N28">
        <v>-4.3478260869565215</v>
      </c>
    </row>
    <row r="29" spans="1:14" x14ac:dyDescent="0.3">
      <c r="A29">
        <v>28</v>
      </c>
      <c r="B29" t="s">
        <v>139</v>
      </c>
      <c r="C29" t="s">
        <v>147</v>
      </c>
      <c r="D29" t="s">
        <v>151</v>
      </c>
      <c r="E29" t="s">
        <v>152</v>
      </c>
      <c r="F29" t="s">
        <v>280</v>
      </c>
      <c r="G29" t="s">
        <v>219</v>
      </c>
      <c r="H29">
        <v>335.69715246797739</v>
      </c>
      <c r="I29">
        <v>48</v>
      </c>
      <c r="J29">
        <v>1343373.8880677486</v>
      </c>
      <c r="K29">
        <v>89472000</v>
      </c>
      <c r="L29">
        <v>27</v>
      </c>
      <c r="M29">
        <v>-13.640409027200876</v>
      </c>
      <c r="N29">
        <v>-4.3478260869565215</v>
      </c>
    </row>
    <row r="30" spans="1:14" x14ac:dyDescent="0.3">
      <c r="A30">
        <v>29</v>
      </c>
      <c r="B30" t="s">
        <v>139</v>
      </c>
      <c r="C30" t="s">
        <v>147</v>
      </c>
      <c r="D30" t="s">
        <v>151</v>
      </c>
      <c r="E30" t="s">
        <v>152</v>
      </c>
      <c r="F30" t="s">
        <v>280</v>
      </c>
      <c r="G30" t="s">
        <v>219</v>
      </c>
      <c r="H30">
        <v>335.69715246797739</v>
      </c>
      <c r="I30">
        <v>48</v>
      </c>
      <c r="J30">
        <v>1343373.8880677486</v>
      </c>
      <c r="K30">
        <v>89472000</v>
      </c>
      <c r="L30">
        <v>28</v>
      </c>
      <c r="M30">
        <v>-13.640409027200876</v>
      </c>
      <c r="N30">
        <v>-4.3478260869565215</v>
      </c>
    </row>
    <row r="31" spans="1:14" x14ac:dyDescent="0.3">
      <c r="A31">
        <v>30</v>
      </c>
      <c r="B31" t="s">
        <v>139</v>
      </c>
      <c r="C31" t="s">
        <v>147</v>
      </c>
      <c r="D31" t="s">
        <v>151</v>
      </c>
      <c r="E31" t="s">
        <v>152</v>
      </c>
      <c r="F31" t="s">
        <v>280</v>
      </c>
      <c r="G31" t="s">
        <v>219</v>
      </c>
      <c r="H31">
        <v>335.69715246797739</v>
      </c>
      <c r="I31">
        <v>48</v>
      </c>
      <c r="J31">
        <v>1343373.8880677486</v>
      </c>
      <c r="K31">
        <v>89472000</v>
      </c>
      <c r="L31">
        <v>29</v>
      </c>
      <c r="M31">
        <v>-13.640409027200876</v>
      </c>
      <c r="N31">
        <v>-4.3478260869565215</v>
      </c>
    </row>
    <row r="32" spans="1:14" x14ac:dyDescent="0.3">
      <c r="A32">
        <v>31</v>
      </c>
      <c r="B32" t="s">
        <v>139</v>
      </c>
      <c r="C32" t="s">
        <v>147</v>
      </c>
      <c r="D32" t="s">
        <v>151</v>
      </c>
      <c r="E32" t="s">
        <v>152</v>
      </c>
      <c r="F32" t="s">
        <v>280</v>
      </c>
      <c r="G32" t="s">
        <v>219</v>
      </c>
      <c r="H32">
        <v>335.69715246797739</v>
      </c>
      <c r="I32">
        <v>48</v>
      </c>
      <c r="J32">
        <v>1343373.8880677486</v>
      </c>
      <c r="K32">
        <v>89472000</v>
      </c>
      <c r="L32">
        <v>30</v>
      </c>
      <c r="M32">
        <v>-13.640409027200876</v>
      </c>
      <c r="N32">
        <v>-4.3478260869565215</v>
      </c>
    </row>
    <row r="33" spans="1:14" x14ac:dyDescent="0.3">
      <c r="A33">
        <v>32</v>
      </c>
      <c r="B33" t="s">
        <v>139</v>
      </c>
      <c r="C33" t="s">
        <v>147</v>
      </c>
      <c r="D33" t="s">
        <v>151</v>
      </c>
      <c r="E33" t="s">
        <v>152</v>
      </c>
      <c r="F33" t="s">
        <v>280</v>
      </c>
      <c r="G33" t="s">
        <v>219</v>
      </c>
      <c r="H33">
        <v>335.69715246797739</v>
      </c>
      <c r="I33">
        <v>48</v>
      </c>
      <c r="J33">
        <v>1343373.8880677486</v>
      </c>
      <c r="K33">
        <v>89472000</v>
      </c>
      <c r="L33">
        <v>31</v>
      </c>
      <c r="M33">
        <v>-13.640409027200876</v>
      </c>
      <c r="N33">
        <v>-4.3478260869565215</v>
      </c>
    </row>
    <row r="34" spans="1:14" x14ac:dyDescent="0.3">
      <c r="A34">
        <v>33</v>
      </c>
      <c r="B34" t="s">
        <v>139</v>
      </c>
      <c r="C34" t="s">
        <v>147</v>
      </c>
      <c r="D34" t="s">
        <v>151</v>
      </c>
      <c r="E34" t="s">
        <v>152</v>
      </c>
      <c r="F34" t="s">
        <v>280</v>
      </c>
      <c r="G34" t="s">
        <v>219</v>
      </c>
      <c r="H34">
        <v>335.69715246797739</v>
      </c>
      <c r="I34">
        <v>48</v>
      </c>
      <c r="J34">
        <v>1343373.8880677486</v>
      </c>
      <c r="K34">
        <v>89472000</v>
      </c>
      <c r="L34">
        <v>32</v>
      </c>
      <c r="M34">
        <v>-13.640409027200876</v>
      </c>
      <c r="N34">
        <v>-4.3478260869565215</v>
      </c>
    </row>
    <row r="35" spans="1:14" x14ac:dyDescent="0.3">
      <c r="A35">
        <v>34</v>
      </c>
      <c r="B35" t="s">
        <v>139</v>
      </c>
      <c r="C35" t="s">
        <v>147</v>
      </c>
      <c r="D35" t="s">
        <v>151</v>
      </c>
      <c r="E35" t="s">
        <v>152</v>
      </c>
      <c r="F35" t="s">
        <v>280</v>
      </c>
      <c r="G35" t="s">
        <v>219</v>
      </c>
      <c r="H35">
        <v>335.69715246797739</v>
      </c>
      <c r="I35">
        <v>48</v>
      </c>
      <c r="J35">
        <v>1343373.8880677486</v>
      </c>
      <c r="K35">
        <v>89472000</v>
      </c>
      <c r="L35">
        <v>33</v>
      </c>
      <c r="M35">
        <v>-13.640409027200876</v>
      </c>
      <c r="N35">
        <v>-4.3478260869565215</v>
      </c>
    </row>
    <row r="36" spans="1:14" x14ac:dyDescent="0.3">
      <c r="A36">
        <v>35</v>
      </c>
      <c r="B36" t="s">
        <v>139</v>
      </c>
      <c r="C36" t="s">
        <v>147</v>
      </c>
      <c r="D36" t="s">
        <v>151</v>
      </c>
      <c r="E36" t="s">
        <v>152</v>
      </c>
      <c r="F36" t="s">
        <v>280</v>
      </c>
      <c r="G36" t="s">
        <v>219</v>
      </c>
      <c r="H36">
        <v>335.69715246797739</v>
      </c>
      <c r="I36">
        <v>48</v>
      </c>
      <c r="J36">
        <v>1343373.8880677486</v>
      </c>
      <c r="K36">
        <v>89472000</v>
      </c>
      <c r="L36">
        <v>34</v>
      </c>
      <c r="M36">
        <v>-13.640409027200876</v>
      </c>
      <c r="N36">
        <v>-4.3478260869565215</v>
      </c>
    </row>
    <row r="37" spans="1:14" x14ac:dyDescent="0.3">
      <c r="A37">
        <v>36</v>
      </c>
      <c r="B37" t="s">
        <v>139</v>
      </c>
      <c r="C37" t="s">
        <v>147</v>
      </c>
      <c r="D37" t="s">
        <v>151</v>
      </c>
      <c r="E37" t="s">
        <v>152</v>
      </c>
      <c r="F37" t="s">
        <v>280</v>
      </c>
      <c r="G37" t="s">
        <v>219</v>
      </c>
      <c r="H37">
        <v>335.69715246797739</v>
      </c>
      <c r="I37">
        <v>48</v>
      </c>
      <c r="J37">
        <v>1343373.8880677486</v>
      </c>
      <c r="K37">
        <v>89472000</v>
      </c>
      <c r="L37">
        <v>35</v>
      </c>
      <c r="M37">
        <v>-13.640409027200876</v>
      </c>
      <c r="N37">
        <v>-4.3478260869565215</v>
      </c>
    </row>
    <row r="38" spans="1:14" x14ac:dyDescent="0.3">
      <c r="A38">
        <v>37</v>
      </c>
      <c r="B38" t="s">
        <v>139</v>
      </c>
      <c r="C38" t="s">
        <v>147</v>
      </c>
      <c r="D38" t="s">
        <v>151</v>
      </c>
      <c r="E38" t="s">
        <v>152</v>
      </c>
      <c r="F38" t="s">
        <v>280</v>
      </c>
      <c r="G38" t="s">
        <v>219</v>
      </c>
      <c r="H38">
        <v>335.69715246797739</v>
      </c>
      <c r="I38">
        <v>48</v>
      </c>
      <c r="J38">
        <v>1343373.8880677486</v>
      </c>
      <c r="K38">
        <v>89472000</v>
      </c>
      <c r="L38">
        <v>36</v>
      </c>
      <c r="M38">
        <v>-13.640409027200876</v>
      </c>
      <c r="N38">
        <v>-4.3478260869565215</v>
      </c>
    </row>
    <row r="39" spans="1:14" x14ac:dyDescent="0.3">
      <c r="A39">
        <v>38</v>
      </c>
      <c r="B39" t="s">
        <v>139</v>
      </c>
      <c r="C39" t="s">
        <v>147</v>
      </c>
      <c r="D39" t="s">
        <v>151</v>
      </c>
      <c r="E39" t="s">
        <v>152</v>
      </c>
      <c r="F39" t="s">
        <v>280</v>
      </c>
      <c r="G39" t="s">
        <v>219</v>
      </c>
      <c r="H39">
        <v>335.69715246797739</v>
      </c>
      <c r="I39">
        <v>48</v>
      </c>
      <c r="J39">
        <v>1343373.8880677486</v>
      </c>
      <c r="K39">
        <v>89472000</v>
      </c>
      <c r="L39">
        <v>37</v>
      </c>
      <c r="M39">
        <v>-13.640409027200876</v>
      </c>
      <c r="N39">
        <v>-4.3478260869565215</v>
      </c>
    </row>
    <row r="40" spans="1:14" x14ac:dyDescent="0.3">
      <c r="A40">
        <v>39</v>
      </c>
      <c r="B40" t="s">
        <v>139</v>
      </c>
      <c r="C40" t="s">
        <v>147</v>
      </c>
      <c r="D40" t="s">
        <v>151</v>
      </c>
      <c r="E40" t="s">
        <v>152</v>
      </c>
      <c r="F40" t="s">
        <v>280</v>
      </c>
      <c r="G40" t="s">
        <v>219</v>
      </c>
      <c r="H40">
        <v>335.69715246797739</v>
      </c>
      <c r="I40">
        <v>48</v>
      </c>
      <c r="J40">
        <v>1343373.8880677486</v>
      </c>
      <c r="K40">
        <v>89472000</v>
      </c>
      <c r="L40">
        <v>38</v>
      </c>
      <c r="M40">
        <v>-13.640409027200876</v>
      </c>
      <c r="N40">
        <v>-4.3478260869565215</v>
      </c>
    </row>
    <row r="41" spans="1:14" x14ac:dyDescent="0.3">
      <c r="A41">
        <v>40</v>
      </c>
      <c r="B41" t="s">
        <v>139</v>
      </c>
      <c r="C41" t="s">
        <v>147</v>
      </c>
      <c r="D41" t="s">
        <v>151</v>
      </c>
      <c r="E41" t="s">
        <v>152</v>
      </c>
      <c r="F41" t="s">
        <v>280</v>
      </c>
      <c r="G41" t="s">
        <v>219</v>
      </c>
      <c r="H41">
        <v>335.69715246797739</v>
      </c>
      <c r="I41">
        <v>48</v>
      </c>
      <c r="J41">
        <v>1343373.8880677486</v>
      </c>
      <c r="K41">
        <v>89472000</v>
      </c>
      <c r="L41">
        <v>39</v>
      </c>
      <c r="M41">
        <v>-13.640409027200876</v>
      </c>
      <c r="N41">
        <v>-4.3478260869565215</v>
      </c>
    </row>
    <row r="42" spans="1:14" x14ac:dyDescent="0.3">
      <c r="A42">
        <v>41</v>
      </c>
      <c r="B42" t="s">
        <v>139</v>
      </c>
      <c r="C42" t="s">
        <v>147</v>
      </c>
      <c r="D42" t="s">
        <v>151</v>
      </c>
      <c r="E42" t="s">
        <v>152</v>
      </c>
      <c r="F42" t="s">
        <v>280</v>
      </c>
      <c r="G42" t="s">
        <v>219</v>
      </c>
      <c r="H42">
        <v>335.69715246797739</v>
      </c>
      <c r="I42">
        <v>48</v>
      </c>
      <c r="J42">
        <v>1343373.8880677486</v>
      </c>
      <c r="K42">
        <v>89472000</v>
      </c>
      <c r="L42">
        <v>40</v>
      </c>
      <c r="M42">
        <v>-13.640409027200876</v>
      </c>
      <c r="N42">
        <v>-4.3478260869565215</v>
      </c>
    </row>
    <row r="43" spans="1:14" x14ac:dyDescent="0.3">
      <c r="A43">
        <v>42</v>
      </c>
      <c r="B43" t="s">
        <v>139</v>
      </c>
      <c r="C43" t="s">
        <v>147</v>
      </c>
      <c r="D43" t="s">
        <v>151</v>
      </c>
      <c r="E43" t="s">
        <v>152</v>
      </c>
      <c r="F43" t="s">
        <v>280</v>
      </c>
      <c r="G43" t="s">
        <v>219</v>
      </c>
      <c r="H43">
        <v>335.69715246797739</v>
      </c>
      <c r="I43">
        <v>48</v>
      </c>
      <c r="J43">
        <v>1343373.8880677486</v>
      </c>
      <c r="K43">
        <v>89472000</v>
      </c>
      <c r="L43">
        <v>41</v>
      </c>
      <c r="M43">
        <v>-13.640409027200876</v>
      </c>
      <c r="N43">
        <v>-4.3478260869565215</v>
      </c>
    </row>
    <row r="44" spans="1:14" x14ac:dyDescent="0.3">
      <c r="A44">
        <v>43</v>
      </c>
      <c r="B44" t="s">
        <v>139</v>
      </c>
      <c r="C44" t="s">
        <v>147</v>
      </c>
      <c r="D44" t="s">
        <v>151</v>
      </c>
      <c r="E44" t="s">
        <v>152</v>
      </c>
      <c r="F44" t="s">
        <v>280</v>
      </c>
      <c r="G44" t="s">
        <v>219</v>
      </c>
      <c r="H44">
        <v>335.69715246797739</v>
      </c>
      <c r="I44">
        <v>48</v>
      </c>
      <c r="J44">
        <v>1343373.8880677486</v>
      </c>
      <c r="K44">
        <v>89472000</v>
      </c>
      <c r="L44">
        <v>42</v>
      </c>
      <c r="M44">
        <v>-13.640409027200876</v>
      </c>
      <c r="N44">
        <v>-4.3478260869565215</v>
      </c>
    </row>
    <row r="45" spans="1:14" x14ac:dyDescent="0.3">
      <c r="A45">
        <v>44</v>
      </c>
      <c r="B45" t="s">
        <v>139</v>
      </c>
      <c r="C45" t="s">
        <v>147</v>
      </c>
      <c r="D45" t="s">
        <v>151</v>
      </c>
      <c r="E45" t="s">
        <v>152</v>
      </c>
      <c r="F45" t="s">
        <v>280</v>
      </c>
      <c r="G45" t="s">
        <v>219</v>
      </c>
      <c r="H45">
        <v>335.69715246797739</v>
      </c>
      <c r="I45">
        <v>48</v>
      </c>
      <c r="J45">
        <v>1343373.8880677486</v>
      </c>
      <c r="K45">
        <v>89472000</v>
      </c>
      <c r="L45">
        <v>43</v>
      </c>
      <c r="M45">
        <v>-13.640409027200876</v>
      </c>
      <c r="N45">
        <v>-4.3478260869565215</v>
      </c>
    </row>
    <row r="46" spans="1:14" x14ac:dyDescent="0.3">
      <c r="A46">
        <v>45</v>
      </c>
      <c r="B46" t="s">
        <v>139</v>
      </c>
      <c r="C46" t="s">
        <v>147</v>
      </c>
      <c r="D46" t="s">
        <v>151</v>
      </c>
      <c r="E46" t="s">
        <v>152</v>
      </c>
      <c r="F46" t="s">
        <v>280</v>
      </c>
      <c r="G46" t="s">
        <v>219</v>
      </c>
      <c r="H46">
        <v>335.69715246797739</v>
      </c>
      <c r="I46">
        <v>48</v>
      </c>
      <c r="J46">
        <v>1343373.8880677486</v>
      </c>
      <c r="K46">
        <v>89472000</v>
      </c>
      <c r="L46">
        <v>44</v>
      </c>
      <c r="M46">
        <v>-13.640409027200876</v>
      </c>
      <c r="N46">
        <v>-4.3478260869565215</v>
      </c>
    </row>
    <row r="47" spans="1:14" x14ac:dyDescent="0.3">
      <c r="A47">
        <v>46</v>
      </c>
      <c r="B47" t="s">
        <v>139</v>
      </c>
      <c r="C47" t="s">
        <v>147</v>
      </c>
      <c r="D47" t="s">
        <v>151</v>
      </c>
      <c r="E47" t="s">
        <v>152</v>
      </c>
      <c r="F47" t="s">
        <v>280</v>
      </c>
      <c r="G47" t="s">
        <v>219</v>
      </c>
      <c r="H47">
        <v>335.69715246797739</v>
      </c>
      <c r="I47">
        <v>48</v>
      </c>
      <c r="J47">
        <v>1343373.8880677486</v>
      </c>
      <c r="K47">
        <v>89472000</v>
      </c>
      <c r="L47">
        <v>45</v>
      </c>
      <c r="M47">
        <v>-13.640409027200876</v>
      </c>
      <c r="N47">
        <v>-4.3478260869565215</v>
      </c>
    </row>
    <row r="48" spans="1:14" x14ac:dyDescent="0.3">
      <c r="A48">
        <v>47</v>
      </c>
      <c r="B48" t="s">
        <v>139</v>
      </c>
      <c r="C48" t="s">
        <v>147</v>
      </c>
      <c r="D48" t="s">
        <v>151</v>
      </c>
      <c r="E48" t="s">
        <v>152</v>
      </c>
      <c r="F48" t="s">
        <v>280</v>
      </c>
      <c r="G48" t="s">
        <v>219</v>
      </c>
      <c r="H48">
        <v>335.69715246797739</v>
      </c>
      <c r="I48">
        <v>48</v>
      </c>
      <c r="J48">
        <v>1343373.8880677486</v>
      </c>
      <c r="K48">
        <v>89472000</v>
      </c>
      <c r="L48">
        <v>46</v>
      </c>
      <c r="M48">
        <v>-13.640409027200876</v>
      </c>
      <c r="N48">
        <v>-4.3478260869565215</v>
      </c>
    </row>
    <row r="49" spans="1:14" x14ac:dyDescent="0.3">
      <c r="A49">
        <v>48</v>
      </c>
      <c r="B49" t="s">
        <v>139</v>
      </c>
      <c r="C49" t="s">
        <v>147</v>
      </c>
      <c r="D49" t="s">
        <v>151</v>
      </c>
      <c r="E49" t="s">
        <v>152</v>
      </c>
      <c r="F49" t="s">
        <v>280</v>
      </c>
      <c r="G49" t="s">
        <v>219</v>
      </c>
      <c r="H49">
        <v>335.69715246797739</v>
      </c>
      <c r="I49">
        <v>48</v>
      </c>
      <c r="J49">
        <v>1343373.8880677486</v>
      </c>
      <c r="K49">
        <v>89472000</v>
      </c>
      <c r="L49">
        <v>47</v>
      </c>
      <c r="M49">
        <v>-13.640409027200876</v>
      </c>
      <c r="N49">
        <v>-4.3478260869565215</v>
      </c>
    </row>
    <row r="50" spans="1:14" x14ac:dyDescent="0.3">
      <c r="A50">
        <v>49</v>
      </c>
      <c r="B50" t="s">
        <v>139</v>
      </c>
      <c r="C50" t="s">
        <v>147</v>
      </c>
      <c r="D50" t="s">
        <v>151</v>
      </c>
      <c r="E50" t="s">
        <v>152</v>
      </c>
      <c r="F50" t="s">
        <v>280</v>
      </c>
      <c r="G50" t="s">
        <v>219</v>
      </c>
      <c r="H50">
        <v>335.69715246797739</v>
      </c>
      <c r="I50">
        <v>48</v>
      </c>
      <c r="J50">
        <v>1343373.8880677486</v>
      </c>
      <c r="K50">
        <v>89472000</v>
      </c>
      <c r="L50">
        <v>48</v>
      </c>
      <c r="M50">
        <v>-13.640409027200876</v>
      </c>
      <c r="N50">
        <v>-4.3478260869565215</v>
      </c>
    </row>
    <row r="51" spans="1:14" x14ac:dyDescent="0.3">
      <c r="A51">
        <v>50</v>
      </c>
      <c r="B51" t="s">
        <v>139</v>
      </c>
      <c r="C51" t="s">
        <v>147</v>
      </c>
      <c r="D51" t="s">
        <v>151</v>
      </c>
      <c r="E51" t="s">
        <v>152</v>
      </c>
      <c r="F51" t="s">
        <v>280</v>
      </c>
      <c r="G51" t="s">
        <v>219</v>
      </c>
      <c r="H51">
        <v>335.69715246797739</v>
      </c>
      <c r="I51">
        <v>48</v>
      </c>
      <c r="J51">
        <v>1343373.8880677486</v>
      </c>
      <c r="K51">
        <v>89472000</v>
      </c>
      <c r="L51">
        <v>49</v>
      </c>
      <c r="M51">
        <v>-13.640409027200876</v>
      </c>
      <c r="N51">
        <v>-4.3478260869565215</v>
      </c>
    </row>
    <row r="52" spans="1:14" x14ac:dyDescent="0.3">
      <c r="A52">
        <v>51</v>
      </c>
      <c r="B52" t="s">
        <v>139</v>
      </c>
      <c r="C52" t="s">
        <v>147</v>
      </c>
      <c r="D52" t="s">
        <v>151</v>
      </c>
      <c r="E52" t="s">
        <v>152</v>
      </c>
      <c r="F52" t="s">
        <v>280</v>
      </c>
      <c r="G52" t="s">
        <v>219</v>
      </c>
      <c r="H52">
        <v>335.69715246797739</v>
      </c>
      <c r="I52">
        <v>48</v>
      </c>
      <c r="J52">
        <v>1343373.8880677486</v>
      </c>
      <c r="K52">
        <v>89472000</v>
      </c>
      <c r="L52">
        <v>50</v>
      </c>
      <c r="M52">
        <v>-13.640409027200876</v>
      </c>
      <c r="N52">
        <v>-4.3478260869565215</v>
      </c>
    </row>
    <row r="53" spans="1:14" x14ac:dyDescent="0.3">
      <c r="A53">
        <v>52</v>
      </c>
      <c r="B53" t="s">
        <v>139</v>
      </c>
      <c r="C53" t="s">
        <v>147</v>
      </c>
      <c r="D53" t="s">
        <v>151</v>
      </c>
      <c r="E53" t="s">
        <v>152</v>
      </c>
      <c r="F53" t="s">
        <v>280</v>
      </c>
      <c r="G53" t="s">
        <v>219</v>
      </c>
      <c r="H53">
        <v>335.69715246797739</v>
      </c>
      <c r="I53">
        <v>48</v>
      </c>
      <c r="J53">
        <v>1343373.8880677486</v>
      </c>
      <c r="K53">
        <v>89472000</v>
      </c>
      <c r="L53">
        <v>51</v>
      </c>
      <c r="M53">
        <v>-13.640409027200876</v>
      </c>
      <c r="N53">
        <v>-4.3478260869565215</v>
      </c>
    </row>
    <row r="54" spans="1:14" x14ac:dyDescent="0.3">
      <c r="A54">
        <v>53</v>
      </c>
      <c r="B54" t="s">
        <v>139</v>
      </c>
      <c r="C54" t="s">
        <v>147</v>
      </c>
      <c r="D54" t="s">
        <v>151</v>
      </c>
      <c r="E54" t="s">
        <v>152</v>
      </c>
      <c r="F54" t="s">
        <v>280</v>
      </c>
      <c r="G54" t="s">
        <v>219</v>
      </c>
      <c r="H54">
        <v>335.69715246797739</v>
      </c>
      <c r="I54">
        <v>48</v>
      </c>
      <c r="J54">
        <v>1343373.8880677486</v>
      </c>
      <c r="K54">
        <v>89472000</v>
      </c>
      <c r="L54">
        <v>52</v>
      </c>
      <c r="M54">
        <v>-13.640409027200876</v>
      </c>
      <c r="N54">
        <v>-4.3478260869565215</v>
      </c>
    </row>
    <row r="55" spans="1:14" x14ac:dyDescent="0.3">
      <c r="A55">
        <v>54</v>
      </c>
      <c r="B55" t="s">
        <v>139</v>
      </c>
      <c r="C55" t="s">
        <v>147</v>
      </c>
      <c r="D55" t="s">
        <v>151</v>
      </c>
      <c r="E55" t="s">
        <v>152</v>
      </c>
      <c r="F55" t="s">
        <v>280</v>
      </c>
      <c r="G55" t="s">
        <v>219</v>
      </c>
      <c r="H55">
        <v>335.69715246797739</v>
      </c>
      <c r="I55">
        <v>48</v>
      </c>
      <c r="J55">
        <v>1343373.8880677486</v>
      </c>
      <c r="K55">
        <v>89472000</v>
      </c>
      <c r="L55">
        <v>53</v>
      </c>
      <c r="M55">
        <v>-13.640409027200876</v>
      </c>
      <c r="N55">
        <v>-4.3478260869565215</v>
      </c>
    </row>
    <row r="56" spans="1:14" x14ac:dyDescent="0.3">
      <c r="A56">
        <v>55</v>
      </c>
      <c r="B56" t="s">
        <v>139</v>
      </c>
      <c r="C56" t="s">
        <v>147</v>
      </c>
      <c r="D56" t="s">
        <v>151</v>
      </c>
      <c r="E56" t="s">
        <v>152</v>
      </c>
      <c r="F56" t="s">
        <v>280</v>
      </c>
      <c r="G56" t="s">
        <v>219</v>
      </c>
      <c r="H56">
        <v>335.69715246797739</v>
      </c>
      <c r="I56">
        <v>48</v>
      </c>
      <c r="J56">
        <v>1343373.8880677486</v>
      </c>
      <c r="K56">
        <v>89472000</v>
      </c>
      <c r="L56">
        <v>54</v>
      </c>
      <c r="M56">
        <v>-13.640409027200876</v>
      </c>
      <c r="N56">
        <v>-4.3478260869565215</v>
      </c>
    </row>
    <row r="57" spans="1:14" x14ac:dyDescent="0.3">
      <c r="A57">
        <v>56</v>
      </c>
      <c r="B57" t="s">
        <v>139</v>
      </c>
      <c r="C57" t="s">
        <v>147</v>
      </c>
      <c r="D57" t="s">
        <v>151</v>
      </c>
      <c r="E57" t="s">
        <v>152</v>
      </c>
      <c r="F57" t="s">
        <v>280</v>
      </c>
      <c r="G57" t="s">
        <v>219</v>
      </c>
      <c r="H57">
        <v>335.69715246797739</v>
      </c>
      <c r="I57">
        <v>48</v>
      </c>
      <c r="J57">
        <v>1343373.8880677486</v>
      </c>
      <c r="K57">
        <v>89472000</v>
      </c>
      <c r="L57">
        <v>55</v>
      </c>
      <c r="M57">
        <v>-13.640409027200876</v>
      </c>
      <c r="N57">
        <v>-4.3478260869565215</v>
      </c>
    </row>
    <row r="58" spans="1:14" x14ac:dyDescent="0.3">
      <c r="A58">
        <v>57</v>
      </c>
      <c r="B58" t="s">
        <v>139</v>
      </c>
      <c r="C58" t="s">
        <v>147</v>
      </c>
      <c r="D58" t="s">
        <v>151</v>
      </c>
      <c r="E58" t="s">
        <v>152</v>
      </c>
      <c r="F58" t="s">
        <v>280</v>
      </c>
      <c r="G58" t="s">
        <v>219</v>
      </c>
      <c r="H58">
        <v>335.69715246797739</v>
      </c>
      <c r="I58">
        <v>48</v>
      </c>
      <c r="J58">
        <v>1343373.8880677486</v>
      </c>
      <c r="K58">
        <v>89472000</v>
      </c>
      <c r="L58">
        <v>56</v>
      </c>
      <c r="M58">
        <v>-13.640409027200876</v>
      </c>
      <c r="N58">
        <v>-4.3478260869565215</v>
      </c>
    </row>
    <row r="59" spans="1:14" x14ac:dyDescent="0.3">
      <c r="A59">
        <v>58</v>
      </c>
      <c r="B59" t="s">
        <v>139</v>
      </c>
      <c r="C59" t="s">
        <v>147</v>
      </c>
      <c r="D59" t="s">
        <v>151</v>
      </c>
      <c r="E59" t="s">
        <v>152</v>
      </c>
      <c r="F59" t="s">
        <v>280</v>
      </c>
      <c r="G59" t="s">
        <v>219</v>
      </c>
      <c r="H59">
        <v>335.69715246797739</v>
      </c>
      <c r="I59">
        <v>48</v>
      </c>
      <c r="J59">
        <v>1343373.8880677486</v>
      </c>
      <c r="K59">
        <v>89472000</v>
      </c>
      <c r="L59">
        <v>57</v>
      </c>
      <c r="M59">
        <v>-13.640409027200876</v>
      </c>
      <c r="N59">
        <v>-4.3478260869565215</v>
      </c>
    </row>
    <row r="60" spans="1:14" x14ac:dyDescent="0.3">
      <c r="A60">
        <v>59</v>
      </c>
      <c r="B60" t="s">
        <v>139</v>
      </c>
      <c r="C60" t="s">
        <v>147</v>
      </c>
      <c r="D60" t="s">
        <v>151</v>
      </c>
      <c r="E60" t="s">
        <v>152</v>
      </c>
      <c r="F60" t="s">
        <v>280</v>
      </c>
      <c r="G60" t="s">
        <v>219</v>
      </c>
      <c r="H60">
        <v>335.69715246797739</v>
      </c>
      <c r="I60">
        <v>48</v>
      </c>
      <c r="J60">
        <v>1343373.8880677486</v>
      </c>
      <c r="K60">
        <v>89472000</v>
      </c>
      <c r="L60">
        <v>58</v>
      </c>
      <c r="M60">
        <v>-13.640409027200876</v>
      </c>
      <c r="N60">
        <v>-4.3478260869565215</v>
      </c>
    </row>
    <row r="61" spans="1:14" x14ac:dyDescent="0.3">
      <c r="A61">
        <v>60</v>
      </c>
      <c r="B61" t="s">
        <v>139</v>
      </c>
      <c r="C61" t="s">
        <v>147</v>
      </c>
      <c r="D61" t="s">
        <v>151</v>
      </c>
      <c r="E61" t="s">
        <v>152</v>
      </c>
      <c r="F61" t="s">
        <v>280</v>
      </c>
      <c r="G61" t="s">
        <v>219</v>
      </c>
      <c r="H61">
        <v>335.69715246797739</v>
      </c>
      <c r="I61">
        <v>48</v>
      </c>
      <c r="J61">
        <v>1343373.8880677486</v>
      </c>
      <c r="K61">
        <v>89472000</v>
      </c>
      <c r="L61">
        <v>59</v>
      </c>
      <c r="M61">
        <v>-13.640409027200876</v>
      </c>
      <c r="N61">
        <v>-4.3478260869565215</v>
      </c>
    </row>
    <row r="62" spans="1:14" x14ac:dyDescent="0.3">
      <c r="A62">
        <v>61</v>
      </c>
      <c r="B62" t="s">
        <v>139</v>
      </c>
      <c r="C62" t="s">
        <v>147</v>
      </c>
      <c r="D62" t="s">
        <v>151</v>
      </c>
      <c r="E62" t="s">
        <v>152</v>
      </c>
      <c r="F62" t="s">
        <v>280</v>
      </c>
      <c r="G62" t="s">
        <v>219</v>
      </c>
      <c r="H62">
        <v>335.69715246797739</v>
      </c>
      <c r="I62">
        <v>48</v>
      </c>
      <c r="J62">
        <v>1343373.8880677486</v>
      </c>
      <c r="K62">
        <v>89472000</v>
      </c>
      <c r="L62">
        <v>60</v>
      </c>
      <c r="M62">
        <v>-13.640409027200876</v>
      </c>
      <c r="N62">
        <v>-4.3478260869565215</v>
      </c>
    </row>
    <row r="63" spans="1:14" x14ac:dyDescent="0.3">
      <c r="A63">
        <v>62</v>
      </c>
      <c r="B63" t="s">
        <v>139</v>
      </c>
      <c r="C63" t="s">
        <v>147</v>
      </c>
      <c r="D63" t="s">
        <v>151</v>
      </c>
      <c r="E63" t="s">
        <v>152</v>
      </c>
      <c r="F63" t="s">
        <v>280</v>
      </c>
      <c r="G63" t="s">
        <v>219</v>
      </c>
      <c r="H63">
        <v>335.69715246797739</v>
      </c>
      <c r="I63">
        <v>48</v>
      </c>
      <c r="J63">
        <v>1343373.8880677486</v>
      </c>
      <c r="K63">
        <v>89472000</v>
      </c>
      <c r="L63">
        <v>61</v>
      </c>
      <c r="M63">
        <v>-13.640409027200876</v>
      </c>
      <c r="N63">
        <v>-4.3478260869565215</v>
      </c>
    </row>
    <row r="64" spans="1:14" x14ac:dyDescent="0.3">
      <c r="A64">
        <v>63</v>
      </c>
      <c r="B64" t="s">
        <v>139</v>
      </c>
      <c r="C64" t="s">
        <v>147</v>
      </c>
      <c r="D64" t="s">
        <v>151</v>
      </c>
      <c r="E64" t="s">
        <v>152</v>
      </c>
      <c r="F64" t="s">
        <v>280</v>
      </c>
      <c r="G64" t="s">
        <v>219</v>
      </c>
      <c r="H64">
        <v>335.69715246797739</v>
      </c>
      <c r="I64">
        <v>48</v>
      </c>
      <c r="J64">
        <v>1343373.8880677486</v>
      </c>
      <c r="K64">
        <v>89472000</v>
      </c>
      <c r="L64">
        <v>62</v>
      </c>
      <c r="M64">
        <v>-13.640409027200876</v>
      </c>
      <c r="N64">
        <v>-4.3478260869565215</v>
      </c>
    </row>
    <row r="65" spans="1:14" x14ac:dyDescent="0.3">
      <c r="A65">
        <v>64</v>
      </c>
      <c r="B65" t="s">
        <v>139</v>
      </c>
      <c r="C65" t="s">
        <v>147</v>
      </c>
      <c r="D65" t="s">
        <v>151</v>
      </c>
      <c r="E65" t="s">
        <v>152</v>
      </c>
      <c r="F65" t="s">
        <v>280</v>
      </c>
      <c r="G65" t="s">
        <v>219</v>
      </c>
      <c r="H65">
        <v>335.69715246797739</v>
      </c>
      <c r="I65">
        <v>48</v>
      </c>
      <c r="J65">
        <v>1343373.8880677486</v>
      </c>
      <c r="K65">
        <v>89472000</v>
      </c>
      <c r="L65">
        <v>63</v>
      </c>
      <c r="M65">
        <v>-13.640409027200876</v>
      </c>
      <c r="N65">
        <v>-4.3478260869565215</v>
      </c>
    </row>
    <row r="66" spans="1:14" x14ac:dyDescent="0.3">
      <c r="A66">
        <v>65</v>
      </c>
      <c r="B66" t="s">
        <v>139</v>
      </c>
      <c r="C66" t="s">
        <v>147</v>
      </c>
      <c r="D66" t="s">
        <v>151</v>
      </c>
      <c r="E66" t="s">
        <v>152</v>
      </c>
      <c r="F66" t="s">
        <v>280</v>
      </c>
      <c r="G66" t="s">
        <v>219</v>
      </c>
      <c r="H66">
        <v>335.69715246797739</v>
      </c>
      <c r="I66">
        <v>48</v>
      </c>
      <c r="J66">
        <v>1343373.8880677486</v>
      </c>
      <c r="K66">
        <v>89472000</v>
      </c>
      <c r="L66">
        <v>64</v>
      </c>
      <c r="M66">
        <v>-13.640409027200876</v>
      </c>
      <c r="N66">
        <v>-4.3478260869565215</v>
      </c>
    </row>
    <row r="67" spans="1:14" x14ac:dyDescent="0.3">
      <c r="A67">
        <v>66</v>
      </c>
      <c r="B67" t="s">
        <v>139</v>
      </c>
      <c r="C67" t="s">
        <v>147</v>
      </c>
      <c r="D67" t="s">
        <v>151</v>
      </c>
      <c r="E67" t="s">
        <v>152</v>
      </c>
      <c r="F67" t="s">
        <v>280</v>
      </c>
      <c r="G67" t="s">
        <v>219</v>
      </c>
      <c r="H67">
        <v>335.69715246797739</v>
      </c>
      <c r="I67">
        <v>48</v>
      </c>
      <c r="J67">
        <v>1343373.8880677486</v>
      </c>
      <c r="K67">
        <v>89472000</v>
      </c>
      <c r="L67">
        <v>65</v>
      </c>
      <c r="M67">
        <v>-13.640409027200876</v>
      </c>
      <c r="N67">
        <v>-4.3478260869565215</v>
      </c>
    </row>
    <row r="68" spans="1:14" x14ac:dyDescent="0.3">
      <c r="A68">
        <v>67</v>
      </c>
      <c r="B68" t="s">
        <v>139</v>
      </c>
      <c r="C68" t="s">
        <v>147</v>
      </c>
      <c r="D68" t="s">
        <v>151</v>
      </c>
      <c r="E68" t="s">
        <v>152</v>
      </c>
      <c r="F68" t="s">
        <v>280</v>
      </c>
      <c r="G68" t="s">
        <v>219</v>
      </c>
      <c r="H68">
        <v>335.69715246797739</v>
      </c>
      <c r="I68">
        <v>48</v>
      </c>
      <c r="J68">
        <v>1343373.8880677486</v>
      </c>
      <c r="K68">
        <v>89472000</v>
      </c>
      <c r="L68">
        <v>66</v>
      </c>
      <c r="M68">
        <v>-13.640409027200876</v>
      </c>
      <c r="N68">
        <v>-4.3478260869565215</v>
      </c>
    </row>
    <row r="69" spans="1:14" x14ac:dyDescent="0.3">
      <c r="A69">
        <v>68</v>
      </c>
      <c r="B69" t="s">
        <v>139</v>
      </c>
      <c r="C69" t="s">
        <v>147</v>
      </c>
      <c r="D69" t="s">
        <v>151</v>
      </c>
      <c r="E69" t="s">
        <v>152</v>
      </c>
      <c r="F69" t="s">
        <v>280</v>
      </c>
      <c r="G69" t="s">
        <v>219</v>
      </c>
      <c r="H69">
        <v>335.69715246797739</v>
      </c>
      <c r="I69">
        <v>48</v>
      </c>
      <c r="J69">
        <v>1343373.8880677486</v>
      </c>
      <c r="K69">
        <v>89472000</v>
      </c>
      <c r="L69">
        <v>67</v>
      </c>
      <c r="M69">
        <v>-13.640409027200876</v>
      </c>
      <c r="N69">
        <v>-4.3478260869565215</v>
      </c>
    </row>
    <row r="70" spans="1:14" x14ac:dyDescent="0.3">
      <c r="A70">
        <v>69</v>
      </c>
      <c r="B70" t="s">
        <v>139</v>
      </c>
      <c r="C70" t="s">
        <v>147</v>
      </c>
      <c r="D70" t="s">
        <v>151</v>
      </c>
      <c r="E70" t="s">
        <v>152</v>
      </c>
      <c r="F70" t="s">
        <v>280</v>
      </c>
      <c r="G70" t="s">
        <v>219</v>
      </c>
      <c r="H70">
        <v>342.48911902875437</v>
      </c>
      <c r="I70">
        <v>49</v>
      </c>
      <c r="J70">
        <v>1467193.4985067709</v>
      </c>
      <c r="K70">
        <v>91336000</v>
      </c>
      <c r="L70">
        <v>68</v>
      </c>
      <c r="M70">
        <v>-24.114716515876392</v>
      </c>
      <c r="N70">
        <v>-6.5217391304347823</v>
      </c>
    </row>
    <row r="71" spans="1:14" x14ac:dyDescent="0.3">
      <c r="A71">
        <v>70</v>
      </c>
      <c r="B71" t="s">
        <v>139</v>
      </c>
      <c r="C71" t="s">
        <v>147</v>
      </c>
      <c r="D71" t="s">
        <v>151</v>
      </c>
      <c r="E71" t="s">
        <v>152</v>
      </c>
      <c r="F71" t="s">
        <v>280</v>
      </c>
      <c r="G71" t="s">
        <v>219</v>
      </c>
      <c r="H71">
        <v>342.48911902875437</v>
      </c>
      <c r="I71">
        <v>49</v>
      </c>
      <c r="J71">
        <v>1467193.4985067709</v>
      </c>
      <c r="K71">
        <v>91336000</v>
      </c>
      <c r="L71">
        <v>69</v>
      </c>
      <c r="M71">
        <v>-24.114716515876392</v>
      </c>
      <c r="N71">
        <v>-6.5217391304347823</v>
      </c>
    </row>
    <row r="72" spans="1:14" x14ac:dyDescent="0.3">
      <c r="A72">
        <v>71</v>
      </c>
      <c r="B72" t="s">
        <v>139</v>
      </c>
      <c r="C72" t="s">
        <v>147</v>
      </c>
      <c r="D72" t="s">
        <v>151</v>
      </c>
      <c r="E72" t="s">
        <v>152</v>
      </c>
      <c r="F72" t="s">
        <v>280</v>
      </c>
      <c r="G72" t="s">
        <v>219</v>
      </c>
      <c r="H72">
        <v>342.48911902875437</v>
      </c>
      <c r="I72">
        <v>49</v>
      </c>
      <c r="J72">
        <v>1467193.4985067709</v>
      </c>
      <c r="K72">
        <v>91336000</v>
      </c>
      <c r="L72">
        <v>70</v>
      </c>
      <c r="M72">
        <v>-24.114716515876392</v>
      </c>
      <c r="N72">
        <v>-6.5217391304347823</v>
      </c>
    </row>
    <row r="73" spans="1:14" x14ac:dyDescent="0.3">
      <c r="A73">
        <v>72</v>
      </c>
      <c r="B73" t="s">
        <v>139</v>
      </c>
      <c r="C73" t="s">
        <v>147</v>
      </c>
      <c r="D73" t="s">
        <v>151</v>
      </c>
      <c r="E73" t="s">
        <v>152</v>
      </c>
      <c r="F73" t="s">
        <v>280</v>
      </c>
      <c r="G73" t="s">
        <v>219</v>
      </c>
      <c r="H73">
        <v>342.48911902875437</v>
      </c>
      <c r="I73">
        <v>49</v>
      </c>
      <c r="J73">
        <v>1467193.4985067709</v>
      </c>
      <c r="K73">
        <v>91336000</v>
      </c>
      <c r="L73">
        <v>71</v>
      </c>
      <c r="M73">
        <v>-24.114716515876392</v>
      </c>
      <c r="N73">
        <v>-6.5217391304347823</v>
      </c>
    </row>
    <row r="74" spans="1:14" x14ac:dyDescent="0.3">
      <c r="A74">
        <v>73</v>
      </c>
      <c r="B74" t="s">
        <v>139</v>
      </c>
      <c r="C74" t="s">
        <v>147</v>
      </c>
      <c r="D74" t="s">
        <v>151</v>
      </c>
      <c r="E74" t="s">
        <v>152</v>
      </c>
      <c r="F74" t="s">
        <v>280</v>
      </c>
      <c r="G74" t="s">
        <v>219</v>
      </c>
      <c r="H74">
        <v>342.48911902875437</v>
      </c>
      <c r="I74">
        <v>49</v>
      </c>
      <c r="J74">
        <v>1467193.4985067709</v>
      </c>
      <c r="K74">
        <v>91336000</v>
      </c>
      <c r="L74">
        <v>72</v>
      </c>
      <c r="M74">
        <v>-24.114716515876392</v>
      </c>
      <c r="N74">
        <v>-6.5217391304347823</v>
      </c>
    </row>
    <row r="75" spans="1:14" x14ac:dyDescent="0.3">
      <c r="A75">
        <v>74</v>
      </c>
      <c r="B75" t="s">
        <v>139</v>
      </c>
      <c r="C75" t="s">
        <v>147</v>
      </c>
      <c r="D75" t="s">
        <v>151</v>
      </c>
      <c r="E75" t="s">
        <v>152</v>
      </c>
      <c r="F75" t="s">
        <v>280</v>
      </c>
      <c r="G75" t="s">
        <v>219</v>
      </c>
      <c r="H75">
        <v>342.48911902875437</v>
      </c>
      <c r="I75">
        <v>49</v>
      </c>
      <c r="J75">
        <v>1467193.4985067709</v>
      </c>
      <c r="K75">
        <v>91336000</v>
      </c>
      <c r="L75">
        <v>73</v>
      </c>
      <c r="M75">
        <v>-24.114716515876392</v>
      </c>
      <c r="N75">
        <v>-6.5217391304347823</v>
      </c>
    </row>
    <row r="76" spans="1:14" x14ac:dyDescent="0.3">
      <c r="A76">
        <v>75</v>
      </c>
      <c r="B76" t="s">
        <v>139</v>
      </c>
      <c r="C76" t="s">
        <v>147</v>
      </c>
      <c r="D76" t="s">
        <v>151</v>
      </c>
      <c r="E76" t="s">
        <v>152</v>
      </c>
      <c r="F76" t="s">
        <v>280</v>
      </c>
      <c r="G76" t="s">
        <v>219</v>
      </c>
      <c r="H76">
        <v>342.48911902875437</v>
      </c>
      <c r="I76">
        <v>49</v>
      </c>
      <c r="J76">
        <v>1467193.4985067709</v>
      </c>
      <c r="K76">
        <v>91336000</v>
      </c>
      <c r="L76">
        <v>74</v>
      </c>
      <c r="M76">
        <v>-24.114716515876392</v>
      </c>
      <c r="N76">
        <v>-6.5217391304347823</v>
      </c>
    </row>
    <row r="77" spans="1:14" x14ac:dyDescent="0.3">
      <c r="A77">
        <v>76</v>
      </c>
      <c r="B77" t="s">
        <v>139</v>
      </c>
      <c r="C77" t="s">
        <v>147</v>
      </c>
      <c r="D77" t="s">
        <v>151</v>
      </c>
      <c r="E77" t="s">
        <v>152</v>
      </c>
      <c r="F77" t="s">
        <v>280</v>
      </c>
      <c r="G77" t="s">
        <v>219</v>
      </c>
      <c r="H77">
        <v>342.48911902875437</v>
      </c>
      <c r="I77">
        <v>49</v>
      </c>
      <c r="J77">
        <v>1467193.4985067709</v>
      </c>
      <c r="K77">
        <v>91336000</v>
      </c>
      <c r="L77">
        <v>75</v>
      </c>
      <c r="M77">
        <v>-24.114716515876392</v>
      </c>
      <c r="N77">
        <v>-6.5217391304347823</v>
      </c>
    </row>
    <row r="78" spans="1:14" x14ac:dyDescent="0.3">
      <c r="A78">
        <v>77</v>
      </c>
      <c r="B78" t="s">
        <v>139</v>
      </c>
      <c r="C78" t="s">
        <v>147</v>
      </c>
      <c r="D78" t="s">
        <v>151</v>
      </c>
      <c r="E78" t="s">
        <v>152</v>
      </c>
      <c r="F78" t="s">
        <v>280</v>
      </c>
      <c r="G78" t="s">
        <v>219</v>
      </c>
      <c r="H78">
        <v>342.48911902875437</v>
      </c>
      <c r="I78">
        <v>49</v>
      </c>
      <c r="J78">
        <v>1467193.4985067709</v>
      </c>
      <c r="K78">
        <v>91336000</v>
      </c>
      <c r="L78">
        <v>76</v>
      </c>
      <c r="M78">
        <v>-24.114716515876392</v>
      </c>
      <c r="N78">
        <v>-6.5217391304347823</v>
      </c>
    </row>
    <row r="79" spans="1:14" x14ac:dyDescent="0.3">
      <c r="A79">
        <v>78</v>
      </c>
      <c r="B79" t="s">
        <v>139</v>
      </c>
      <c r="C79" t="s">
        <v>147</v>
      </c>
      <c r="D79" t="s">
        <v>151</v>
      </c>
      <c r="E79" t="s">
        <v>152</v>
      </c>
      <c r="F79" t="s">
        <v>280</v>
      </c>
      <c r="G79" t="s">
        <v>219</v>
      </c>
      <c r="H79">
        <v>342.48911902875437</v>
      </c>
      <c r="I79">
        <v>49</v>
      </c>
      <c r="J79">
        <v>1467193.4985067709</v>
      </c>
      <c r="K79">
        <v>91336000</v>
      </c>
      <c r="L79">
        <v>77</v>
      </c>
      <c r="M79">
        <v>-24.114716515876392</v>
      </c>
      <c r="N79">
        <v>-6.5217391304347823</v>
      </c>
    </row>
    <row r="80" spans="1:14" x14ac:dyDescent="0.3">
      <c r="A80">
        <v>79</v>
      </c>
      <c r="B80" t="s">
        <v>139</v>
      </c>
      <c r="C80" t="s">
        <v>147</v>
      </c>
      <c r="D80" t="s">
        <v>151</v>
      </c>
      <c r="E80" t="s">
        <v>152</v>
      </c>
      <c r="F80" t="s">
        <v>280</v>
      </c>
      <c r="G80" t="s">
        <v>219</v>
      </c>
      <c r="H80">
        <v>342.48911902875437</v>
      </c>
      <c r="I80">
        <v>49</v>
      </c>
      <c r="J80">
        <v>1467193.4985067709</v>
      </c>
      <c r="K80">
        <v>91336000</v>
      </c>
      <c r="L80">
        <v>78</v>
      </c>
      <c r="M80">
        <v>-24.114716515876392</v>
      </c>
      <c r="N80">
        <v>-6.5217391304347823</v>
      </c>
    </row>
    <row r="81" spans="1:14" x14ac:dyDescent="0.3">
      <c r="A81">
        <v>80</v>
      </c>
      <c r="B81" t="s">
        <v>139</v>
      </c>
      <c r="C81" t="s">
        <v>147</v>
      </c>
      <c r="D81" t="s">
        <v>151</v>
      </c>
      <c r="E81" t="s">
        <v>152</v>
      </c>
      <c r="F81" t="s">
        <v>280</v>
      </c>
      <c r="G81" t="s">
        <v>219</v>
      </c>
      <c r="H81">
        <v>342.48911902875437</v>
      </c>
      <c r="I81">
        <v>49</v>
      </c>
      <c r="J81">
        <v>1467193.4985067709</v>
      </c>
      <c r="K81">
        <v>91336000</v>
      </c>
      <c r="L81">
        <v>79</v>
      </c>
      <c r="M81">
        <v>-24.114716515876392</v>
      </c>
      <c r="N81">
        <v>-6.5217391304347823</v>
      </c>
    </row>
    <row r="82" spans="1:14" x14ac:dyDescent="0.3">
      <c r="A82">
        <v>81</v>
      </c>
      <c r="B82" t="s">
        <v>139</v>
      </c>
      <c r="C82" t="s">
        <v>147</v>
      </c>
      <c r="D82" t="s">
        <v>151</v>
      </c>
      <c r="E82" t="s">
        <v>152</v>
      </c>
      <c r="F82" t="s">
        <v>280</v>
      </c>
      <c r="G82" t="s">
        <v>219</v>
      </c>
      <c r="H82">
        <v>342.48911902875437</v>
      </c>
      <c r="I82">
        <v>49</v>
      </c>
      <c r="J82">
        <v>1467193.4985067709</v>
      </c>
      <c r="K82">
        <v>91336000</v>
      </c>
      <c r="L82">
        <v>80</v>
      </c>
      <c r="M82">
        <v>-24.114716515876392</v>
      </c>
      <c r="N82">
        <v>-6.5217391304347823</v>
      </c>
    </row>
    <row r="83" spans="1:14" x14ac:dyDescent="0.3">
      <c r="A83">
        <v>82</v>
      </c>
      <c r="B83" t="s">
        <v>139</v>
      </c>
      <c r="C83" t="s">
        <v>147</v>
      </c>
      <c r="D83" t="s">
        <v>151</v>
      </c>
      <c r="E83" t="s">
        <v>152</v>
      </c>
      <c r="F83" t="s">
        <v>280</v>
      </c>
      <c r="G83" t="s">
        <v>219</v>
      </c>
      <c r="H83">
        <v>342.48911902875437</v>
      </c>
      <c r="I83">
        <v>49</v>
      </c>
      <c r="J83">
        <v>1467193.4985067709</v>
      </c>
      <c r="K83">
        <v>91336000</v>
      </c>
      <c r="L83">
        <v>81</v>
      </c>
      <c r="M83">
        <v>-24.114716515876392</v>
      </c>
      <c r="N83">
        <v>-6.5217391304347823</v>
      </c>
    </row>
    <row r="84" spans="1:14" x14ac:dyDescent="0.3">
      <c r="A84">
        <v>83</v>
      </c>
      <c r="B84" t="s">
        <v>139</v>
      </c>
      <c r="C84" t="s">
        <v>147</v>
      </c>
      <c r="D84" t="s">
        <v>151</v>
      </c>
      <c r="E84" t="s">
        <v>152</v>
      </c>
      <c r="F84" t="s">
        <v>280</v>
      </c>
      <c r="G84" t="s">
        <v>219</v>
      </c>
      <c r="H84">
        <v>342.48911902875437</v>
      </c>
      <c r="I84">
        <v>49</v>
      </c>
      <c r="J84">
        <v>1467193.4985067709</v>
      </c>
      <c r="K84">
        <v>91336000</v>
      </c>
      <c r="L84">
        <v>82</v>
      </c>
      <c r="M84">
        <v>-24.114716515876392</v>
      </c>
      <c r="N84">
        <v>-6.5217391304347823</v>
      </c>
    </row>
    <row r="85" spans="1:14" x14ac:dyDescent="0.3">
      <c r="A85">
        <v>84</v>
      </c>
      <c r="B85" t="s">
        <v>139</v>
      </c>
      <c r="C85" t="s">
        <v>147</v>
      </c>
      <c r="D85" t="s">
        <v>151</v>
      </c>
      <c r="E85" t="s">
        <v>152</v>
      </c>
      <c r="F85" t="s">
        <v>280</v>
      </c>
      <c r="G85" t="s">
        <v>219</v>
      </c>
      <c r="H85">
        <v>342.48911902875437</v>
      </c>
      <c r="I85">
        <v>49</v>
      </c>
      <c r="J85">
        <v>1467193.4985067709</v>
      </c>
      <c r="K85">
        <v>91336000</v>
      </c>
      <c r="L85">
        <v>83</v>
      </c>
      <c r="M85">
        <v>-24.114716515876392</v>
      </c>
      <c r="N85">
        <v>-6.5217391304347823</v>
      </c>
    </row>
    <row r="86" spans="1:14" x14ac:dyDescent="0.3">
      <c r="A86">
        <v>85</v>
      </c>
      <c r="B86" t="s">
        <v>139</v>
      </c>
      <c r="C86" t="s">
        <v>147</v>
      </c>
      <c r="D86" t="s">
        <v>151</v>
      </c>
      <c r="E86" t="s">
        <v>152</v>
      </c>
      <c r="F86" t="s">
        <v>280</v>
      </c>
      <c r="G86" t="s">
        <v>219</v>
      </c>
      <c r="H86">
        <v>342.48911902875437</v>
      </c>
      <c r="I86">
        <v>49</v>
      </c>
      <c r="J86">
        <v>1467193.4985067709</v>
      </c>
      <c r="K86">
        <v>91336000</v>
      </c>
      <c r="L86">
        <v>84</v>
      </c>
      <c r="M86">
        <v>-24.114716515876392</v>
      </c>
      <c r="N86">
        <v>-6.5217391304347823</v>
      </c>
    </row>
    <row r="87" spans="1:14" x14ac:dyDescent="0.3">
      <c r="A87">
        <v>86</v>
      </c>
      <c r="B87" t="s">
        <v>139</v>
      </c>
      <c r="C87" t="s">
        <v>147</v>
      </c>
      <c r="D87" t="s">
        <v>151</v>
      </c>
      <c r="E87" t="s">
        <v>152</v>
      </c>
      <c r="F87" t="s">
        <v>280</v>
      </c>
      <c r="G87" t="s">
        <v>219</v>
      </c>
      <c r="H87">
        <v>342.48911902875437</v>
      </c>
      <c r="I87">
        <v>49</v>
      </c>
      <c r="J87">
        <v>1467193.4985067709</v>
      </c>
      <c r="K87">
        <v>91336000</v>
      </c>
      <c r="L87">
        <v>85</v>
      </c>
      <c r="M87">
        <v>-24.114716515876392</v>
      </c>
      <c r="N87">
        <v>-6.5217391304347823</v>
      </c>
    </row>
    <row r="88" spans="1:14" x14ac:dyDescent="0.3">
      <c r="A88">
        <v>87</v>
      </c>
      <c r="B88" t="s">
        <v>139</v>
      </c>
      <c r="C88" t="s">
        <v>147</v>
      </c>
      <c r="D88" t="s">
        <v>151</v>
      </c>
      <c r="E88" t="s">
        <v>152</v>
      </c>
      <c r="F88" t="s">
        <v>280</v>
      </c>
      <c r="G88" t="s">
        <v>219</v>
      </c>
      <c r="H88">
        <v>342.48911902875437</v>
      </c>
      <c r="I88">
        <v>49</v>
      </c>
      <c r="J88">
        <v>1467193.4985067709</v>
      </c>
      <c r="K88">
        <v>91336000</v>
      </c>
      <c r="L88">
        <v>86</v>
      </c>
      <c r="M88">
        <v>-24.114716515876392</v>
      </c>
      <c r="N88">
        <v>-6.5217391304347823</v>
      </c>
    </row>
    <row r="89" spans="1:14" x14ac:dyDescent="0.3">
      <c r="A89">
        <v>88</v>
      </c>
      <c r="B89" t="s">
        <v>139</v>
      </c>
      <c r="C89" t="s">
        <v>147</v>
      </c>
      <c r="D89" t="s">
        <v>151</v>
      </c>
      <c r="E89" t="s">
        <v>152</v>
      </c>
      <c r="F89" t="s">
        <v>280</v>
      </c>
      <c r="G89" t="s">
        <v>219</v>
      </c>
      <c r="H89">
        <v>342.48911902875437</v>
      </c>
      <c r="I89">
        <v>49</v>
      </c>
      <c r="J89">
        <v>1467193.4985067709</v>
      </c>
      <c r="K89">
        <v>91336000</v>
      </c>
      <c r="L89">
        <v>87</v>
      </c>
      <c r="M89">
        <v>-24.114716515876392</v>
      </c>
      <c r="N89">
        <v>-6.5217391304347823</v>
      </c>
    </row>
    <row r="90" spans="1:14" x14ac:dyDescent="0.3">
      <c r="A90">
        <v>89</v>
      </c>
      <c r="B90" t="s">
        <v>139</v>
      </c>
      <c r="C90" t="s">
        <v>147</v>
      </c>
      <c r="D90" t="s">
        <v>151</v>
      </c>
      <c r="E90" t="s">
        <v>152</v>
      </c>
      <c r="F90" t="s">
        <v>280</v>
      </c>
      <c r="G90" t="s">
        <v>219</v>
      </c>
      <c r="H90">
        <v>342.48911902875437</v>
      </c>
      <c r="I90">
        <v>49</v>
      </c>
      <c r="J90">
        <v>1467193.4985067709</v>
      </c>
      <c r="K90">
        <v>91336000</v>
      </c>
      <c r="L90">
        <v>88</v>
      </c>
      <c r="M90">
        <v>-24.114716515876392</v>
      </c>
      <c r="N90">
        <v>-6.5217391304347823</v>
      </c>
    </row>
    <row r="91" spans="1:14" x14ac:dyDescent="0.3">
      <c r="A91">
        <v>90</v>
      </c>
      <c r="B91" t="s">
        <v>139</v>
      </c>
      <c r="C91" t="s">
        <v>147</v>
      </c>
      <c r="D91" t="s">
        <v>151</v>
      </c>
      <c r="E91" t="s">
        <v>152</v>
      </c>
      <c r="F91" t="s">
        <v>280</v>
      </c>
      <c r="G91" t="s">
        <v>219</v>
      </c>
      <c r="H91">
        <v>342.48911902875437</v>
      </c>
      <c r="I91">
        <v>49</v>
      </c>
      <c r="J91">
        <v>1467193.4985067709</v>
      </c>
      <c r="K91">
        <v>91336000</v>
      </c>
      <c r="L91">
        <v>89</v>
      </c>
      <c r="M91">
        <v>-24.114716515876392</v>
      </c>
      <c r="N91">
        <v>-6.5217391304347823</v>
      </c>
    </row>
    <row r="92" spans="1:14" x14ac:dyDescent="0.3">
      <c r="A92">
        <v>91</v>
      </c>
      <c r="B92" t="s">
        <v>139</v>
      </c>
      <c r="C92" t="s">
        <v>147</v>
      </c>
      <c r="D92" t="s">
        <v>151</v>
      </c>
      <c r="E92" t="s">
        <v>152</v>
      </c>
      <c r="F92" t="s">
        <v>280</v>
      </c>
      <c r="G92" t="s">
        <v>219</v>
      </c>
      <c r="H92">
        <v>342.48911902875437</v>
      </c>
      <c r="I92">
        <v>49</v>
      </c>
      <c r="J92">
        <v>1467193.4985067709</v>
      </c>
      <c r="K92">
        <v>91336000</v>
      </c>
      <c r="L92">
        <v>90</v>
      </c>
      <c r="M92">
        <v>-24.114716515876392</v>
      </c>
      <c r="N92">
        <v>-6.5217391304347823</v>
      </c>
    </row>
    <row r="93" spans="1:14" x14ac:dyDescent="0.3">
      <c r="A93">
        <v>92</v>
      </c>
      <c r="B93" t="s">
        <v>139</v>
      </c>
      <c r="C93" t="s">
        <v>147</v>
      </c>
      <c r="D93" t="s">
        <v>151</v>
      </c>
      <c r="E93" t="s">
        <v>152</v>
      </c>
      <c r="F93" t="s">
        <v>280</v>
      </c>
      <c r="G93" t="s">
        <v>219</v>
      </c>
      <c r="H93">
        <v>342.48911902875437</v>
      </c>
      <c r="I93">
        <v>49</v>
      </c>
      <c r="J93">
        <v>1467193.4985067709</v>
      </c>
      <c r="K93">
        <v>91336000</v>
      </c>
      <c r="L93">
        <v>91</v>
      </c>
      <c r="M93">
        <v>-24.114716515876392</v>
      </c>
      <c r="N93">
        <v>-6.5217391304347823</v>
      </c>
    </row>
    <row r="94" spans="1:14" x14ac:dyDescent="0.3">
      <c r="A94">
        <v>93</v>
      </c>
      <c r="B94" t="s">
        <v>139</v>
      </c>
      <c r="C94" t="s">
        <v>147</v>
      </c>
      <c r="D94" t="s">
        <v>151</v>
      </c>
      <c r="E94" t="s">
        <v>152</v>
      </c>
      <c r="F94" t="s">
        <v>280</v>
      </c>
      <c r="G94" t="s">
        <v>219</v>
      </c>
      <c r="H94">
        <v>342.48911902875437</v>
      </c>
      <c r="I94">
        <v>49</v>
      </c>
      <c r="J94">
        <v>1467193.4985067709</v>
      </c>
      <c r="K94">
        <v>91336000</v>
      </c>
      <c r="L94">
        <v>92</v>
      </c>
      <c r="M94">
        <v>-24.114716515876392</v>
      </c>
      <c r="N94">
        <v>-6.5217391304347823</v>
      </c>
    </row>
    <row r="95" spans="1:14" x14ac:dyDescent="0.3">
      <c r="A95">
        <v>94</v>
      </c>
      <c r="B95" t="s">
        <v>139</v>
      </c>
      <c r="C95" t="s">
        <v>147</v>
      </c>
      <c r="D95" t="s">
        <v>151</v>
      </c>
      <c r="E95" t="s">
        <v>152</v>
      </c>
      <c r="F95" t="s">
        <v>280</v>
      </c>
      <c r="G95" t="s">
        <v>219</v>
      </c>
      <c r="H95">
        <v>342.48911902875437</v>
      </c>
      <c r="I95">
        <v>49</v>
      </c>
      <c r="J95">
        <v>1467193.4985067709</v>
      </c>
      <c r="K95">
        <v>91336000</v>
      </c>
      <c r="L95">
        <v>93</v>
      </c>
      <c r="M95">
        <v>-24.114716515876392</v>
      </c>
      <c r="N95">
        <v>-6.5217391304347823</v>
      </c>
    </row>
    <row r="96" spans="1:14" x14ac:dyDescent="0.3">
      <c r="A96">
        <v>95</v>
      </c>
      <c r="B96" t="s">
        <v>139</v>
      </c>
      <c r="C96" t="s">
        <v>147</v>
      </c>
      <c r="D96" t="s">
        <v>151</v>
      </c>
      <c r="E96" t="s">
        <v>152</v>
      </c>
      <c r="F96" t="s">
        <v>280</v>
      </c>
      <c r="G96" t="s">
        <v>219</v>
      </c>
      <c r="H96">
        <v>342.48911902875437</v>
      </c>
      <c r="I96">
        <v>49</v>
      </c>
      <c r="J96">
        <v>1467193.4985067709</v>
      </c>
      <c r="K96">
        <v>91336000</v>
      </c>
      <c r="L96">
        <v>94</v>
      </c>
      <c r="M96">
        <v>-24.114716515876392</v>
      </c>
      <c r="N96">
        <v>-6.5217391304347823</v>
      </c>
    </row>
    <row r="97" spans="1:14" x14ac:dyDescent="0.3">
      <c r="A97">
        <v>96</v>
      </c>
      <c r="B97" t="s">
        <v>139</v>
      </c>
      <c r="C97" t="s">
        <v>147</v>
      </c>
      <c r="D97" t="s">
        <v>151</v>
      </c>
      <c r="E97" t="s">
        <v>152</v>
      </c>
      <c r="F97" t="s">
        <v>280</v>
      </c>
      <c r="G97" t="s">
        <v>219</v>
      </c>
      <c r="H97">
        <v>342.48911902875437</v>
      </c>
      <c r="I97">
        <v>49</v>
      </c>
      <c r="J97">
        <v>1467193.4985067709</v>
      </c>
      <c r="K97">
        <v>91336000</v>
      </c>
      <c r="L97">
        <v>95</v>
      </c>
      <c r="M97">
        <v>-24.114716515876392</v>
      </c>
      <c r="N97">
        <v>-6.5217391304347823</v>
      </c>
    </row>
    <row r="98" spans="1:14" x14ac:dyDescent="0.3">
      <c r="A98">
        <v>97</v>
      </c>
      <c r="B98" t="s">
        <v>139</v>
      </c>
      <c r="C98" t="s">
        <v>147</v>
      </c>
      <c r="D98" t="s">
        <v>151</v>
      </c>
      <c r="E98" t="s">
        <v>152</v>
      </c>
      <c r="F98" t="s">
        <v>280</v>
      </c>
      <c r="G98" t="s">
        <v>219</v>
      </c>
      <c r="H98">
        <v>342.48911902875437</v>
      </c>
      <c r="I98">
        <v>49</v>
      </c>
      <c r="J98">
        <v>1467193.4985067709</v>
      </c>
      <c r="K98">
        <v>91336000</v>
      </c>
      <c r="L98">
        <v>96</v>
      </c>
      <c r="M98">
        <v>-24.114716515876392</v>
      </c>
      <c r="N98">
        <v>-6.5217391304347823</v>
      </c>
    </row>
    <row r="99" spans="1:14" x14ac:dyDescent="0.3">
      <c r="A99">
        <v>98</v>
      </c>
      <c r="B99" t="s">
        <v>139</v>
      </c>
      <c r="C99" t="s">
        <v>147</v>
      </c>
      <c r="D99" t="s">
        <v>151</v>
      </c>
      <c r="E99" t="s">
        <v>152</v>
      </c>
      <c r="F99" t="s">
        <v>280</v>
      </c>
      <c r="G99" t="s">
        <v>219</v>
      </c>
      <c r="H99">
        <v>342.48911902875437</v>
      </c>
      <c r="I99">
        <v>49</v>
      </c>
      <c r="J99">
        <v>1467193.4985067709</v>
      </c>
      <c r="K99">
        <v>91336000</v>
      </c>
      <c r="L99">
        <v>97</v>
      </c>
      <c r="M99">
        <v>-24.114716515876392</v>
      </c>
      <c r="N99">
        <v>-6.5217391304347823</v>
      </c>
    </row>
    <row r="100" spans="1:14" x14ac:dyDescent="0.3">
      <c r="A100">
        <v>99</v>
      </c>
      <c r="B100" t="s">
        <v>139</v>
      </c>
      <c r="C100" t="s">
        <v>147</v>
      </c>
      <c r="D100" t="s">
        <v>151</v>
      </c>
      <c r="E100" t="s">
        <v>152</v>
      </c>
      <c r="F100" t="s">
        <v>280</v>
      </c>
      <c r="G100" t="s">
        <v>219</v>
      </c>
      <c r="H100">
        <v>342.48911902875437</v>
      </c>
      <c r="I100">
        <v>49</v>
      </c>
      <c r="J100">
        <v>1467193.4985067709</v>
      </c>
      <c r="K100">
        <v>91336000</v>
      </c>
      <c r="L100">
        <v>98</v>
      </c>
      <c r="M100">
        <v>-24.114716515876392</v>
      </c>
      <c r="N100">
        <v>-6.5217391304347823</v>
      </c>
    </row>
    <row r="101" spans="1:14" x14ac:dyDescent="0.3">
      <c r="A101">
        <v>100</v>
      </c>
      <c r="B101" t="s">
        <v>139</v>
      </c>
      <c r="C101" t="s">
        <v>147</v>
      </c>
      <c r="D101" t="s">
        <v>151</v>
      </c>
      <c r="E101" t="s">
        <v>152</v>
      </c>
      <c r="F101" t="s">
        <v>280</v>
      </c>
      <c r="G101" t="s">
        <v>219</v>
      </c>
      <c r="H101">
        <v>342.48911902875437</v>
      </c>
      <c r="I101">
        <v>49</v>
      </c>
      <c r="J101">
        <v>1467193.4985067709</v>
      </c>
      <c r="K101">
        <v>91336000</v>
      </c>
      <c r="L101">
        <v>99</v>
      </c>
      <c r="M101">
        <v>-24.114716515876392</v>
      </c>
      <c r="N101">
        <v>-6.5217391304347823</v>
      </c>
    </row>
    <row r="102" spans="1:14" x14ac:dyDescent="0.3">
      <c r="A102">
        <v>101</v>
      </c>
      <c r="B102" t="s">
        <v>139</v>
      </c>
      <c r="C102" t="s">
        <v>147</v>
      </c>
      <c r="D102" t="s">
        <v>151</v>
      </c>
      <c r="E102" t="s">
        <v>152</v>
      </c>
      <c r="F102" t="s">
        <v>280</v>
      </c>
      <c r="G102" t="s">
        <v>219</v>
      </c>
      <c r="H102">
        <v>342.48911902875437</v>
      </c>
      <c r="I102">
        <v>49</v>
      </c>
      <c r="J102">
        <v>1467193.4985067709</v>
      </c>
      <c r="K102">
        <v>91336000</v>
      </c>
      <c r="L102">
        <v>100</v>
      </c>
      <c r="M102">
        <v>-24.114716515876392</v>
      </c>
      <c r="N102">
        <v>-6.5217391304347823</v>
      </c>
    </row>
    <row r="103" spans="1:14" x14ac:dyDescent="0.3">
      <c r="A103">
        <v>102</v>
      </c>
      <c r="B103" t="s">
        <v>139</v>
      </c>
      <c r="C103" t="s">
        <v>147</v>
      </c>
      <c r="D103" t="s">
        <v>151</v>
      </c>
      <c r="E103" t="s">
        <v>152</v>
      </c>
      <c r="F103" t="s">
        <v>280</v>
      </c>
      <c r="G103" t="s">
        <v>219</v>
      </c>
      <c r="H103">
        <v>342.48911902875437</v>
      </c>
      <c r="I103">
        <v>49</v>
      </c>
      <c r="J103">
        <v>1467193.4985067709</v>
      </c>
      <c r="K103">
        <v>91336000</v>
      </c>
      <c r="L103">
        <v>101</v>
      </c>
      <c r="M103">
        <v>-24.114716515876392</v>
      </c>
      <c r="N103">
        <v>-6.5217391304347823</v>
      </c>
    </row>
    <row r="104" spans="1:14" x14ac:dyDescent="0.3">
      <c r="A104">
        <v>103</v>
      </c>
      <c r="B104" t="s">
        <v>139</v>
      </c>
      <c r="C104" t="s">
        <v>147</v>
      </c>
      <c r="D104" t="s">
        <v>151</v>
      </c>
      <c r="E104" t="s">
        <v>152</v>
      </c>
      <c r="F104" t="s">
        <v>280</v>
      </c>
      <c r="G104" t="s">
        <v>219</v>
      </c>
      <c r="H104">
        <v>342.48911902875437</v>
      </c>
      <c r="I104">
        <v>49</v>
      </c>
      <c r="J104">
        <v>1467193.4985067709</v>
      </c>
      <c r="K104">
        <v>91336000</v>
      </c>
      <c r="L104">
        <v>102</v>
      </c>
      <c r="M104">
        <v>-24.114716515876392</v>
      </c>
      <c r="N104">
        <v>-6.5217391304347823</v>
      </c>
    </row>
    <row r="105" spans="1:14" x14ac:dyDescent="0.3">
      <c r="A105">
        <v>104</v>
      </c>
      <c r="B105" t="s">
        <v>139</v>
      </c>
      <c r="C105" t="s">
        <v>147</v>
      </c>
      <c r="D105" t="s">
        <v>151</v>
      </c>
      <c r="E105" t="s">
        <v>152</v>
      </c>
      <c r="F105" t="s">
        <v>280</v>
      </c>
      <c r="G105" t="s">
        <v>219</v>
      </c>
      <c r="H105">
        <v>342.48911902875437</v>
      </c>
      <c r="I105">
        <v>49</v>
      </c>
      <c r="J105">
        <v>1467193.4985067709</v>
      </c>
      <c r="K105">
        <v>91336000</v>
      </c>
      <c r="L105">
        <v>103</v>
      </c>
      <c r="M105">
        <v>-24.114716515876392</v>
      </c>
      <c r="N105">
        <v>-6.5217391304347823</v>
      </c>
    </row>
    <row r="106" spans="1:14" x14ac:dyDescent="0.3">
      <c r="A106">
        <v>105</v>
      </c>
      <c r="B106" t="s">
        <v>139</v>
      </c>
      <c r="C106" t="s">
        <v>147</v>
      </c>
      <c r="D106" t="s">
        <v>151</v>
      </c>
      <c r="E106" t="s">
        <v>152</v>
      </c>
      <c r="F106" t="s">
        <v>280</v>
      </c>
      <c r="G106" t="s">
        <v>219</v>
      </c>
      <c r="H106">
        <v>342.48911902875437</v>
      </c>
      <c r="I106">
        <v>49</v>
      </c>
      <c r="J106">
        <v>1467193.4985067709</v>
      </c>
      <c r="K106">
        <v>91336000</v>
      </c>
      <c r="L106">
        <v>104</v>
      </c>
      <c r="M106">
        <v>-24.114716515876392</v>
      </c>
      <c r="N106">
        <v>-6.5217391304347823</v>
      </c>
    </row>
    <row r="107" spans="1:14" x14ac:dyDescent="0.3">
      <c r="A107">
        <v>106</v>
      </c>
      <c r="B107" t="s">
        <v>139</v>
      </c>
      <c r="C107" t="s">
        <v>147</v>
      </c>
      <c r="D107" t="s">
        <v>151</v>
      </c>
      <c r="E107" t="s">
        <v>152</v>
      </c>
      <c r="F107" t="s">
        <v>280</v>
      </c>
      <c r="G107" t="s">
        <v>219</v>
      </c>
      <c r="H107">
        <v>342.48911902875437</v>
      </c>
      <c r="I107">
        <v>49</v>
      </c>
      <c r="J107">
        <v>1467193.4985067709</v>
      </c>
      <c r="K107">
        <v>91336000</v>
      </c>
      <c r="L107">
        <v>105</v>
      </c>
      <c r="M107">
        <v>-24.114716515876392</v>
      </c>
      <c r="N107">
        <v>-6.5217391304347823</v>
      </c>
    </row>
    <row r="108" spans="1:14" x14ac:dyDescent="0.3">
      <c r="A108">
        <v>107</v>
      </c>
      <c r="B108" t="s">
        <v>139</v>
      </c>
      <c r="C108" t="s">
        <v>147</v>
      </c>
      <c r="D108" t="s">
        <v>151</v>
      </c>
      <c r="E108" t="s">
        <v>152</v>
      </c>
      <c r="F108" t="s">
        <v>280</v>
      </c>
      <c r="G108" t="s">
        <v>219</v>
      </c>
      <c r="H108">
        <v>342.48911902875437</v>
      </c>
      <c r="I108">
        <v>49</v>
      </c>
      <c r="J108">
        <v>1467193.4985067709</v>
      </c>
      <c r="K108">
        <v>91336000</v>
      </c>
      <c r="L108">
        <v>106</v>
      </c>
      <c r="M108">
        <v>-24.114716515876392</v>
      </c>
      <c r="N108">
        <v>-6.5217391304347823</v>
      </c>
    </row>
    <row r="109" spans="1:14" x14ac:dyDescent="0.3">
      <c r="A109">
        <v>108</v>
      </c>
      <c r="B109" t="s">
        <v>139</v>
      </c>
      <c r="C109" t="s">
        <v>147</v>
      </c>
      <c r="D109" t="s">
        <v>151</v>
      </c>
      <c r="E109" t="s">
        <v>152</v>
      </c>
      <c r="F109" t="s">
        <v>280</v>
      </c>
      <c r="G109" t="s">
        <v>219</v>
      </c>
      <c r="H109">
        <v>342.48911902875437</v>
      </c>
      <c r="I109">
        <v>49</v>
      </c>
      <c r="J109">
        <v>1467193.4985067709</v>
      </c>
      <c r="K109">
        <v>91336000</v>
      </c>
      <c r="L109">
        <v>107</v>
      </c>
      <c r="M109">
        <v>-24.114716515876392</v>
      </c>
      <c r="N109">
        <v>-6.5217391304347823</v>
      </c>
    </row>
    <row r="110" spans="1:14" x14ac:dyDescent="0.3">
      <c r="A110">
        <v>109</v>
      </c>
      <c r="B110" t="s">
        <v>139</v>
      </c>
      <c r="C110" t="s">
        <v>147</v>
      </c>
      <c r="D110" t="s">
        <v>151</v>
      </c>
      <c r="E110" t="s">
        <v>152</v>
      </c>
      <c r="F110" t="s">
        <v>280</v>
      </c>
      <c r="G110" t="s">
        <v>219</v>
      </c>
      <c r="H110">
        <v>342.48911902875437</v>
      </c>
      <c r="I110">
        <v>49</v>
      </c>
      <c r="J110">
        <v>1467193.4985067709</v>
      </c>
      <c r="K110">
        <v>91336000</v>
      </c>
      <c r="L110">
        <v>108</v>
      </c>
      <c r="M110">
        <v>-24.114716515876392</v>
      </c>
      <c r="N110">
        <v>-6.5217391304347823</v>
      </c>
    </row>
    <row r="111" spans="1:14" x14ac:dyDescent="0.3">
      <c r="A111">
        <v>110</v>
      </c>
      <c r="B111" t="s">
        <v>139</v>
      </c>
      <c r="C111" t="s">
        <v>147</v>
      </c>
      <c r="D111" t="s">
        <v>151</v>
      </c>
      <c r="E111" t="s">
        <v>152</v>
      </c>
      <c r="F111" t="s">
        <v>280</v>
      </c>
      <c r="G111" t="s">
        <v>219</v>
      </c>
      <c r="H111">
        <v>342.48911902875437</v>
      </c>
      <c r="I111">
        <v>49</v>
      </c>
      <c r="J111">
        <v>1467193.4985067709</v>
      </c>
      <c r="K111">
        <v>91336000</v>
      </c>
      <c r="L111">
        <v>109</v>
      </c>
      <c r="M111">
        <v>-24.114716515876392</v>
      </c>
      <c r="N111">
        <v>-6.5217391304347823</v>
      </c>
    </row>
    <row r="112" spans="1:14" x14ac:dyDescent="0.3">
      <c r="A112">
        <v>111</v>
      </c>
      <c r="B112" t="s">
        <v>139</v>
      </c>
      <c r="C112" t="s">
        <v>147</v>
      </c>
      <c r="D112" t="s">
        <v>151</v>
      </c>
      <c r="E112" t="s">
        <v>152</v>
      </c>
      <c r="F112" t="s">
        <v>280</v>
      </c>
      <c r="G112" t="s">
        <v>219</v>
      </c>
      <c r="H112">
        <v>342.48911902875437</v>
      </c>
      <c r="I112">
        <v>49</v>
      </c>
      <c r="J112">
        <v>1467193.4985067709</v>
      </c>
      <c r="K112">
        <v>91336000</v>
      </c>
      <c r="L112">
        <v>110</v>
      </c>
      <c r="M112">
        <v>-24.114716515876392</v>
      </c>
      <c r="N112">
        <v>-6.5217391304347823</v>
      </c>
    </row>
    <row r="113" spans="1:14" x14ac:dyDescent="0.3">
      <c r="A113">
        <v>112</v>
      </c>
      <c r="B113" t="s">
        <v>139</v>
      </c>
      <c r="C113" t="s">
        <v>147</v>
      </c>
      <c r="D113" t="s">
        <v>151</v>
      </c>
      <c r="E113" t="s">
        <v>152</v>
      </c>
      <c r="F113" t="s">
        <v>280</v>
      </c>
      <c r="G113" t="s">
        <v>219</v>
      </c>
      <c r="H113">
        <v>342.48911902875437</v>
      </c>
      <c r="I113">
        <v>49</v>
      </c>
      <c r="J113">
        <v>1467193.4985067709</v>
      </c>
      <c r="K113">
        <v>91336000</v>
      </c>
      <c r="L113">
        <v>111</v>
      </c>
      <c r="M113">
        <v>-24.114716515876392</v>
      </c>
      <c r="N113">
        <v>-6.5217391304347823</v>
      </c>
    </row>
    <row r="114" spans="1:14" x14ac:dyDescent="0.3">
      <c r="A114">
        <v>113</v>
      </c>
      <c r="B114" t="s">
        <v>139</v>
      </c>
      <c r="C114" t="s">
        <v>147</v>
      </c>
      <c r="D114" t="s">
        <v>151</v>
      </c>
      <c r="E114" t="s">
        <v>152</v>
      </c>
      <c r="F114" t="s">
        <v>280</v>
      </c>
      <c r="G114" t="s">
        <v>219</v>
      </c>
      <c r="H114">
        <v>342.48911902875437</v>
      </c>
      <c r="I114">
        <v>49</v>
      </c>
      <c r="J114">
        <v>1467193.4985067709</v>
      </c>
      <c r="K114">
        <v>91336000</v>
      </c>
      <c r="L114">
        <v>112</v>
      </c>
      <c r="M114">
        <v>-24.114716515876392</v>
      </c>
      <c r="N114">
        <v>-6.5217391304347823</v>
      </c>
    </row>
    <row r="115" spans="1:14" x14ac:dyDescent="0.3">
      <c r="A115">
        <v>114</v>
      </c>
      <c r="B115" t="s">
        <v>139</v>
      </c>
      <c r="C115" t="s">
        <v>147</v>
      </c>
      <c r="D115" t="s">
        <v>151</v>
      </c>
      <c r="E115" t="s">
        <v>152</v>
      </c>
      <c r="F115" t="s">
        <v>280</v>
      </c>
      <c r="G115" t="s">
        <v>219</v>
      </c>
      <c r="H115">
        <v>328.79733998886707</v>
      </c>
      <c r="I115">
        <v>47</v>
      </c>
      <c r="J115">
        <v>1345755.5057329284</v>
      </c>
      <c r="K115">
        <v>87608000</v>
      </c>
      <c r="L115">
        <v>113</v>
      </c>
      <c r="M115">
        <v>-13.841877887077798</v>
      </c>
      <c r="N115">
        <v>-2.1739130434782608</v>
      </c>
    </row>
    <row r="116" spans="1:14" x14ac:dyDescent="0.3">
      <c r="A116">
        <v>115</v>
      </c>
      <c r="B116" t="s">
        <v>139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328.79733998886707</v>
      </c>
      <c r="I116">
        <v>47</v>
      </c>
      <c r="J116">
        <v>1345755.5057329284</v>
      </c>
      <c r="K116">
        <v>87608000</v>
      </c>
      <c r="L116">
        <v>114</v>
      </c>
      <c r="M116">
        <v>-13.841877887077798</v>
      </c>
      <c r="N116">
        <v>-2.1739130434782608</v>
      </c>
    </row>
    <row r="117" spans="1:14" x14ac:dyDescent="0.3">
      <c r="A117">
        <v>116</v>
      </c>
      <c r="B117" t="s">
        <v>139</v>
      </c>
      <c r="C117" t="s">
        <v>147</v>
      </c>
      <c r="D117" t="s">
        <v>151</v>
      </c>
      <c r="E117" t="s">
        <v>152</v>
      </c>
      <c r="F117" t="s">
        <v>280</v>
      </c>
      <c r="G117" t="s">
        <v>219</v>
      </c>
      <c r="H117">
        <v>328.79733998886707</v>
      </c>
      <c r="I117">
        <v>47</v>
      </c>
      <c r="J117">
        <v>1345755.5057329284</v>
      </c>
      <c r="K117">
        <v>87608000</v>
      </c>
      <c r="L117">
        <v>115</v>
      </c>
      <c r="M117">
        <v>-13.841877887077798</v>
      </c>
      <c r="N117">
        <v>-2.1739130434782608</v>
      </c>
    </row>
    <row r="118" spans="1:14" x14ac:dyDescent="0.3">
      <c r="A118">
        <v>117</v>
      </c>
      <c r="B118" t="s">
        <v>139</v>
      </c>
      <c r="C118" t="s">
        <v>147</v>
      </c>
      <c r="D118" t="s">
        <v>151</v>
      </c>
      <c r="E118" t="s">
        <v>152</v>
      </c>
      <c r="F118" t="s">
        <v>280</v>
      </c>
      <c r="G118" t="s">
        <v>219</v>
      </c>
      <c r="H118">
        <v>328.79733998886707</v>
      </c>
      <c r="I118">
        <v>47</v>
      </c>
      <c r="J118">
        <v>1345755.5057329284</v>
      </c>
      <c r="K118">
        <v>87608000</v>
      </c>
      <c r="L118">
        <v>116</v>
      </c>
      <c r="M118">
        <v>-13.841877887077798</v>
      </c>
      <c r="N118">
        <v>-2.1739130434782608</v>
      </c>
    </row>
    <row r="119" spans="1:14" x14ac:dyDescent="0.3">
      <c r="A119">
        <v>118</v>
      </c>
      <c r="B119" t="s">
        <v>139</v>
      </c>
      <c r="C119" t="s">
        <v>147</v>
      </c>
      <c r="D119" t="s">
        <v>151</v>
      </c>
      <c r="E119" t="s">
        <v>152</v>
      </c>
      <c r="F119" t="s">
        <v>280</v>
      </c>
      <c r="G119" t="s">
        <v>219</v>
      </c>
      <c r="H119">
        <v>328.79733998886707</v>
      </c>
      <c r="I119">
        <v>47</v>
      </c>
      <c r="J119">
        <v>1345755.5057329284</v>
      </c>
      <c r="K119">
        <v>87608000</v>
      </c>
      <c r="L119">
        <v>117</v>
      </c>
      <c r="M119">
        <v>-13.841877887077798</v>
      </c>
      <c r="N119">
        <v>-2.1739130434782608</v>
      </c>
    </row>
    <row r="120" spans="1:14" x14ac:dyDescent="0.3">
      <c r="A120">
        <v>119</v>
      </c>
      <c r="B120" t="s">
        <v>139</v>
      </c>
      <c r="C120" t="s">
        <v>147</v>
      </c>
      <c r="D120" t="s">
        <v>151</v>
      </c>
      <c r="E120" t="s">
        <v>152</v>
      </c>
      <c r="F120" t="s">
        <v>280</v>
      </c>
      <c r="G120" t="s">
        <v>219</v>
      </c>
      <c r="H120">
        <v>328.79733998886707</v>
      </c>
      <c r="I120">
        <v>47</v>
      </c>
      <c r="J120">
        <v>1345755.5057329284</v>
      </c>
      <c r="K120">
        <v>87608000</v>
      </c>
      <c r="L120">
        <v>118</v>
      </c>
      <c r="M120">
        <v>-13.841877887077798</v>
      </c>
      <c r="N120">
        <v>-2.1739130434782608</v>
      </c>
    </row>
    <row r="121" spans="1:14" x14ac:dyDescent="0.3">
      <c r="A121">
        <v>120</v>
      </c>
      <c r="B121" t="s">
        <v>139</v>
      </c>
      <c r="C121" t="s">
        <v>147</v>
      </c>
      <c r="D121" t="s">
        <v>151</v>
      </c>
      <c r="E121" t="s">
        <v>152</v>
      </c>
      <c r="F121" t="s">
        <v>280</v>
      </c>
      <c r="G121" t="s">
        <v>219</v>
      </c>
      <c r="H121">
        <v>328.79733998886707</v>
      </c>
      <c r="I121">
        <v>47</v>
      </c>
      <c r="J121">
        <v>1345755.5057329284</v>
      </c>
      <c r="K121">
        <v>87608000</v>
      </c>
      <c r="L121">
        <v>119</v>
      </c>
      <c r="M121">
        <v>-13.841877887077798</v>
      </c>
      <c r="N121">
        <v>-2.1739130434782608</v>
      </c>
    </row>
    <row r="122" spans="1:14" x14ac:dyDescent="0.3">
      <c r="A122">
        <v>121</v>
      </c>
      <c r="B122" t="s">
        <v>139</v>
      </c>
      <c r="C122" t="s">
        <v>147</v>
      </c>
      <c r="D122" t="s">
        <v>151</v>
      </c>
      <c r="E122" t="s">
        <v>152</v>
      </c>
      <c r="F122" t="s">
        <v>280</v>
      </c>
      <c r="G122" t="s">
        <v>219</v>
      </c>
      <c r="H122">
        <v>328.79733998886707</v>
      </c>
      <c r="I122">
        <v>47</v>
      </c>
      <c r="J122">
        <v>1345755.5057329284</v>
      </c>
      <c r="K122">
        <v>87608000</v>
      </c>
      <c r="L122">
        <v>120</v>
      </c>
      <c r="M122">
        <v>-13.841877887077798</v>
      </c>
      <c r="N122">
        <v>-2.1739130434782608</v>
      </c>
    </row>
    <row r="123" spans="1:14" x14ac:dyDescent="0.3">
      <c r="A123">
        <v>122</v>
      </c>
      <c r="B123" t="s">
        <v>139</v>
      </c>
      <c r="C123" t="s">
        <v>147</v>
      </c>
      <c r="D123" t="s">
        <v>151</v>
      </c>
      <c r="E123" t="s">
        <v>152</v>
      </c>
      <c r="F123" t="s">
        <v>280</v>
      </c>
      <c r="G123" t="s">
        <v>219</v>
      </c>
      <c r="H123">
        <v>328.79733998886707</v>
      </c>
      <c r="I123">
        <v>47</v>
      </c>
      <c r="J123">
        <v>1345755.5057329284</v>
      </c>
      <c r="K123">
        <v>87608000</v>
      </c>
      <c r="L123">
        <v>121</v>
      </c>
      <c r="M123">
        <v>-13.841877887077798</v>
      </c>
      <c r="N123">
        <v>-2.1739130434782608</v>
      </c>
    </row>
    <row r="124" spans="1:14" x14ac:dyDescent="0.3">
      <c r="A124">
        <v>123</v>
      </c>
      <c r="B124" t="s">
        <v>139</v>
      </c>
      <c r="C124" t="s">
        <v>147</v>
      </c>
      <c r="D124" t="s">
        <v>151</v>
      </c>
      <c r="E124" t="s">
        <v>152</v>
      </c>
      <c r="F124" t="s">
        <v>280</v>
      </c>
      <c r="G124" t="s">
        <v>219</v>
      </c>
      <c r="H124">
        <v>328.79733998886707</v>
      </c>
      <c r="I124">
        <v>47</v>
      </c>
      <c r="J124">
        <v>1345755.5057329284</v>
      </c>
      <c r="K124">
        <v>87608000</v>
      </c>
      <c r="L124">
        <v>122</v>
      </c>
      <c r="M124">
        <v>-13.841877887077798</v>
      </c>
      <c r="N124">
        <v>-2.1739130434782608</v>
      </c>
    </row>
    <row r="125" spans="1:14" x14ac:dyDescent="0.3">
      <c r="A125">
        <v>124</v>
      </c>
      <c r="B125" t="s">
        <v>139</v>
      </c>
      <c r="C125" t="s">
        <v>147</v>
      </c>
      <c r="D125" t="s">
        <v>151</v>
      </c>
      <c r="E125" t="s">
        <v>152</v>
      </c>
      <c r="F125" t="s">
        <v>280</v>
      </c>
      <c r="G125" t="s">
        <v>219</v>
      </c>
      <c r="H125">
        <v>328.79733998886707</v>
      </c>
      <c r="I125">
        <v>47</v>
      </c>
      <c r="J125">
        <v>1345755.5057329284</v>
      </c>
      <c r="K125">
        <v>87608000</v>
      </c>
      <c r="L125">
        <v>123</v>
      </c>
      <c r="M125">
        <v>-13.841877887077798</v>
      </c>
      <c r="N125">
        <v>-2.1739130434782608</v>
      </c>
    </row>
    <row r="126" spans="1:14" x14ac:dyDescent="0.3">
      <c r="A126">
        <v>125</v>
      </c>
      <c r="B126" t="s">
        <v>139</v>
      </c>
      <c r="C126" t="s">
        <v>147</v>
      </c>
      <c r="D126" t="s">
        <v>151</v>
      </c>
      <c r="E126" t="s">
        <v>152</v>
      </c>
      <c r="F126" t="s">
        <v>280</v>
      </c>
      <c r="G126" t="s">
        <v>219</v>
      </c>
      <c r="H126">
        <v>328.79733998886707</v>
      </c>
      <c r="I126">
        <v>47</v>
      </c>
      <c r="J126">
        <v>1345755.5057329284</v>
      </c>
      <c r="K126">
        <v>87608000</v>
      </c>
      <c r="L126">
        <v>124</v>
      </c>
      <c r="M126">
        <v>-13.841877887077798</v>
      </c>
      <c r="N126">
        <v>-2.1739130434782608</v>
      </c>
    </row>
    <row r="127" spans="1:14" x14ac:dyDescent="0.3">
      <c r="A127">
        <v>126</v>
      </c>
      <c r="B127" t="s">
        <v>139</v>
      </c>
      <c r="C127" t="s">
        <v>147</v>
      </c>
      <c r="D127" t="s">
        <v>151</v>
      </c>
      <c r="E127" t="s">
        <v>152</v>
      </c>
      <c r="F127" t="s">
        <v>280</v>
      </c>
      <c r="G127" t="s">
        <v>219</v>
      </c>
      <c r="H127">
        <v>328.79733998886707</v>
      </c>
      <c r="I127">
        <v>47</v>
      </c>
      <c r="J127">
        <v>1345755.5057329284</v>
      </c>
      <c r="K127">
        <v>87608000</v>
      </c>
      <c r="L127">
        <v>125</v>
      </c>
      <c r="M127">
        <v>-13.841877887077798</v>
      </c>
      <c r="N127">
        <v>-2.1739130434782608</v>
      </c>
    </row>
    <row r="128" spans="1:14" x14ac:dyDescent="0.3">
      <c r="A128">
        <v>127</v>
      </c>
      <c r="B128" t="s">
        <v>139</v>
      </c>
      <c r="C128" t="s">
        <v>147</v>
      </c>
      <c r="D128" t="s">
        <v>151</v>
      </c>
      <c r="E128" t="s">
        <v>152</v>
      </c>
      <c r="F128" t="s">
        <v>280</v>
      </c>
      <c r="G128" t="s">
        <v>219</v>
      </c>
      <c r="H128">
        <v>328.79733998886707</v>
      </c>
      <c r="I128">
        <v>47</v>
      </c>
      <c r="J128">
        <v>1345755.5057329284</v>
      </c>
      <c r="K128">
        <v>87608000</v>
      </c>
      <c r="L128">
        <v>126</v>
      </c>
      <c r="M128">
        <v>-13.841877887077798</v>
      </c>
      <c r="N128">
        <v>-2.1739130434782608</v>
      </c>
    </row>
    <row r="129" spans="1:14" x14ac:dyDescent="0.3">
      <c r="A129">
        <v>128</v>
      </c>
      <c r="B129" t="s">
        <v>139</v>
      </c>
      <c r="C129" t="s">
        <v>147</v>
      </c>
      <c r="D129" t="s">
        <v>151</v>
      </c>
      <c r="E129" t="s">
        <v>152</v>
      </c>
      <c r="F129" t="s">
        <v>280</v>
      </c>
      <c r="G129" t="s">
        <v>219</v>
      </c>
      <c r="H129">
        <v>328.79733998886707</v>
      </c>
      <c r="I129">
        <v>47</v>
      </c>
      <c r="J129">
        <v>1345755.5057329284</v>
      </c>
      <c r="K129">
        <v>87608000</v>
      </c>
      <c r="L129">
        <v>127</v>
      </c>
      <c r="M129">
        <v>-13.841877887077798</v>
      </c>
      <c r="N129">
        <v>-2.1739130434782608</v>
      </c>
    </row>
    <row r="130" spans="1:14" x14ac:dyDescent="0.3">
      <c r="A130">
        <v>129</v>
      </c>
      <c r="B130" t="s">
        <v>139</v>
      </c>
      <c r="C130" t="s">
        <v>147</v>
      </c>
      <c r="D130" t="s">
        <v>151</v>
      </c>
      <c r="E130" t="s">
        <v>152</v>
      </c>
      <c r="F130" t="s">
        <v>280</v>
      </c>
      <c r="G130" t="s">
        <v>219</v>
      </c>
      <c r="H130">
        <v>328.79733998886707</v>
      </c>
      <c r="I130">
        <v>47</v>
      </c>
      <c r="J130">
        <v>1345755.5057329284</v>
      </c>
      <c r="K130">
        <v>87608000</v>
      </c>
      <c r="L130">
        <v>128</v>
      </c>
      <c r="M130">
        <v>-13.841877887077798</v>
      </c>
      <c r="N130">
        <v>-2.1739130434782608</v>
      </c>
    </row>
    <row r="131" spans="1:14" x14ac:dyDescent="0.3">
      <c r="A131">
        <v>130</v>
      </c>
      <c r="B131" t="s">
        <v>139</v>
      </c>
      <c r="C131" t="s">
        <v>147</v>
      </c>
      <c r="D131" t="s">
        <v>151</v>
      </c>
      <c r="E131" t="s">
        <v>152</v>
      </c>
      <c r="F131" t="s">
        <v>280</v>
      </c>
      <c r="G131" t="s">
        <v>219</v>
      </c>
      <c r="H131">
        <v>328.79733998886707</v>
      </c>
      <c r="I131">
        <v>47</v>
      </c>
      <c r="J131">
        <v>1345755.5057329284</v>
      </c>
      <c r="K131">
        <v>87608000</v>
      </c>
      <c r="L131">
        <v>129</v>
      </c>
      <c r="M131">
        <v>-13.841877887077798</v>
      </c>
      <c r="N131">
        <v>-2.1739130434782608</v>
      </c>
    </row>
    <row r="132" spans="1:14" x14ac:dyDescent="0.3">
      <c r="A132">
        <v>131</v>
      </c>
      <c r="B132" t="s">
        <v>139</v>
      </c>
      <c r="C132" t="s">
        <v>147</v>
      </c>
      <c r="D132" t="s">
        <v>151</v>
      </c>
      <c r="E132" t="s">
        <v>152</v>
      </c>
      <c r="F132" t="s">
        <v>280</v>
      </c>
      <c r="G132" t="s">
        <v>219</v>
      </c>
      <c r="H132">
        <v>328.79733998886707</v>
      </c>
      <c r="I132">
        <v>47</v>
      </c>
      <c r="J132">
        <v>1345755.5057329284</v>
      </c>
      <c r="K132">
        <v>87608000</v>
      </c>
      <c r="L132">
        <v>130</v>
      </c>
      <c r="M132">
        <v>-13.841877887077798</v>
      </c>
      <c r="N132">
        <v>-2.1739130434782608</v>
      </c>
    </row>
    <row r="133" spans="1:14" x14ac:dyDescent="0.3">
      <c r="A133">
        <v>132</v>
      </c>
      <c r="B133" t="s">
        <v>139</v>
      </c>
      <c r="C133" t="s">
        <v>147</v>
      </c>
      <c r="D133" t="s">
        <v>151</v>
      </c>
      <c r="E133" t="s">
        <v>152</v>
      </c>
      <c r="F133" t="s">
        <v>280</v>
      </c>
      <c r="G133" t="s">
        <v>219</v>
      </c>
      <c r="H133">
        <v>328.79733998886707</v>
      </c>
      <c r="I133">
        <v>47</v>
      </c>
      <c r="J133">
        <v>1345755.5057329284</v>
      </c>
      <c r="K133">
        <v>87608000</v>
      </c>
      <c r="L133">
        <v>131</v>
      </c>
      <c r="M133">
        <v>-13.841877887077798</v>
      </c>
      <c r="N133">
        <v>-2.1739130434782608</v>
      </c>
    </row>
    <row r="134" spans="1:14" x14ac:dyDescent="0.3">
      <c r="A134">
        <v>133</v>
      </c>
      <c r="B134" t="s">
        <v>139</v>
      </c>
      <c r="C134" t="s">
        <v>147</v>
      </c>
      <c r="D134" t="s">
        <v>151</v>
      </c>
      <c r="E134" t="s">
        <v>152</v>
      </c>
      <c r="F134" t="s">
        <v>280</v>
      </c>
      <c r="G134" t="s">
        <v>219</v>
      </c>
      <c r="H134">
        <v>328.79733998886707</v>
      </c>
      <c r="I134">
        <v>47</v>
      </c>
      <c r="J134">
        <v>1345755.5057329284</v>
      </c>
      <c r="K134">
        <v>87608000</v>
      </c>
      <c r="L134">
        <v>132</v>
      </c>
      <c r="M134">
        <v>-13.841877887077798</v>
      </c>
      <c r="N134">
        <v>-2.1739130434782608</v>
      </c>
    </row>
    <row r="135" spans="1:14" x14ac:dyDescent="0.3">
      <c r="A135">
        <v>134</v>
      </c>
      <c r="B135" t="s">
        <v>139</v>
      </c>
      <c r="C135" t="s">
        <v>147</v>
      </c>
      <c r="D135" t="s">
        <v>151</v>
      </c>
      <c r="E135" t="s">
        <v>152</v>
      </c>
      <c r="F135" t="s">
        <v>280</v>
      </c>
      <c r="G135" t="s">
        <v>219</v>
      </c>
      <c r="H135">
        <v>328.79733998886707</v>
      </c>
      <c r="I135">
        <v>47</v>
      </c>
      <c r="J135">
        <v>1345755.5057329284</v>
      </c>
      <c r="K135">
        <v>87608000</v>
      </c>
      <c r="L135">
        <v>133</v>
      </c>
      <c r="M135">
        <v>-13.841877887077798</v>
      </c>
      <c r="N135">
        <v>-2.1739130434782608</v>
      </c>
    </row>
    <row r="136" spans="1:14" x14ac:dyDescent="0.3">
      <c r="A136">
        <v>135</v>
      </c>
      <c r="B136" t="s">
        <v>139</v>
      </c>
      <c r="C136" t="s">
        <v>147</v>
      </c>
      <c r="D136" t="s">
        <v>151</v>
      </c>
      <c r="E136" t="s">
        <v>152</v>
      </c>
      <c r="F136" t="s">
        <v>280</v>
      </c>
      <c r="G136" t="s">
        <v>219</v>
      </c>
      <c r="H136">
        <v>328.79733998886707</v>
      </c>
      <c r="I136">
        <v>47</v>
      </c>
      <c r="J136">
        <v>1345755.5057329284</v>
      </c>
      <c r="K136">
        <v>87608000</v>
      </c>
      <c r="L136">
        <v>134</v>
      </c>
      <c r="M136">
        <v>-13.841877887077798</v>
      </c>
      <c r="N136">
        <v>-2.1739130434782608</v>
      </c>
    </row>
    <row r="137" spans="1:14" x14ac:dyDescent="0.3">
      <c r="A137">
        <v>136</v>
      </c>
      <c r="B137" t="s">
        <v>139</v>
      </c>
      <c r="C137" t="s">
        <v>147</v>
      </c>
      <c r="D137" t="s">
        <v>151</v>
      </c>
      <c r="E137" t="s">
        <v>152</v>
      </c>
      <c r="F137" t="s">
        <v>280</v>
      </c>
      <c r="G137" t="s">
        <v>219</v>
      </c>
      <c r="H137">
        <v>328.79733998886707</v>
      </c>
      <c r="I137">
        <v>47</v>
      </c>
      <c r="J137">
        <v>1345755.5057329284</v>
      </c>
      <c r="K137">
        <v>87608000</v>
      </c>
      <c r="L137">
        <v>135</v>
      </c>
      <c r="M137">
        <v>-13.841877887077798</v>
      </c>
      <c r="N137">
        <v>-2.1739130434782608</v>
      </c>
    </row>
    <row r="138" spans="1:14" x14ac:dyDescent="0.3">
      <c r="A138">
        <v>137</v>
      </c>
      <c r="B138" t="s">
        <v>139</v>
      </c>
      <c r="C138" t="s">
        <v>147</v>
      </c>
      <c r="D138" t="s">
        <v>151</v>
      </c>
      <c r="E138" t="s">
        <v>152</v>
      </c>
      <c r="F138" t="s">
        <v>280</v>
      </c>
      <c r="G138" t="s">
        <v>219</v>
      </c>
      <c r="H138">
        <v>328.79733998886707</v>
      </c>
      <c r="I138">
        <v>47</v>
      </c>
      <c r="J138">
        <v>1345755.5057329284</v>
      </c>
      <c r="K138">
        <v>87608000</v>
      </c>
      <c r="L138">
        <v>136</v>
      </c>
      <c r="M138">
        <v>-13.841877887077798</v>
      </c>
      <c r="N138">
        <v>-2.1739130434782608</v>
      </c>
    </row>
    <row r="139" spans="1:14" x14ac:dyDescent="0.3">
      <c r="A139">
        <v>138</v>
      </c>
      <c r="B139" t="s">
        <v>139</v>
      </c>
      <c r="C139" t="s">
        <v>147</v>
      </c>
      <c r="D139" t="s">
        <v>151</v>
      </c>
      <c r="E139" t="s">
        <v>152</v>
      </c>
      <c r="F139" t="s">
        <v>280</v>
      </c>
      <c r="G139" t="s">
        <v>219</v>
      </c>
      <c r="H139">
        <v>328.79733998886707</v>
      </c>
      <c r="I139">
        <v>47</v>
      </c>
      <c r="J139">
        <v>1345755.5057329284</v>
      </c>
      <c r="K139">
        <v>87608000</v>
      </c>
      <c r="L139">
        <v>137</v>
      </c>
      <c r="M139">
        <v>-13.841877887077798</v>
      </c>
      <c r="N139">
        <v>-2.1739130434782608</v>
      </c>
    </row>
    <row r="140" spans="1:14" x14ac:dyDescent="0.3">
      <c r="A140">
        <v>139</v>
      </c>
      <c r="B140" t="s">
        <v>139</v>
      </c>
      <c r="C140" t="s">
        <v>147</v>
      </c>
      <c r="D140" t="s">
        <v>151</v>
      </c>
      <c r="E140" t="s">
        <v>152</v>
      </c>
      <c r="F140" t="s">
        <v>280</v>
      </c>
      <c r="G140" t="s">
        <v>219</v>
      </c>
      <c r="H140">
        <v>328.79733998886707</v>
      </c>
      <c r="I140">
        <v>47</v>
      </c>
      <c r="J140">
        <v>1345755.5057329284</v>
      </c>
      <c r="K140">
        <v>87608000</v>
      </c>
      <c r="L140">
        <v>138</v>
      </c>
      <c r="M140">
        <v>-13.841877887077798</v>
      </c>
      <c r="N140">
        <v>-2.1739130434782608</v>
      </c>
    </row>
    <row r="141" spans="1:14" x14ac:dyDescent="0.3">
      <c r="A141">
        <v>140</v>
      </c>
      <c r="B141" t="s">
        <v>139</v>
      </c>
      <c r="C141" t="s">
        <v>147</v>
      </c>
      <c r="D141" t="s">
        <v>151</v>
      </c>
      <c r="E141" t="s">
        <v>152</v>
      </c>
      <c r="F141" t="s">
        <v>280</v>
      </c>
      <c r="G141" t="s">
        <v>219</v>
      </c>
      <c r="H141">
        <v>328.79733998886707</v>
      </c>
      <c r="I141">
        <v>47</v>
      </c>
      <c r="J141">
        <v>1345755.5057329284</v>
      </c>
      <c r="K141">
        <v>87608000</v>
      </c>
      <c r="L141">
        <v>139</v>
      </c>
      <c r="M141">
        <v>-13.841877887077798</v>
      </c>
      <c r="N141">
        <v>-2.1739130434782608</v>
      </c>
    </row>
    <row r="142" spans="1:14" x14ac:dyDescent="0.3">
      <c r="A142">
        <v>141</v>
      </c>
      <c r="B142" t="s">
        <v>139</v>
      </c>
      <c r="C142" t="s">
        <v>147</v>
      </c>
      <c r="D142" t="s">
        <v>151</v>
      </c>
      <c r="E142" t="s">
        <v>152</v>
      </c>
      <c r="F142" t="s">
        <v>280</v>
      </c>
      <c r="G142" t="s">
        <v>219</v>
      </c>
      <c r="H142">
        <v>328.79733998886707</v>
      </c>
      <c r="I142">
        <v>47</v>
      </c>
      <c r="J142">
        <v>1345755.5057329284</v>
      </c>
      <c r="K142">
        <v>87608000</v>
      </c>
      <c r="L142">
        <v>140</v>
      </c>
      <c r="M142">
        <v>-13.841877887077798</v>
      </c>
      <c r="N142">
        <v>-2.1739130434782608</v>
      </c>
    </row>
    <row r="143" spans="1:14" x14ac:dyDescent="0.3">
      <c r="A143">
        <v>142</v>
      </c>
      <c r="B143" t="s">
        <v>139</v>
      </c>
      <c r="C143" t="s">
        <v>147</v>
      </c>
      <c r="D143" t="s">
        <v>151</v>
      </c>
      <c r="E143" t="s">
        <v>152</v>
      </c>
      <c r="F143" t="s">
        <v>280</v>
      </c>
      <c r="G143" t="s">
        <v>219</v>
      </c>
      <c r="H143">
        <v>328.79733998886707</v>
      </c>
      <c r="I143">
        <v>47</v>
      </c>
      <c r="J143">
        <v>1345755.5057329284</v>
      </c>
      <c r="K143">
        <v>87608000</v>
      </c>
      <c r="L143">
        <v>141</v>
      </c>
      <c r="M143">
        <v>-13.841877887077798</v>
      </c>
      <c r="N143">
        <v>-2.1739130434782608</v>
      </c>
    </row>
    <row r="144" spans="1:14" x14ac:dyDescent="0.3">
      <c r="A144">
        <v>143</v>
      </c>
      <c r="B144" t="s">
        <v>139</v>
      </c>
      <c r="C144" t="s">
        <v>147</v>
      </c>
      <c r="D144" t="s">
        <v>151</v>
      </c>
      <c r="E144" t="s">
        <v>152</v>
      </c>
      <c r="F144" t="s">
        <v>280</v>
      </c>
      <c r="G144" t="s">
        <v>219</v>
      </c>
      <c r="H144">
        <v>328.79733998886707</v>
      </c>
      <c r="I144">
        <v>47</v>
      </c>
      <c r="J144">
        <v>1345755.5057329284</v>
      </c>
      <c r="K144">
        <v>87608000</v>
      </c>
      <c r="L144">
        <v>142</v>
      </c>
      <c r="M144">
        <v>-13.841877887077798</v>
      </c>
      <c r="N144">
        <v>-2.1739130434782608</v>
      </c>
    </row>
    <row r="145" spans="1:14" x14ac:dyDescent="0.3">
      <c r="A145">
        <v>144</v>
      </c>
      <c r="B145" t="s">
        <v>139</v>
      </c>
      <c r="C145" t="s">
        <v>147</v>
      </c>
      <c r="D145" t="s">
        <v>151</v>
      </c>
      <c r="E145" t="s">
        <v>152</v>
      </c>
      <c r="F145" t="s">
        <v>280</v>
      </c>
      <c r="G145" t="s">
        <v>219</v>
      </c>
      <c r="H145">
        <v>328.79733998886707</v>
      </c>
      <c r="I145">
        <v>47</v>
      </c>
      <c r="J145">
        <v>1345755.5057329284</v>
      </c>
      <c r="K145">
        <v>87608000</v>
      </c>
      <c r="L145">
        <v>143</v>
      </c>
      <c r="M145">
        <v>-13.841877887077798</v>
      </c>
      <c r="N145">
        <v>-2.1739130434782608</v>
      </c>
    </row>
    <row r="146" spans="1:14" x14ac:dyDescent="0.3">
      <c r="A146">
        <v>145</v>
      </c>
      <c r="B146" t="s">
        <v>139</v>
      </c>
      <c r="C146" t="s">
        <v>147</v>
      </c>
      <c r="D146" t="s">
        <v>151</v>
      </c>
      <c r="E146" t="s">
        <v>152</v>
      </c>
      <c r="F146" t="s">
        <v>280</v>
      </c>
      <c r="G146" t="s">
        <v>219</v>
      </c>
      <c r="H146">
        <v>328.79733998886707</v>
      </c>
      <c r="I146">
        <v>47</v>
      </c>
      <c r="J146">
        <v>1345755.5057329284</v>
      </c>
      <c r="K146">
        <v>87608000</v>
      </c>
      <c r="L146">
        <v>144</v>
      </c>
      <c r="M146">
        <v>-13.841877887077798</v>
      </c>
      <c r="N146">
        <v>-2.1739130434782608</v>
      </c>
    </row>
    <row r="147" spans="1:14" x14ac:dyDescent="0.3">
      <c r="A147">
        <v>146</v>
      </c>
      <c r="B147" t="s">
        <v>139</v>
      </c>
      <c r="C147" t="s">
        <v>147</v>
      </c>
      <c r="D147" t="s">
        <v>151</v>
      </c>
      <c r="E147" t="s">
        <v>152</v>
      </c>
      <c r="F147" t="s">
        <v>280</v>
      </c>
      <c r="G147" t="s">
        <v>219</v>
      </c>
      <c r="H147">
        <v>328.79733998886707</v>
      </c>
      <c r="I147">
        <v>47</v>
      </c>
      <c r="J147">
        <v>1345755.5057329284</v>
      </c>
      <c r="K147">
        <v>87608000</v>
      </c>
      <c r="L147">
        <v>145</v>
      </c>
      <c r="M147">
        <v>-13.841877887077798</v>
      </c>
      <c r="N147">
        <v>-2.1739130434782608</v>
      </c>
    </row>
    <row r="148" spans="1:14" x14ac:dyDescent="0.3">
      <c r="A148">
        <v>147</v>
      </c>
      <c r="B148" t="s">
        <v>139</v>
      </c>
      <c r="C148" t="s">
        <v>147</v>
      </c>
      <c r="D148" t="s">
        <v>151</v>
      </c>
      <c r="E148" t="s">
        <v>152</v>
      </c>
      <c r="F148" t="s">
        <v>280</v>
      </c>
      <c r="G148" t="s">
        <v>219</v>
      </c>
      <c r="H148">
        <v>328.79733998886707</v>
      </c>
      <c r="I148">
        <v>47</v>
      </c>
      <c r="J148">
        <v>1345755.5057329284</v>
      </c>
      <c r="K148">
        <v>87608000</v>
      </c>
      <c r="L148">
        <v>146</v>
      </c>
      <c r="M148">
        <v>-13.841877887077798</v>
      </c>
      <c r="N148">
        <v>-2.1739130434782608</v>
      </c>
    </row>
    <row r="149" spans="1:14" x14ac:dyDescent="0.3">
      <c r="A149">
        <v>148</v>
      </c>
      <c r="B149" t="s">
        <v>139</v>
      </c>
      <c r="C149" t="s">
        <v>147</v>
      </c>
      <c r="D149" t="s">
        <v>151</v>
      </c>
      <c r="E149" t="s">
        <v>152</v>
      </c>
      <c r="F149" t="s">
        <v>280</v>
      </c>
      <c r="G149" t="s">
        <v>219</v>
      </c>
      <c r="H149">
        <v>328.79733998886707</v>
      </c>
      <c r="I149">
        <v>47</v>
      </c>
      <c r="J149">
        <v>1345755.5057329284</v>
      </c>
      <c r="K149">
        <v>87608000</v>
      </c>
      <c r="L149">
        <v>147</v>
      </c>
      <c r="M149">
        <v>-13.841877887077798</v>
      </c>
      <c r="N149">
        <v>-2.1739130434782608</v>
      </c>
    </row>
    <row r="150" spans="1:14" x14ac:dyDescent="0.3">
      <c r="A150">
        <v>149</v>
      </c>
      <c r="B150" t="s">
        <v>139</v>
      </c>
      <c r="C150" t="s">
        <v>147</v>
      </c>
      <c r="D150" t="s">
        <v>151</v>
      </c>
      <c r="E150" t="s">
        <v>152</v>
      </c>
      <c r="F150" t="s">
        <v>280</v>
      </c>
      <c r="G150" t="s">
        <v>219</v>
      </c>
      <c r="H150">
        <v>328.79733998886707</v>
      </c>
      <c r="I150">
        <v>47</v>
      </c>
      <c r="J150">
        <v>1345755.5057329284</v>
      </c>
      <c r="K150">
        <v>87608000</v>
      </c>
      <c r="L150">
        <v>148</v>
      </c>
      <c r="M150">
        <v>-13.841877887077798</v>
      </c>
      <c r="N150">
        <v>-2.1739130434782608</v>
      </c>
    </row>
    <row r="151" spans="1:14" x14ac:dyDescent="0.3">
      <c r="A151">
        <v>150</v>
      </c>
      <c r="B151" t="s">
        <v>139</v>
      </c>
      <c r="C151" t="s">
        <v>147</v>
      </c>
      <c r="D151" t="s">
        <v>151</v>
      </c>
      <c r="E151" t="s">
        <v>152</v>
      </c>
      <c r="F151" t="s">
        <v>280</v>
      </c>
      <c r="G151" t="s">
        <v>219</v>
      </c>
      <c r="H151">
        <v>328.79733998886707</v>
      </c>
      <c r="I151">
        <v>47</v>
      </c>
      <c r="J151">
        <v>1345755.5057329284</v>
      </c>
      <c r="K151">
        <v>87608000</v>
      </c>
      <c r="L151">
        <v>149</v>
      </c>
      <c r="M151">
        <v>-13.841877887077798</v>
      </c>
      <c r="N151">
        <v>-2.1739130434782608</v>
      </c>
    </row>
    <row r="152" spans="1:14" x14ac:dyDescent="0.3">
      <c r="A152">
        <v>151</v>
      </c>
      <c r="B152" t="s">
        <v>139</v>
      </c>
      <c r="C152" t="s">
        <v>147</v>
      </c>
      <c r="D152" t="s">
        <v>151</v>
      </c>
      <c r="E152" t="s">
        <v>152</v>
      </c>
      <c r="F152" t="s">
        <v>280</v>
      </c>
      <c r="G152" t="s">
        <v>219</v>
      </c>
      <c r="H152">
        <v>328.79733998886707</v>
      </c>
      <c r="I152">
        <v>47</v>
      </c>
      <c r="J152">
        <v>1345755.5057329284</v>
      </c>
      <c r="K152">
        <v>87608000</v>
      </c>
      <c r="L152">
        <v>150</v>
      </c>
      <c r="M152">
        <v>-13.841877887077798</v>
      </c>
      <c r="N152">
        <v>-2.1739130434782608</v>
      </c>
    </row>
    <row r="153" spans="1:14" x14ac:dyDescent="0.3">
      <c r="A153">
        <v>152</v>
      </c>
      <c r="B153" t="s">
        <v>139</v>
      </c>
      <c r="C153" t="s">
        <v>147</v>
      </c>
      <c r="D153" t="s">
        <v>151</v>
      </c>
      <c r="E153" t="s">
        <v>152</v>
      </c>
      <c r="F153" t="s">
        <v>280</v>
      </c>
      <c r="G153" t="s">
        <v>219</v>
      </c>
      <c r="H153">
        <v>328.79733998886707</v>
      </c>
      <c r="I153">
        <v>47</v>
      </c>
      <c r="J153">
        <v>1345755.5057329284</v>
      </c>
      <c r="K153">
        <v>87608000</v>
      </c>
      <c r="L153">
        <v>151</v>
      </c>
      <c r="M153">
        <v>-13.841877887077798</v>
      </c>
      <c r="N153">
        <v>-2.1739130434782608</v>
      </c>
    </row>
    <row r="154" spans="1:14" x14ac:dyDescent="0.3">
      <c r="A154">
        <v>153</v>
      </c>
      <c r="B154" t="s">
        <v>139</v>
      </c>
      <c r="C154" t="s">
        <v>147</v>
      </c>
      <c r="D154" t="s">
        <v>151</v>
      </c>
      <c r="E154" t="s">
        <v>152</v>
      </c>
      <c r="F154" t="s">
        <v>280</v>
      </c>
      <c r="G154" t="s">
        <v>219</v>
      </c>
      <c r="H154">
        <v>328.79733998886707</v>
      </c>
      <c r="I154">
        <v>47</v>
      </c>
      <c r="J154">
        <v>1345755.5057329284</v>
      </c>
      <c r="K154">
        <v>87608000</v>
      </c>
      <c r="L154">
        <v>152</v>
      </c>
      <c r="M154">
        <v>-13.841877887077798</v>
      </c>
      <c r="N154">
        <v>-2.1739130434782608</v>
      </c>
    </row>
    <row r="155" spans="1:14" x14ac:dyDescent="0.3">
      <c r="A155">
        <v>154</v>
      </c>
      <c r="B155" t="s">
        <v>139</v>
      </c>
      <c r="C155" t="s">
        <v>147</v>
      </c>
      <c r="D155" t="s">
        <v>151</v>
      </c>
      <c r="E155" t="s">
        <v>152</v>
      </c>
      <c r="F155" t="s">
        <v>280</v>
      </c>
      <c r="G155" t="s">
        <v>219</v>
      </c>
      <c r="H155">
        <v>328.79733998886707</v>
      </c>
      <c r="I155">
        <v>47</v>
      </c>
      <c r="J155">
        <v>1345755.5057329284</v>
      </c>
      <c r="K155">
        <v>87608000</v>
      </c>
      <c r="L155">
        <v>153</v>
      </c>
      <c r="M155">
        <v>-13.841877887077798</v>
      </c>
      <c r="N155">
        <v>-2.1739130434782608</v>
      </c>
    </row>
    <row r="156" spans="1:14" x14ac:dyDescent="0.3">
      <c r="A156">
        <v>155</v>
      </c>
      <c r="B156" t="s">
        <v>139</v>
      </c>
      <c r="C156" t="s">
        <v>147</v>
      </c>
      <c r="D156" t="s">
        <v>151</v>
      </c>
      <c r="E156" t="s">
        <v>152</v>
      </c>
      <c r="F156" t="s">
        <v>280</v>
      </c>
      <c r="G156" t="s">
        <v>219</v>
      </c>
      <c r="H156">
        <v>328.79733998886707</v>
      </c>
      <c r="I156">
        <v>47</v>
      </c>
      <c r="J156">
        <v>1345755.5057329284</v>
      </c>
      <c r="K156">
        <v>87608000</v>
      </c>
      <c r="L156">
        <v>154</v>
      </c>
      <c r="M156">
        <v>-13.841877887077798</v>
      </c>
      <c r="N156">
        <v>-2.1739130434782608</v>
      </c>
    </row>
    <row r="157" spans="1:14" x14ac:dyDescent="0.3">
      <c r="A157">
        <v>156</v>
      </c>
      <c r="B157" t="s">
        <v>139</v>
      </c>
      <c r="C157" t="s">
        <v>147</v>
      </c>
      <c r="D157" t="s">
        <v>151</v>
      </c>
      <c r="E157" t="s">
        <v>152</v>
      </c>
      <c r="F157" t="s">
        <v>280</v>
      </c>
      <c r="G157" t="s">
        <v>219</v>
      </c>
      <c r="H157">
        <v>328.79733998886707</v>
      </c>
      <c r="I157">
        <v>47</v>
      </c>
      <c r="J157">
        <v>1345755.5057329284</v>
      </c>
      <c r="K157">
        <v>87608000</v>
      </c>
      <c r="L157">
        <v>155</v>
      </c>
      <c r="M157">
        <v>-13.841877887077798</v>
      </c>
      <c r="N157">
        <v>-2.1739130434782608</v>
      </c>
    </row>
    <row r="158" spans="1:14" x14ac:dyDescent="0.3">
      <c r="A158">
        <v>157</v>
      </c>
      <c r="B158" t="s">
        <v>139</v>
      </c>
      <c r="C158" t="s">
        <v>147</v>
      </c>
      <c r="D158" t="s">
        <v>151</v>
      </c>
      <c r="E158" t="s">
        <v>152</v>
      </c>
      <c r="F158" t="s">
        <v>280</v>
      </c>
      <c r="G158" t="s">
        <v>219</v>
      </c>
      <c r="H158">
        <v>328.79733998886707</v>
      </c>
      <c r="I158">
        <v>47</v>
      </c>
      <c r="J158">
        <v>1345755.5057329284</v>
      </c>
      <c r="K158">
        <v>87608000</v>
      </c>
      <c r="L158">
        <v>156</v>
      </c>
      <c r="M158">
        <v>-13.841877887077798</v>
      </c>
      <c r="N158">
        <v>-2.1739130434782608</v>
      </c>
    </row>
    <row r="159" spans="1:14" x14ac:dyDescent="0.3">
      <c r="A159">
        <v>158</v>
      </c>
      <c r="B159" t="s">
        <v>139</v>
      </c>
      <c r="C159" t="s">
        <v>147</v>
      </c>
      <c r="D159" t="s">
        <v>151</v>
      </c>
      <c r="E159" t="s">
        <v>152</v>
      </c>
      <c r="F159" t="s">
        <v>280</v>
      </c>
      <c r="G159" t="s">
        <v>219</v>
      </c>
      <c r="H159">
        <v>328.79733998886707</v>
      </c>
      <c r="I159">
        <v>47</v>
      </c>
      <c r="J159">
        <v>1345755.5057329284</v>
      </c>
      <c r="K159">
        <v>87608000</v>
      </c>
      <c r="L159">
        <v>157</v>
      </c>
      <c r="M159">
        <v>-13.841877887077798</v>
      </c>
      <c r="N159">
        <v>-2.1739130434782608</v>
      </c>
    </row>
    <row r="160" spans="1:14" x14ac:dyDescent="0.3">
      <c r="A160">
        <v>159</v>
      </c>
      <c r="B160" t="s">
        <v>139</v>
      </c>
      <c r="C160" t="s">
        <v>147</v>
      </c>
      <c r="D160" t="s">
        <v>151</v>
      </c>
      <c r="E160" t="s">
        <v>152</v>
      </c>
      <c r="F160" t="s">
        <v>280</v>
      </c>
      <c r="G160" t="s">
        <v>219</v>
      </c>
      <c r="H160">
        <v>326.30874276791826</v>
      </c>
      <c r="I160">
        <v>47</v>
      </c>
      <c r="J160">
        <v>1174970.9324826251</v>
      </c>
      <c r="K160">
        <v>87608000</v>
      </c>
      <c r="L160">
        <v>158</v>
      </c>
      <c r="M160">
        <v>0.6053500455836669</v>
      </c>
      <c r="N160">
        <v>-2.1739130434782608</v>
      </c>
    </row>
    <row r="161" spans="1:14" x14ac:dyDescent="0.3">
      <c r="A161">
        <v>160</v>
      </c>
      <c r="B161" t="s">
        <v>139</v>
      </c>
      <c r="C161" t="s">
        <v>147</v>
      </c>
      <c r="D161" t="s">
        <v>151</v>
      </c>
      <c r="E161" t="s">
        <v>152</v>
      </c>
      <c r="F161" t="s">
        <v>280</v>
      </c>
      <c r="G161" t="s">
        <v>219</v>
      </c>
      <c r="H161">
        <v>326.30874276791826</v>
      </c>
      <c r="I161">
        <v>47</v>
      </c>
      <c r="J161">
        <v>1174970.9324826251</v>
      </c>
      <c r="K161">
        <v>87608000</v>
      </c>
      <c r="L161">
        <v>159</v>
      </c>
      <c r="M161">
        <v>0.6053500455836669</v>
      </c>
      <c r="N161">
        <v>-2.1739130434782608</v>
      </c>
    </row>
    <row r="162" spans="1:14" x14ac:dyDescent="0.3">
      <c r="A162">
        <v>161</v>
      </c>
      <c r="B162" t="s">
        <v>139</v>
      </c>
      <c r="C162" t="s">
        <v>147</v>
      </c>
      <c r="D162" t="s">
        <v>151</v>
      </c>
      <c r="E162" t="s">
        <v>152</v>
      </c>
      <c r="F162" t="s">
        <v>280</v>
      </c>
      <c r="G162" t="s">
        <v>219</v>
      </c>
      <c r="H162">
        <v>326.30874276791826</v>
      </c>
      <c r="I162">
        <v>47</v>
      </c>
      <c r="J162">
        <v>1174970.9324826251</v>
      </c>
      <c r="K162">
        <v>87608000</v>
      </c>
      <c r="L162">
        <v>160</v>
      </c>
      <c r="M162">
        <v>0.6053500455836669</v>
      </c>
      <c r="N162">
        <v>-2.1739130434782608</v>
      </c>
    </row>
    <row r="163" spans="1:14" x14ac:dyDescent="0.3">
      <c r="A163">
        <v>162</v>
      </c>
      <c r="B163" t="s">
        <v>139</v>
      </c>
      <c r="C163" t="s">
        <v>147</v>
      </c>
      <c r="D163" t="s">
        <v>151</v>
      </c>
      <c r="E163" t="s">
        <v>152</v>
      </c>
      <c r="F163" t="s">
        <v>280</v>
      </c>
      <c r="G163" t="s">
        <v>219</v>
      </c>
      <c r="H163">
        <v>326.30874276791826</v>
      </c>
      <c r="I163">
        <v>47</v>
      </c>
      <c r="J163">
        <v>1174970.9324826251</v>
      </c>
      <c r="K163">
        <v>87608000</v>
      </c>
      <c r="L163">
        <v>161</v>
      </c>
      <c r="M163">
        <v>0.6053500455836669</v>
      </c>
      <c r="N163">
        <v>-2.1739130434782608</v>
      </c>
    </row>
    <row r="164" spans="1:14" x14ac:dyDescent="0.3">
      <c r="A164">
        <v>163</v>
      </c>
      <c r="B164" t="s">
        <v>139</v>
      </c>
      <c r="C164" t="s">
        <v>147</v>
      </c>
      <c r="D164" t="s">
        <v>151</v>
      </c>
      <c r="E164" t="s">
        <v>152</v>
      </c>
      <c r="F164" t="s">
        <v>280</v>
      </c>
      <c r="G164" t="s">
        <v>219</v>
      </c>
      <c r="H164">
        <v>326.30874276791826</v>
      </c>
      <c r="I164">
        <v>47</v>
      </c>
      <c r="J164">
        <v>1174970.9324826251</v>
      </c>
      <c r="K164">
        <v>87608000</v>
      </c>
      <c r="L164">
        <v>162</v>
      </c>
      <c r="M164">
        <v>0.6053500455836669</v>
      </c>
      <c r="N164">
        <v>-2.1739130434782608</v>
      </c>
    </row>
    <row r="165" spans="1:14" x14ac:dyDescent="0.3">
      <c r="A165">
        <v>164</v>
      </c>
      <c r="B165" t="s">
        <v>139</v>
      </c>
      <c r="C165" t="s">
        <v>147</v>
      </c>
      <c r="D165" t="s">
        <v>151</v>
      </c>
      <c r="E165" t="s">
        <v>152</v>
      </c>
      <c r="F165" t="s">
        <v>280</v>
      </c>
      <c r="G165" t="s">
        <v>219</v>
      </c>
      <c r="H165">
        <v>326.30874276791826</v>
      </c>
      <c r="I165">
        <v>47</v>
      </c>
      <c r="J165">
        <v>1174970.9324826251</v>
      </c>
      <c r="K165">
        <v>87608000</v>
      </c>
      <c r="L165">
        <v>163</v>
      </c>
      <c r="M165">
        <v>0.6053500455836669</v>
      </c>
      <c r="N165">
        <v>-2.1739130434782608</v>
      </c>
    </row>
    <row r="166" spans="1:14" x14ac:dyDescent="0.3">
      <c r="A166">
        <v>165</v>
      </c>
      <c r="B166" t="s">
        <v>139</v>
      </c>
      <c r="C166" t="s">
        <v>147</v>
      </c>
      <c r="D166" t="s">
        <v>151</v>
      </c>
      <c r="E166" t="s">
        <v>152</v>
      </c>
      <c r="F166" t="s">
        <v>280</v>
      </c>
      <c r="G166" t="s">
        <v>219</v>
      </c>
      <c r="H166">
        <v>326.30874276791826</v>
      </c>
      <c r="I166">
        <v>47</v>
      </c>
      <c r="J166">
        <v>1174970.9324826251</v>
      </c>
      <c r="K166">
        <v>87608000</v>
      </c>
      <c r="L166">
        <v>164</v>
      </c>
      <c r="M166">
        <v>0.6053500455836669</v>
      </c>
      <c r="N166">
        <v>-2.1739130434782608</v>
      </c>
    </row>
    <row r="167" spans="1:14" x14ac:dyDescent="0.3">
      <c r="A167">
        <v>166</v>
      </c>
      <c r="B167" t="s">
        <v>139</v>
      </c>
      <c r="C167" t="s">
        <v>147</v>
      </c>
      <c r="D167" t="s">
        <v>151</v>
      </c>
      <c r="E167" t="s">
        <v>152</v>
      </c>
      <c r="F167" t="s">
        <v>280</v>
      </c>
      <c r="G167" t="s">
        <v>219</v>
      </c>
      <c r="H167">
        <v>326.30874276791826</v>
      </c>
      <c r="I167">
        <v>47</v>
      </c>
      <c r="J167">
        <v>1174970.9324826251</v>
      </c>
      <c r="K167">
        <v>87608000</v>
      </c>
      <c r="L167">
        <v>165</v>
      </c>
      <c r="M167">
        <v>0.6053500455836669</v>
      </c>
      <c r="N167">
        <v>-2.1739130434782608</v>
      </c>
    </row>
    <row r="168" spans="1:14" x14ac:dyDescent="0.3">
      <c r="A168">
        <v>167</v>
      </c>
      <c r="B168" t="s">
        <v>139</v>
      </c>
      <c r="C168" t="s">
        <v>147</v>
      </c>
      <c r="D168" t="s">
        <v>151</v>
      </c>
      <c r="E168" t="s">
        <v>152</v>
      </c>
      <c r="F168" t="s">
        <v>280</v>
      </c>
      <c r="G168" t="s">
        <v>219</v>
      </c>
      <c r="H168">
        <v>326.30874276791826</v>
      </c>
      <c r="I168">
        <v>47</v>
      </c>
      <c r="J168">
        <v>1174970.9324826251</v>
      </c>
      <c r="K168">
        <v>87608000</v>
      </c>
      <c r="L168">
        <v>166</v>
      </c>
      <c r="M168">
        <v>0.6053500455836669</v>
      </c>
      <c r="N168">
        <v>-2.1739130434782608</v>
      </c>
    </row>
    <row r="169" spans="1:14" x14ac:dyDescent="0.3">
      <c r="A169">
        <v>168</v>
      </c>
      <c r="B169" t="s">
        <v>139</v>
      </c>
      <c r="C169" t="s">
        <v>147</v>
      </c>
      <c r="D169" t="s">
        <v>151</v>
      </c>
      <c r="E169" t="s">
        <v>152</v>
      </c>
      <c r="F169" t="s">
        <v>280</v>
      </c>
      <c r="G169" t="s">
        <v>219</v>
      </c>
      <c r="H169">
        <v>326.30874276791826</v>
      </c>
      <c r="I169">
        <v>47</v>
      </c>
      <c r="J169">
        <v>1174970.9324826251</v>
      </c>
      <c r="K169">
        <v>87608000</v>
      </c>
      <c r="L169">
        <v>167</v>
      </c>
      <c r="M169">
        <v>0.6053500455836669</v>
      </c>
      <c r="N169">
        <v>-2.1739130434782608</v>
      </c>
    </row>
    <row r="170" spans="1:14" x14ac:dyDescent="0.3">
      <c r="A170">
        <v>169</v>
      </c>
      <c r="B170" t="s">
        <v>139</v>
      </c>
      <c r="C170" t="s">
        <v>147</v>
      </c>
      <c r="D170" t="s">
        <v>151</v>
      </c>
      <c r="E170" t="s">
        <v>152</v>
      </c>
      <c r="F170" t="s">
        <v>280</v>
      </c>
      <c r="G170" t="s">
        <v>219</v>
      </c>
      <c r="H170">
        <v>326.30874276791826</v>
      </c>
      <c r="I170">
        <v>47</v>
      </c>
      <c r="J170">
        <v>1174970.9324826251</v>
      </c>
      <c r="K170">
        <v>87608000</v>
      </c>
      <c r="L170">
        <v>168</v>
      </c>
      <c r="M170">
        <v>0.6053500455836669</v>
      </c>
      <c r="N170">
        <v>-2.1739130434782608</v>
      </c>
    </row>
    <row r="171" spans="1:14" x14ac:dyDescent="0.3">
      <c r="A171">
        <v>170</v>
      </c>
      <c r="B171" t="s">
        <v>139</v>
      </c>
      <c r="C171" t="s">
        <v>147</v>
      </c>
      <c r="D171" t="s">
        <v>151</v>
      </c>
      <c r="E171" t="s">
        <v>152</v>
      </c>
      <c r="F171" t="s">
        <v>280</v>
      </c>
      <c r="G171" t="s">
        <v>219</v>
      </c>
      <c r="H171">
        <v>326.30874276791826</v>
      </c>
      <c r="I171">
        <v>47</v>
      </c>
      <c r="J171">
        <v>1174970.9324826251</v>
      </c>
      <c r="K171">
        <v>87608000</v>
      </c>
      <c r="L171">
        <v>169</v>
      </c>
      <c r="M171">
        <v>0.6053500455836669</v>
      </c>
      <c r="N171">
        <v>-2.1739130434782608</v>
      </c>
    </row>
    <row r="172" spans="1:14" x14ac:dyDescent="0.3">
      <c r="A172">
        <v>171</v>
      </c>
      <c r="B172" t="s">
        <v>139</v>
      </c>
      <c r="C172" t="s">
        <v>147</v>
      </c>
      <c r="D172" t="s">
        <v>151</v>
      </c>
      <c r="E172" t="s">
        <v>152</v>
      </c>
      <c r="F172" t="s">
        <v>280</v>
      </c>
      <c r="G172" t="s">
        <v>219</v>
      </c>
      <c r="H172">
        <v>326.30874276791826</v>
      </c>
      <c r="I172">
        <v>47</v>
      </c>
      <c r="J172">
        <v>1174970.9324826251</v>
      </c>
      <c r="K172">
        <v>87608000</v>
      </c>
      <c r="L172">
        <v>170</v>
      </c>
      <c r="M172">
        <v>0.6053500455836669</v>
      </c>
      <c r="N172">
        <v>-2.1739130434782608</v>
      </c>
    </row>
    <row r="173" spans="1:14" x14ac:dyDescent="0.3">
      <c r="A173">
        <v>172</v>
      </c>
      <c r="B173" t="s">
        <v>139</v>
      </c>
      <c r="C173" t="s">
        <v>147</v>
      </c>
      <c r="D173" t="s">
        <v>151</v>
      </c>
      <c r="E173" t="s">
        <v>152</v>
      </c>
      <c r="F173" t="s">
        <v>280</v>
      </c>
      <c r="G173" t="s">
        <v>219</v>
      </c>
      <c r="H173">
        <v>326.30874276791826</v>
      </c>
      <c r="I173">
        <v>47</v>
      </c>
      <c r="J173">
        <v>1174970.9324826251</v>
      </c>
      <c r="K173">
        <v>87608000</v>
      </c>
      <c r="L173">
        <v>171</v>
      </c>
      <c r="M173">
        <v>0.6053500455836669</v>
      </c>
      <c r="N173">
        <v>-2.1739130434782608</v>
      </c>
    </row>
    <row r="174" spans="1:14" x14ac:dyDescent="0.3">
      <c r="A174">
        <v>173</v>
      </c>
      <c r="B174" t="s">
        <v>139</v>
      </c>
      <c r="C174" t="s">
        <v>147</v>
      </c>
      <c r="D174" t="s">
        <v>151</v>
      </c>
      <c r="E174" t="s">
        <v>152</v>
      </c>
      <c r="F174" t="s">
        <v>280</v>
      </c>
      <c r="G174" t="s">
        <v>219</v>
      </c>
      <c r="H174">
        <v>326.30874276791826</v>
      </c>
      <c r="I174">
        <v>47</v>
      </c>
      <c r="J174">
        <v>1174970.9324826251</v>
      </c>
      <c r="K174">
        <v>87608000</v>
      </c>
      <c r="L174">
        <v>172</v>
      </c>
      <c r="M174">
        <v>0.6053500455836669</v>
      </c>
      <c r="N174">
        <v>-2.1739130434782608</v>
      </c>
    </row>
    <row r="175" spans="1:14" x14ac:dyDescent="0.3">
      <c r="A175">
        <v>174</v>
      </c>
      <c r="B175" t="s">
        <v>139</v>
      </c>
      <c r="C175" t="s">
        <v>147</v>
      </c>
      <c r="D175" t="s">
        <v>151</v>
      </c>
      <c r="E175" t="s">
        <v>152</v>
      </c>
      <c r="F175" t="s">
        <v>280</v>
      </c>
      <c r="G175" t="s">
        <v>219</v>
      </c>
      <c r="H175">
        <v>326.30874276791826</v>
      </c>
      <c r="I175">
        <v>47</v>
      </c>
      <c r="J175">
        <v>1174970.9324826251</v>
      </c>
      <c r="K175">
        <v>87608000</v>
      </c>
      <c r="L175">
        <v>173</v>
      </c>
      <c r="M175">
        <v>0.6053500455836669</v>
      </c>
      <c r="N175">
        <v>-2.1739130434782608</v>
      </c>
    </row>
    <row r="176" spans="1:14" x14ac:dyDescent="0.3">
      <c r="A176">
        <v>175</v>
      </c>
      <c r="B176" t="s">
        <v>139</v>
      </c>
      <c r="C176" t="s">
        <v>147</v>
      </c>
      <c r="D176" t="s">
        <v>151</v>
      </c>
      <c r="E176" t="s">
        <v>152</v>
      </c>
      <c r="F176" t="s">
        <v>280</v>
      </c>
      <c r="G176" t="s">
        <v>219</v>
      </c>
      <c r="H176">
        <v>326.30874276791826</v>
      </c>
      <c r="I176">
        <v>47</v>
      </c>
      <c r="J176">
        <v>1174970.9324826251</v>
      </c>
      <c r="K176">
        <v>87608000</v>
      </c>
      <c r="L176">
        <v>174</v>
      </c>
      <c r="M176">
        <v>0.6053500455836669</v>
      </c>
      <c r="N176">
        <v>-2.1739130434782608</v>
      </c>
    </row>
    <row r="177" spans="1:14" x14ac:dyDescent="0.3">
      <c r="A177">
        <v>176</v>
      </c>
      <c r="B177" t="s">
        <v>139</v>
      </c>
      <c r="C177" t="s">
        <v>147</v>
      </c>
      <c r="D177" t="s">
        <v>151</v>
      </c>
      <c r="E177" t="s">
        <v>152</v>
      </c>
      <c r="F177" t="s">
        <v>280</v>
      </c>
      <c r="G177" t="s">
        <v>219</v>
      </c>
      <c r="H177">
        <v>326.30874276791826</v>
      </c>
      <c r="I177">
        <v>47</v>
      </c>
      <c r="J177">
        <v>1174970.9324826251</v>
      </c>
      <c r="K177">
        <v>87608000</v>
      </c>
      <c r="L177">
        <v>175</v>
      </c>
      <c r="M177">
        <v>0.6053500455836669</v>
      </c>
      <c r="N177">
        <v>-2.1739130434782608</v>
      </c>
    </row>
    <row r="178" spans="1:14" x14ac:dyDescent="0.3">
      <c r="A178">
        <v>177</v>
      </c>
      <c r="B178" t="s">
        <v>139</v>
      </c>
      <c r="C178" t="s">
        <v>147</v>
      </c>
      <c r="D178" t="s">
        <v>151</v>
      </c>
      <c r="E178" t="s">
        <v>152</v>
      </c>
      <c r="F178" t="s">
        <v>280</v>
      </c>
      <c r="G178" t="s">
        <v>219</v>
      </c>
      <c r="H178">
        <v>326.30874276791826</v>
      </c>
      <c r="I178">
        <v>47</v>
      </c>
      <c r="J178">
        <v>1174970.9324826251</v>
      </c>
      <c r="K178">
        <v>87608000</v>
      </c>
      <c r="L178">
        <v>176</v>
      </c>
      <c r="M178">
        <v>0.6053500455836669</v>
      </c>
      <c r="N178">
        <v>-2.1739130434782608</v>
      </c>
    </row>
    <row r="179" spans="1:14" x14ac:dyDescent="0.3">
      <c r="A179">
        <v>178</v>
      </c>
      <c r="B179" t="s">
        <v>139</v>
      </c>
      <c r="C179" t="s">
        <v>147</v>
      </c>
      <c r="D179" t="s">
        <v>151</v>
      </c>
      <c r="E179" t="s">
        <v>152</v>
      </c>
      <c r="F179" t="s">
        <v>280</v>
      </c>
      <c r="G179" t="s">
        <v>219</v>
      </c>
      <c r="H179">
        <v>326.30874276791826</v>
      </c>
      <c r="I179">
        <v>47</v>
      </c>
      <c r="J179">
        <v>1174970.9324826251</v>
      </c>
      <c r="K179">
        <v>87608000</v>
      </c>
      <c r="L179">
        <v>177</v>
      </c>
      <c r="M179">
        <v>0.6053500455836669</v>
      </c>
      <c r="N179">
        <v>-2.1739130434782608</v>
      </c>
    </row>
    <row r="180" spans="1:14" x14ac:dyDescent="0.3">
      <c r="A180">
        <v>179</v>
      </c>
      <c r="B180" t="s">
        <v>139</v>
      </c>
      <c r="C180" t="s">
        <v>147</v>
      </c>
      <c r="D180" t="s">
        <v>151</v>
      </c>
      <c r="E180" t="s">
        <v>152</v>
      </c>
      <c r="F180" t="s">
        <v>280</v>
      </c>
      <c r="G180" t="s">
        <v>219</v>
      </c>
      <c r="H180">
        <v>326.30874276791826</v>
      </c>
      <c r="I180">
        <v>47</v>
      </c>
      <c r="J180">
        <v>1174970.9324826251</v>
      </c>
      <c r="K180">
        <v>87608000</v>
      </c>
      <c r="L180">
        <v>178</v>
      </c>
      <c r="M180">
        <v>0.6053500455836669</v>
      </c>
      <c r="N180">
        <v>-2.1739130434782608</v>
      </c>
    </row>
    <row r="181" spans="1:14" x14ac:dyDescent="0.3">
      <c r="A181">
        <v>180</v>
      </c>
      <c r="B181" t="s">
        <v>139</v>
      </c>
      <c r="C181" t="s">
        <v>147</v>
      </c>
      <c r="D181" t="s">
        <v>151</v>
      </c>
      <c r="E181" t="s">
        <v>152</v>
      </c>
      <c r="F181" t="s">
        <v>280</v>
      </c>
      <c r="G181" t="s">
        <v>219</v>
      </c>
      <c r="H181">
        <v>326.30874276791826</v>
      </c>
      <c r="I181">
        <v>47</v>
      </c>
      <c r="J181">
        <v>1174970.9324826251</v>
      </c>
      <c r="K181">
        <v>87608000</v>
      </c>
      <c r="L181">
        <v>179</v>
      </c>
      <c r="M181">
        <v>0.6053500455836669</v>
      </c>
      <c r="N181">
        <v>-2.1739130434782608</v>
      </c>
    </row>
    <row r="182" spans="1:14" x14ac:dyDescent="0.3">
      <c r="A182">
        <v>181</v>
      </c>
      <c r="B182" t="s">
        <v>139</v>
      </c>
      <c r="C182" t="s">
        <v>147</v>
      </c>
      <c r="D182" t="s">
        <v>151</v>
      </c>
      <c r="E182" t="s">
        <v>152</v>
      </c>
      <c r="F182" t="s">
        <v>280</v>
      </c>
      <c r="G182" t="s">
        <v>219</v>
      </c>
      <c r="H182">
        <v>326.30874276791826</v>
      </c>
      <c r="I182">
        <v>47</v>
      </c>
      <c r="J182">
        <v>1174970.9324826251</v>
      </c>
      <c r="K182">
        <v>87608000</v>
      </c>
      <c r="L182">
        <v>180</v>
      </c>
      <c r="M182">
        <v>0.6053500455836669</v>
      </c>
      <c r="N182">
        <v>-2.1739130434782608</v>
      </c>
    </row>
    <row r="183" spans="1:14" x14ac:dyDescent="0.3">
      <c r="A183">
        <v>182</v>
      </c>
      <c r="B183" t="s">
        <v>139</v>
      </c>
      <c r="C183" t="s">
        <v>147</v>
      </c>
      <c r="D183" t="s">
        <v>151</v>
      </c>
      <c r="E183" t="s">
        <v>152</v>
      </c>
      <c r="F183" t="s">
        <v>280</v>
      </c>
      <c r="G183" t="s">
        <v>219</v>
      </c>
      <c r="H183">
        <v>326.30874276791826</v>
      </c>
      <c r="I183">
        <v>47</v>
      </c>
      <c r="J183">
        <v>1174970.9324826251</v>
      </c>
      <c r="K183">
        <v>87608000</v>
      </c>
      <c r="L183">
        <v>181</v>
      </c>
      <c r="M183">
        <v>0.6053500455836669</v>
      </c>
      <c r="N183">
        <v>-2.1739130434782608</v>
      </c>
    </row>
    <row r="184" spans="1:14" x14ac:dyDescent="0.3">
      <c r="A184">
        <v>183</v>
      </c>
      <c r="B184" t="s">
        <v>139</v>
      </c>
      <c r="C184" t="s">
        <v>147</v>
      </c>
      <c r="D184" t="s">
        <v>151</v>
      </c>
      <c r="E184" t="s">
        <v>152</v>
      </c>
      <c r="F184" t="s">
        <v>280</v>
      </c>
      <c r="G184" t="s">
        <v>219</v>
      </c>
      <c r="H184">
        <v>326.30874276791826</v>
      </c>
      <c r="I184">
        <v>47</v>
      </c>
      <c r="J184">
        <v>1174970.9324826251</v>
      </c>
      <c r="K184">
        <v>87608000</v>
      </c>
      <c r="L184">
        <v>182</v>
      </c>
      <c r="M184">
        <v>0.6053500455836669</v>
      </c>
      <c r="N184">
        <v>-2.1739130434782608</v>
      </c>
    </row>
    <row r="185" spans="1:14" x14ac:dyDescent="0.3">
      <c r="A185">
        <v>184</v>
      </c>
      <c r="B185" t="s">
        <v>139</v>
      </c>
      <c r="C185" t="s">
        <v>147</v>
      </c>
      <c r="D185" t="s">
        <v>151</v>
      </c>
      <c r="E185" t="s">
        <v>152</v>
      </c>
      <c r="F185" t="s">
        <v>280</v>
      </c>
      <c r="G185" t="s">
        <v>219</v>
      </c>
      <c r="H185">
        <v>326.30874276791826</v>
      </c>
      <c r="I185">
        <v>47</v>
      </c>
      <c r="J185">
        <v>1174970.9324826251</v>
      </c>
      <c r="K185">
        <v>87608000</v>
      </c>
      <c r="L185">
        <v>183</v>
      </c>
      <c r="M185">
        <v>0.6053500455836669</v>
      </c>
      <c r="N185">
        <v>-2.1739130434782608</v>
      </c>
    </row>
    <row r="186" spans="1:14" x14ac:dyDescent="0.3">
      <c r="A186">
        <v>185</v>
      </c>
      <c r="B186" t="s">
        <v>139</v>
      </c>
      <c r="C186" t="s">
        <v>147</v>
      </c>
      <c r="D186" t="s">
        <v>151</v>
      </c>
      <c r="E186" t="s">
        <v>152</v>
      </c>
      <c r="F186" t="s">
        <v>280</v>
      </c>
      <c r="G186" t="s">
        <v>219</v>
      </c>
      <c r="H186">
        <v>326.30874276791826</v>
      </c>
      <c r="I186">
        <v>47</v>
      </c>
      <c r="J186">
        <v>1174970.9324826251</v>
      </c>
      <c r="K186">
        <v>87608000</v>
      </c>
      <c r="L186">
        <v>184</v>
      </c>
      <c r="M186">
        <v>0.6053500455836669</v>
      </c>
      <c r="N186">
        <v>-2.1739130434782608</v>
      </c>
    </row>
    <row r="187" spans="1:14" x14ac:dyDescent="0.3">
      <c r="A187">
        <v>186</v>
      </c>
      <c r="B187" t="s">
        <v>139</v>
      </c>
      <c r="C187" t="s">
        <v>147</v>
      </c>
      <c r="D187" t="s">
        <v>151</v>
      </c>
      <c r="E187" t="s">
        <v>152</v>
      </c>
      <c r="F187" t="s">
        <v>280</v>
      </c>
      <c r="G187" t="s">
        <v>219</v>
      </c>
      <c r="H187">
        <v>326.30874276791826</v>
      </c>
      <c r="I187">
        <v>47</v>
      </c>
      <c r="J187">
        <v>1174970.9324826251</v>
      </c>
      <c r="K187">
        <v>87608000</v>
      </c>
      <c r="L187">
        <v>185</v>
      </c>
      <c r="M187">
        <v>0.6053500455836669</v>
      </c>
      <c r="N187">
        <v>-2.1739130434782608</v>
      </c>
    </row>
    <row r="188" spans="1:14" x14ac:dyDescent="0.3">
      <c r="A188">
        <v>187</v>
      </c>
      <c r="B188" t="s">
        <v>139</v>
      </c>
      <c r="C188" t="s">
        <v>147</v>
      </c>
      <c r="D188" t="s">
        <v>151</v>
      </c>
      <c r="E188" t="s">
        <v>152</v>
      </c>
      <c r="F188" t="s">
        <v>280</v>
      </c>
      <c r="G188" t="s">
        <v>219</v>
      </c>
      <c r="H188">
        <v>326.30874276791826</v>
      </c>
      <c r="I188">
        <v>47</v>
      </c>
      <c r="J188">
        <v>1174970.9324826251</v>
      </c>
      <c r="K188">
        <v>87608000</v>
      </c>
      <c r="L188">
        <v>186</v>
      </c>
      <c r="M188">
        <v>0.6053500455836669</v>
      </c>
      <c r="N188">
        <v>-2.1739130434782608</v>
      </c>
    </row>
    <row r="189" spans="1:14" x14ac:dyDescent="0.3">
      <c r="A189">
        <v>188</v>
      </c>
      <c r="B189" t="s">
        <v>139</v>
      </c>
      <c r="C189" t="s">
        <v>147</v>
      </c>
      <c r="D189" t="s">
        <v>151</v>
      </c>
      <c r="E189" t="s">
        <v>152</v>
      </c>
      <c r="F189" t="s">
        <v>280</v>
      </c>
      <c r="G189" t="s">
        <v>219</v>
      </c>
      <c r="H189">
        <v>326.30874276791826</v>
      </c>
      <c r="I189">
        <v>47</v>
      </c>
      <c r="J189">
        <v>1174970.9324826251</v>
      </c>
      <c r="K189">
        <v>87608000</v>
      </c>
      <c r="L189">
        <v>187</v>
      </c>
      <c r="M189">
        <v>0.6053500455836669</v>
      </c>
      <c r="N189">
        <v>-2.1739130434782608</v>
      </c>
    </row>
    <row r="190" spans="1:14" x14ac:dyDescent="0.3">
      <c r="A190">
        <v>189</v>
      </c>
      <c r="B190" t="s">
        <v>139</v>
      </c>
      <c r="C190" t="s">
        <v>147</v>
      </c>
      <c r="D190" t="s">
        <v>151</v>
      </c>
      <c r="E190" t="s">
        <v>152</v>
      </c>
      <c r="F190" t="s">
        <v>280</v>
      </c>
      <c r="G190" t="s">
        <v>219</v>
      </c>
      <c r="H190">
        <v>326.30874276791826</v>
      </c>
      <c r="I190">
        <v>47</v>
      </c>
      <c r="J190">
        <v>1174970.9324826251</v>
      </c>
      <c r="K190">
        <v>87608000</v>
      </c>
      <c r="L190">
        <v>188</v>
      </c>
      <c r="M190">
        <v>0.6053500455836669</v>
      </c>
      <c r="N190">
        <v>-2.1739130434782608</v>
      </c>
    </row>
    <row r="191" spans="1:14" x14ac:dyDescent="0.3">
      <c r="A191">
        <v>190</v>
      </c>
      <c r="B191" t="s">
        <v>139</v>
      </c>
      <c r="C191" t="s">
        <v>147</v>
      </c>
      <c r="D191" t="s">
        <v>151</v>
      </c>
      <c r="E191" t="s">
        <v>152</v>
      </c>
      <c r="F191" t="s">
        <v>280</v>
      </c>
      <c r="G191" t="s">
        <v>219</v>
      </c>
      <c r="H191">
        <v>326.30874276791826</v>
      </c>
      <c r="I191">
        <v>47</v>
      </c>
      <c r="J191">
        <v>1174970.9324826251</v>
      </c>
      <c r="K191">
        <v>87608000</v>
      </c>
      <c r="L191">
        <v>189</v>
      </c>
      <c r="M191">
        <v>0.6053500455836669</v>
      </c>
      <c r="N191">
        <v>-2.1739130434782608</v>
      </c>
    </row>
    <row r="192" spans="1:14" x14ac:dyDescent="0.3">
      <c r="A192">
        <v>191</v>
      </c>
      <c r="B192" t="s">
        <v>139</v>
      </c>
      <c r="C192" t="s">
        <v>147</v>
      </c>
      <c r="D192" t="s">
        <v>151</v>
      </c>
      <c r="E192" t="s">
        <v>152</v>
      </c>
      <c r="F192" t="s">
        <v>280</v>
      </c>
      <c r="G192" t="s">
        <v>219</v>
      </c>
      <c r="H192">
        <v>326.30874276791826</v>
      </c>
      <c r="I192">
        <v>47</v>
      </c>
      <c r="J192">
        <v>1174970.9324826251</v>
      </c>
      <c r="K192">
        <v>87608000</v>
      </c>
      <c r="L192">
        <v>190</v>
      </c>
      <c r="M192">
        <v>0.6053500455836669</v>
      </c>
      <c r="N192">
        <v>-2.1739130434782608</v>
      </c>
    </row>
    <row r="193" spans="1:14" x14ac:dyDescent="0.3">
      <c r="A193">
        <v>192</v>
      </c>
      <c r="B193" t="s">
        <v>139</v>
      </c>
      <c r="C193" t="s">
        <v>147</v>
      </c>
      <c r="D193" t="s">
        <v>151</v>
      </c>
      <c r="E193" t="s">
        <v>152</v>
      </c>
      <c r="F193" t="s">
        <v>280</v>
      </c>
      <c r="G193" t="s">
        <v>219</v>
      </c>
      <c r="H193">
        <v>326.30874276791826</v>
      </c>
      <c r="I193">
        <v>47</v>
      </c>
      <c r="J193">
        <v>1174970.9324826251</v>
      </c>
      <c r="K193">
        <v>87608000</v>
      </c>
      <c r="L193">
        <v>191</v>
      </c>
      <c r="M193">
        <v>0.6053500455836669</v>
      </c>
      <c r="N193">
        <v>-2.1739130434782608</v>
      </c>
    </row>
    <row r="194" spans="1:14" x14ac:dyDescent="0.3">
      <c r="A194">
        <v>193</v>
      </c>
      <c r="B194" t="s">
        <v>139</v>
      </c>
      <c r="C194" t="s">
        <v>147</v>
      </c>
      <c r="D194" t="s">
        <v>151</v>
      </c>
      <c r="E194" t="s">
        <v>152</v>
      </c>
      <c r="F194" t="s">
        <v>280</v>
      </c>
      <c r="G194" t="s">
        <v>219</v>
      </c>
      <c r="H194">
        <v>326.30874276791826</v>
      </c>
      <c r="I194">
        <v>47</v>
      </c>
      <c r="J194">
        <v>1174970.9324826251</v>
      </c>
      <c r="K194">
        <v>87608000</v>
      </c>
      <c r="L194">
        <v>192</v>
      </c>
      <c r="M194">
        <v>0.6053500455836669</v>
      </c>
      <c r="N194">
        <v>-2.1739130434782608</v>
      </c>
    </row>
    <row r="195" spans="1:14" x14ac:dyDescent="0.3">
      <c r="A195">
        <v>194</v>
      </c>
      <c r="B195" t="s">
        <v>139</v>
      </c>
      <c r="C195" t="s">
        <v>147</v>
      </c>
      <c r="D195" t="s">
        <v>151</v>
      </c>
      <c r="E195" t="s">
        <v>152</v>
      </c>
      <c r="F195" t="s">
        <v>280</v>
      </c>
      <c r="G195" t="s">
        <v>219</v>
      </c>
      <c r="H195">
        <v>326.30874276791826</v>
      </c>
      <c r="I195">
        <v>47</v>
      </c>
      <c r="J195">
        <v>1174970.9324826251</v>
      </c>
      <c r="K195">
        <v>87608000</v>
      </c>
      <c r="L195">
        <v>193</v>
      </c>
      <c r="M195">
        <v>0.6053500455836669</v>
      </c>
      <c r="N195">
        <v>-2.1739130434782608</v>
      </c>
    </row>
    <row r="196" spans="1:14" x14ac:dyDescent="0.3">
      <c r="A196">
        <v>195</v>
      </c>
      <c r="B196" t="s">
        <v>139</v>
      </c>
      <c r="C196" t="s">
        <v>147</v>
      </c>
      <c r="D196" t="s">
        <v>151</v>
      </c>
      <c r="E196" t="s">
        <v>152</v>
      </c>
      <c r="F196" t="s">
        <v>280</v>
      </c>
      <c r="G196" t="s">
        <v>219</v>
      </c>
      <c r="H196">
        <v>326.30874276791826</v>
      </c>
      <c r="I196">
        <v>47</v>
      </c>
      <c r="J196">
        <v>1174970.9324826251</v>
      </c>
      <c r="K196">
        <v>87608000</v>
      </c>
      <c r="L196">
        <v>194</v>
      </c>
      <c r="M196">
        <v>0.6053500455836669</v>
      </c>
      <c r="N196">
        <v>-2.1739130434782608</v>
      </c>
    </row>
    <row r="197" spans="1:14" x14ac:dyDescent="0.3">
      <c r="A197">
        <v>196</v>
      </c>
      <c r="B197" t="s">
        <v>139</v>
      </c>
      <c r="C197" t="s">
        <v>147</v>
      </c>
      <c r="D197" t="s">
        <v>151</v>
      </c>
      <c r="E197" t="s">
        <v>152</v>
      </c>
      <c r="F197" t="s">
        <v>280</v>
      </c>
      <c r="G197" t="s">
        <v>219</v>
      </c>
      <c r="H197">
        <v>326.30874276791826</v>
      </c>
      <c r="I197">
        <v>47</v>
      </c>
      <c r="J197">
        <v>1174970.9324826251</v>
      </c>
      <c r="K197">
        <v>87608000</v>
      </c>
      <c r="L197">
        <v>195</v>
      </c>
      <c r="M197">
        <v>0.6053500455836669</v>
      </c>
      <c r="N197">
        <v>-2.1739130434782608</v>
      </c>
    </row>
    <row r="198" spans="1:14" x14ac:dyDescent="0.3">
      <c r="A198">
        <v>197</v>
      </c>
      <c r="B198" t="s">
        <v>139</v>
      </c>
      <c r="C198" t="s">
        <v>147</v>
      </c>
      <c r="D198" t="s">
        <v>151</v>
      </c>
      <c r="E198" t="s">
        <v>152</v>
      </c>
      <c r="F198" t="s">
        <v>280</v>
      </c>
      <c r="G198" t="s">
        <v>219</v>
      </c>
      <c r="H198">
        <v>326.30874276791826</v>
      </c>
      <c r="I198">
        <v>47</v>
      </c>
      <c r="J198">
        <v>1174970.9324826251</v>
      </c>
      <c r="K198">
        <v>87608000</v>
      </c>
      <c r="L198">
        <v>196</v>
      </c>
      <c r="M198">
        <v>0.6053500455836669</v>
      </c>
      <c r="N198">
        <v>-2.1739130434782608</v>
      </c>
    </row>
    <row r="199" spans="1:14" x14ac:dyDescent="0.3">
      <c r="A199">
        <v>198</v>
      </c>
      <c r="B199" t="s">
        <v>139</v>
      </c>
      <c r="C199" t="s">
        <v>147</v>
      </c>
      <c r="D199" t="s">
        <v>151</v>
      </c>
      <c r="E199" t="s">
        <v>152</v>
      </c>
      <c r="F199" t="s">
        <v>280</v>
      </c>
      <c r="G199" t="s">
        <v>219</v>
      </c>
      <c r="H199">
        <v>326.30874276791826</v>
      </c>
      <c r="I199">
        <v>47</v>
      </c>
      <c r="J199">
        <v>1174970.9324826251</v>
      </c>
      <c r="K199">
        <v>87608000</v>
      </c>
      <c r="L199">
        <v>197</v>
      </c>
      <c r="M199">
        <v>0.6053500455836669</v>
      </c>
      <c r="N199">
        <v>-2.1739130434782608</v>
      </c>
    </row>
    <row r="200" spans="1:14" x14ac:dyDescent="0.3">
      <c r="A200">
        <v>199</v>
      </c>
      <c r="B200" t="s">
        <v>139</v>
      </c>
      <c r="C200" t="s">
        <v>147</v>
      </c>
      <c r="D200" t="s">
        <v>151</v>
      </c>
      <c r="E200" t="s">
        <v>152</v>
      </c>
      <c r="F200" t="s">
        <v>280</v>
      </c>
      <c r="G200" t="s">
        <v>219</v>
      </c>
      <c r="H200">
        <v>326.30874276791826</v>
      </c>
      <c r="I200">
        <v>47</v>
      </c>
      <c r="J200">
        <v>1174970.9324826251</v>
      </c>
      <c r="K200">
        <v>87608000</v>
      </c>
      <c r="L200">
        <v>198</v>
      </c>
      <c r="M200">
        <v>0.6053500455836669</v>
      </c>
      <c r="N200">
        <v>-2.1739130434782608</v>
      </c>
    </row>
    <row r="201" spans="1:14" x14ac:dyDescent="0.3">
      <c r="A201">
        <v>200</v>
      </c>
      <c r="B201" t="s">
        <v>139</v>
      </c>
      <c r="C201" t="s">
        <v>147</v>
      </c>
      <c r="D201" t="s">
        <v>151</v>
      </c>
      <c r="E201" t="s">
        <v>152</v>
      </c>
      <c r="F201" t="s">
        <v>280</v>
      </c>
      <c r="G201" t="s">
        <v>219</v>
      </c>
      <c r="H201">
        <v>326.30874276791826</v>
      </c>
      <c r="I201">
        <v>47</v>
      </c>
      <c r="J201">
        <v>1174970.9324826251</v>
      </c>
      <c r="K201">
        <v>87608000</v>
      </c>
      <c r="L201">
        <v>199</v>
      </c>
      <c r="M201">
        <v>0.6053500455836669</v>
      </c>
      <c r="N201">
        <v>-2.1739130434782608</v>
      </c>
    </row>
    <row r="202" spans="1:14" x14ac:dyDescent="0.3">
      <c r="A202">
        <v>201</v>
      </c>
      <c r="B202" t="s">
        <v>139</v>
      </c>
      <c r="C202" t="s">
        <v>147</v>
      </c>
      <c r="D202" t="s">
        <v>151</v>
      </c>
      <c r="E202" t="s">
        <v>152</v>
      </c>
      <c r="F202" t="s">
        <v>280</v>
      </c>
      <c r="G202" t="s">
        <v>219</v>
      </c>
      <c r="H202">
        <v>326.30874276791826</v>
      </c>
      <c r="I202">
        <v>47</v>
      </c>
      <c r="J202">
        <v>1174970.9324826251</v>
      </c>
      <c r="K202">
        <v>87608000</v>
      </c>
      <c r="L202">
        <v>200</v>
      </c>
      <c r="M202">
        <v>0.6053500455836669</v>
      </c>
      <c r="N202">
        <v>-2.1739130434782608</v>
      </c>
    </row>
    <row r="203" spans="1:14" x14ac:dyDescent="0.3">
      <c r="A203">
        <v>202</v>
      </c>
      <c r="B203" t="s">
        <v>139</v>
      </c>
      <c r="C203" t="s">
        <v>147</v>
      </c>
      <c r="D203" t="s">
        <v>151</v>
      </c>
      <c r="E203" t="s">
        <v>152</v>
      </c>
      <c r="F203" t="s">
        <v>280</v>
      </c>
      <c r="G203" t="s">
        <v>219</v>
      </c>
      <c r="H203">
        <v>326.30874276791826</v>
      </c>
      <c r="I203">
        <v>47</v>
      </c>
      <c r="J203">
        <v>1174970.9324826251</v>
      </c>
      <c r="K203">
        <v>87608000</v>
      </c>
      <c r="L203">
        <v>201</v>
      </c>
      <c r="M203">
        <v>0.6053500455836669</v>
      </c>
      <c r="N203">
        <v>-2.1739130434782608</v>
      </c>
    </row>
    <row r="204" spans="1:14" x14ac:dyDescent="0.3">
      <c r="A204">
        <v>203</v>
      </c>
      <c r="B204" t="s">
        <v>139</v>
      </c>
      <c r="C204" t="s">
        <v>147</v>
      </c>
      <c r="D204" t="s">
        <v>151</v>
      </c>
      <c r="E204" t="s">
        <v>152</v>
      </c>
      <c r="F204" t="s">
        <v>280</v>
      </c>
      <c r="G204" t="s">
        <v>219</v>
      </c>
      <c r="H204">
        <v>326.30874276791826</v>
      </c>
      <c r="I204">
        <v>47</v>
      </c>
      <c r="J204">
        <v>1174970.9324826251</v>
      </c>
      <c r="K204">
        <v>87608000</v>
      </c>
      <c r="L204">
        <v>202</v>
      </c>
      <c r="M204">
        <v>0.6053500455836669</v>
      </c>
      <c r="N204">
        <v>-2.1739130434782608</v>
      </c>
    </row>
    <row r="205" spans="1:14" x14ac:dyDescent="0.3">
      <c r="A205">
        <v>204</v>
      </c>
      <c r="B205" t="s">
        <v>139</v>
      </c>
      <c r="C205" t="s">
        <v>147</v>
      </c>
      <c r="D205" t="s">
        <v>151</v>
      </c>
      <c r="E205" t="s">
        <v>152</v>
      </c>
      <c r="F205" t="s">
        <v>280</v>
      </c>
      <c r="G205" t="s">
        <v>219</v>
      </c>
      <c r="H205">
        <v>327.91100968842579</v>
      </c>
      <c r="I205">
        <v>47</v>
      </c>
      <c r="J205">
        <v>1324916.8466916429</v>
      </c>
      <c r="K205">
        <v>87608000</v>
      </c>
      <c r="L205">
        <v>203</v>
      </c>
      <c r="M205">
        <v>-12.079067281583406</v>
      </c>
      <c r="N205">
        <v>-2.1739130434782608</v>
      </c>
    </row>
    <row r="206" spans="1:14" x14ac:dyDescent="0.3">
      <c r="A206">
        <v>205</v>
      </c>
      <c r="B206" t="s">
        <v>139</v>
      </c>
      <c r="C206" t="s">
        <v>147</v>
      </c>
      <c r="D206" t="s">
        <v>151</v>
      </c>
      <c r="E206" t="s">
        <v>152</v>
      </c>
      <c r="F206" t="s">
        <v>280</v>
      </c>
      <c r="G206" t="s">
        <v>219</v>
      </c>
      <c r="H206">
        <v>327.91100968842579</v>
      </c>
      <c r="I206">
        <v>47</v>
      </c>
      <c r="J206">
        <v>1324916.8466916429</v>
      </c>
      <c r="K206">
        <v>87608000</v>
      </c>
      <c r="L206">
        <v>204</v>
      </c>
      <c r="M206">
        <v>-12.079067281583406</v>
      </c>
      <c r="N206">
        <v>-2.1739130434782608</v>
      </c>
    </row>
    <row r="207" spans="1:14" x14ac:dyDescent="0.3">
      <c r="A207">
        <v>206</v>
      </c>
      <c r="B207" t="s">
        <v>139</v>
      </c>
      <c r="C207" t="s">
        <v>147</v>
      </c>
      <c r="D207" t="s">
        <v>151</v>
      </c>
      <c r="E207" t="s">
        <v>152</v>
      </c>
      <c r="F207" t="s">
        <v>280</v>
      </c>
      <c r="G207" t="s">
        <v>219</v>
      </c>
      <c r="H207">
        <v>327.91100968842579</v>
      </c>
      <c r="I207">
        <v>47</v>
      </c>
      <c r="J207">
        <v>1324916.8466916429</v>
      </c>
      <c r="K207">
        <v>87608000</v>
      </c>
      <c r="L207">
        <v>205</v>
      </c>
      <c r="M207">
        <v>-12.079067281583406</v>
      </c>
      <c r="N207">
        <v>-2.1739130434782608</v>
      </c>
    </row>
    <row r="208" spans="1:14" x14ac:dyDescent="0.3">
      <c r="A208">
        <v>207</v>
      </c>
      <c r="B208" t="s">
        <v>139</v>
      </c>
      <c r="C208" t="s">
        <v>147</v>
      </c>
      <c r="D208" t="s">
        <v>151</v>
      </c>
      <c r="E208" t="s">
        <v>152</v>
      </c>
      <c r="F208" t="s">
        <v>280</v>
      </c>
      <c r="G208" t="s">
        <v>219</v>
      </c>
      <c r="H208">
        <v>327.91100968842579</v>
      </c>
      <c r="I208">
        <v>47</v>
      </c>
      <c r="J208">
        <v>1324916.8466916429</v>
      </c>
      <c r="K208">
        <v>87608000</v>
      </c>
      <c r="L208">
        <v>206</v>
      </c>
      <c r="M208">
        <v>-12.079067281583406</v>
      </c>
      <c r="N208">
        <v>-2.1739130434782608</v>
      </c>
    </row>
    <row r="209" spans="1:14" x14ac:dyDescent="0.3">
      <c r="A209">
        <v>208</v>
      </c>
      <c r="B209" t="s">
        <v>139</v>
      </c>
      <c r="C209" t="s">
        <v>147</v>
      </c>
      <c r="D209" t="s">
        <v>151</v>
      </c>
      <c r="E209" t="s">
        <v>152</v>
      </c>
      <c r="F209" t="s">
        <v>280</v>
      </c>
      <c r="G209" t="s">
        <v>219</v>
      </c>
      <c r="H209">
        <v>327.91100968842579</v>
      </c>
      <c r="I209">
        <v>47</v>
      </c>
      <c r="J209">
        <v>1324916.8466916429</v>
      </c>
      <c r="K209">
        <v>87608000</v>
      </c>
      <c r="L209">
        <v>207</v>
      </c>
      <c r="M209">
        <v>-12.079067281583406</v>
      </c>
      <c r="N209">
        <v>-2.1739130434782608</v>
      </c>
    </row>
    <row r="210" spans="1:14" x14ac:dyDescent="0.3">
      <c r="A210">
        <v>209</v>
      </c>
      <c r="B210" t="s">
        <v>139</v>
      </c>
      <c r="C210" t="s">
        <v>147</v>
      </c>
      <c r="D210" t="s">
        <v>151</v>
      </c>
      <c r="E210" t="s">
        <v>152</v>
      </c>
      <c r="F210" t="s">
        <v>280</v>
      </c>
      <c r="G210" t="s">
        <v>219</v>
      </c>
      <c r="H210">
        <v>327.91100968842579</v>
      </c>
      <c r="I210">
        <v>47</v>
      </c>
      <c r="J210">
        <v>1324916.8466916429</v>
      </c>
      <c r="K210">
        <v>87608000</v>
      </c>
      <c r="L210">
        <v>208</v>
      </c>
      <c r="M210">
        <v>-12.079067281583406</v>
      </c>
      <c r="N210">
        <v>-2.1739130434782608</v>
      </c>
    </row>
    <row r="211" spans="1:14" x14ac:dyDescent="0.3">
      <c r="A211">
        <v>210</v>
      </c>
      <c r="B211" t="s">
        <v>139</v>
      </c>
      <c r="C211" t="s">
        <v>147</v>
      </c>
      <c r="D211" t="s">
        <v>151</v>
      </c>
      <c r="E211" t="s">
        <v>152</v>
      </c>
      <c r="F211" t="s">
        <v>280</v>
      </c>
      <c r="G211" t="s">
        <v>219</v>
      </c>
      <c r="H211">
        <v>327.91100968842579</v>
      </c>
      <c r="I211">
        <v>47</v>
      </c>
      <c r="J211">
        <v>1324916.8466916429</v>
      </c>
      <c r="K211">
        <v>87608000</v>
      </c>
      <c r="L211">
        <v>209</v>
      </c>
      <c r="M211">
        <v>-12.079067281583406</v>
      </c>
      <c r="N211">
        <v>-2.1739130434782608</v>
      </c>
    </row>
    <row r="212" spans="1:14" x14ac:dyDescent="0.3">
      <c r="A212">
        <v>211</v>
      </c>
      <c r="B212" t="s">
        <v>139</v>
      </c>
      <c r="C212" t="s">
        <v>147</v>
      </c>
      <c r="D212" t="s">
        <v>151</v>
      </c>
      <c r="E212" t="s">
        <v>152</v>
      </c>
      <c r="F212" t="s">
        <v>280</v>
      </c>
      <c r="G212" t="s">
        <v>219</v>
      </c>
      <c r="H212">
        <v>327.91100968842579</v>
      </c>
      <c r="I212">
        <v>47</v>
      </c>
      <c r="J212">
        <v>1324916.8466916429</v>
      </c>
      <c r="K212">
        <v>87608000</v>
      </c>
      <c r="L212">
        <v>210</v>
      </c>
      <c r="M212">
        <v>-12.079067281583406</v>
      </c>
      <c r="N212">
        <v>-2.1739130434782608</v>
      </c>
    </row>
    <row r="213" spans="1:14" x14ac:dyDescent="0.3">
      <c r="A213">
        <v>212</v>
      </c>
      <c r="B213" t="s">
        <v>139</v>
      </c>
      <c r="C213" t="s">
        <v>147</v>
      </c>
      <c r="D213" t="s">
        <v>151</v>
      </c>
      <c r="E213" t="s">
        <v>152</v>
      </c>
      <c r="F213" t="s">
        <v>280</v>
      </c>
      <c r="G213" t="s">
        <v>219</v>
      </c>
      <c r="H213">
        <v>327.91100968842579</v>
      </c>
      <c r="I213">
        <v>47</v>
      </c>
      <c r="J213">
        <v>1324916.8466916429</v>
      </c>
      <c r="K213">
        <v>87608000</v>
      </c>
      <c r="L213">
        <v>211</v>
      </c>
      <c r="M213">
        <v>-12.079067281583406</v>
      </c>
      <c r="N213">
        <v>-2.1739130434782608</v>
      </c>
    </row>
    <row r="214" spans="1:14" x14ac:dyDescent="0.3">
      <c r="A214">
        <v>213</v>
      </c>
      <c r="B214" t="s">
        <v>139</v>
      </c>
      <c r="C214" t="s">
        <v>147</v>
      </c>
      <c r="D214" t="s">
        <v>151</v>
      </c>
      <c r="E214" t="s">
        <v>152</v>
      </c>
      <c r="F214" t="s">
        <v>280</v>
      </c>
      <c r="G214" t="s">
        <v>219</v>
      </c>
      <c r="H214">
        <v>327.91100968842579</v>
      </c>
      <c r="I214">
        <v>47</v>
      </c>
      <c r="J214">
        <v>1324916.8466916429</v>
      </c>
      <c r="K214">
        <v>87608000</v>
      </c>
      <c r="L214">
        <v>212</v>
      </c>
      <c r="M214">
        <v>-12.079067281583406</v>
      </c>
      <c r="N214">
        <v>-2.1739130434782608</v>
      </c>
    </row>
    <row r="215" spans="1:14" x14ac:dyDescent="0.3">
      <c r="A215">
        <v>214</v>
      </c>
      <c r="B215" t="s">
        <v>139</v>
      </c>
      <c r="C215" t="s">
        <v>147</v>
      </c>
      <c r="D215" t="s">
        <v>151</v>
      </c>
      <c r="E215" t="s">
        <v>152</v>
      </c>
      <c r="F215" t="s">
        <v>280</v>
      </c>
      <c r="G215" t="s">
        <v>219</v>
      </c>
      <c r="H215">
        <v>327.91100968842579</v>
      </c>
      <c r="I215">
        <v>47</v>
      </c>
      <c r="J215">
        <v>1324916.8466916429</v>
      </c>
      <c r="K215">
        <v>87608000</v>
      </c>
      <c r="L215">
        <v>213</v>
      </c>
      <c r="M215">
        <v>-12.079067281583406</v>
      </c>
      <c r="N215">
        <v>-2.1739130434782608</v>
      </c>
    </row>
    <row r="216" spans="1:14" x14ac:dyDescent="0.3">
      <c r="A216">
        <v>215</v>
      </c>
      <c r="B216" t="s">
        <v>139</v>
      </c>
      <c r="C216" t="s">
        <v>147</v>
      </c>
      <c r="D216" t="s">
        <v>151</v>
      </c>
      <c r="E216" t="s">
        <v>152</v>
      </c>
      <c r="F216" t="s">
        <v>280</v>
      </c>
      <c r="G216" t="s">
        <v>219</v>
      </c>
      <c r="H216">
        <v>327.91100968842579</v>
      </c>
      <c r="I216">
        <v>47</v>
      </c>
      <c r="J216">
        <v>1324916.8466916429</v>
      </c>
      <c r="K216">
        <v>87608000</v>
      </c>
      <c r="L216">
        <v>214</v>
      </c>
      <c r="M216">
        <v>-12.079067281583406</v>
      </c>
      <c r="N216">
        <v>-2.1739130434782608</v>
      </c>
    </row>
    <row r="217" spans="1:14" x14ac:dyDescent="0.3">
      <c r="A217">
        <v>216</v>
      </c>
      <c r="B217" t="s">
        <v>139</v>
      </c>
      <c r="C217" t="s">
        <v>147</v>
      </c>
      <c r="D217" t="s">
        <v>151</v>
      </c>
      <c r="E217" t="s">
        <v>152</v>
      </c>
      <c r="F217" t="s">
        <v>280</v>
      </c>
      <c r="G217" t="s">
        <v>219</v>
      </c>
      <c r="H217">
        <v>327.91100968842579</v>
      </c>
      <c r="I217">
        <v>47</v>
      </c>
      <c r="J217">
        <v>1324916.8466916429</v>
      </c>
      <c r="K217">
        <v>87608000</v>
      </c>
      <c r="L217">
        <v>215</v>
      </c>
      <c r="M217">
        <v>-12.079067281583406</v>
      </c>
      <c r="N217">
        <v>-2.1739130434782608</v>
      </c>
    </row>
    <row r="218" spans="1:14" x14ac:dyDescent="0.3">
      <c r="A218">
        <v>217</v>
      </c>
      <c r="B218" t="s">
        <v>139</v>
      </c>
      <c r="C218" t="s">
        <v>147</v>
      </c>
      <c r="D218" t="s">
        <v>151</v>
      </c>
      <c r="E218" t="s">
        <v>152</v>
      </c>
      <c r="F218" t="s">
        <v>280</v>
      </c>
      <c r="G218" t="s">
        <v>219</v>
      </c>
      <c r="H218">
        <v>327.91100968842579</v>
      </c>
      <c r="I218">
        <v>47</v>
      </c>
      <c r="J218">
        <v>1324916.8466916429</v>
      </c>
      <c r="K218">
        <v>87608000</v>
      </c>
      <c r="L218">
        <v>216</v>
      </c>
      <c r="M218">
        <v>-12.079067281583406</v>
      </c>
      <c r="N218">
        <v>-2.1739130434782608</v>
      </c>
    </row>
    <row r="219" spans="1:14" x14ac:dyDescent="0.3">
      <c r="A219">
        <v>218</v>
      </c>
      <c r="B219" t="s">
        <v>139</v>
      </c>
      <c r="C219" t="s">
        <v>147</v>
      </c>
      <c r="D219" t="s">
        <v>151</v>
      </c>
      <c r="E219" t="s">
        <v>152</v>
      </c>
      <c r="F219" t="s">
        <v>280</v>
      </c>
      <c r="G219" t="s">
        <v>219</v>
      </c>
      <c r="H219">
        <v>327.91100968842579</v>
      </c>
      <c r="I219">
        <v>47</v>
      </c>
      <c r="J219">
        <v>1324916.8466916429</v>
      </c>
      <c r="K219">
        <v>87608000</v>
      </c>
      <c r="L219">
        <v>217</v>
      </c>
      <c r="M219">
        <v>-12.079067281583406</v>
      </c>
      <c r="N219">
        <v>-2.1739130434782608</v>
      </c>
    </row>
    <row r="220" spans="1:14" x14ac:dyDescent="0.3">
      <c r="A220">
        <v>219</v>
      </c>
      <c r="B220" t="s">
        <v>139</v>
      </c>
      <c r="C220" t="s">
        <v>147</v>
      </c>
      <c r="D220" t="s">
        <v>151</v>
      </c>
      <c r="E220" t="s">
        <v>152</v>
      </c>
      <c r="F220" t="s">
        <v>280</v>
      </c>
      <c r="G220" t="s">
        <v>219</v>
      </c>
      <c r="H220">
        <v>327.91100968842579</v>
      </c>
      <c r="I220">
        <v>47</v>
      </c>
      <c r="J220">
        <v>1324916.8466916429</v>
      </c>
      <c r="K220">
        <v>87608000</v>
      </c>
      <c r="L220">
        <v>218</v>
      </c>
      <c r="M220">
        <v>-12.079067281583406</v>
      </c>
      <c r="N220">
        <v>-2.1739130434782608</v>
      </c>
    </row>
    <row r="221" spans="1:14" x14ac:dyDescent="0.3">
      <c r="A221">
        <v>220</v>
      </c>
      <c r="B221" t="s">
        <v>139</v>
      </c>
      <c r="C221" t="s">
        <v>147</v>
      </c>
      <c r="D221" t="s">
        <v>151</v>
      </c>
      <c r="E221" t="s">
        <v>152</v>
      </c>
      <c r="F221" t="s">
        <v>280</v>
      </c>
      <c r="G221" t="s">
        <v>219</v>
      </c>
      <c r="H221">
        <v>327.91100968842579</v>
      </c>
      <c r="I221">
        <v>47</v>
      </c>
      <c r="J221">
        <v>1324916.8466916429</v>
      </c>
      <c r="K221">
        <v>87608000</v>
      </c>
      <c r="L221">
        <v>219</v>
      </c>
      <c r="M221">
        <v>-12.079067281583406</v>
      </c>
      <c r="N221">
        <v>-2.1739130434782608</v>
      </c>
    </row>
    <row r="222" spans="1:14" x14ac:dyDescent="0.3">
      <c r="A222">
        <v>221</v>
      </c>
      <c r="B222" t="s">
        <v>139</v>
      </c>
      <c r="C222" t="s">
        <v>147</v>
      </c>
      <c r="D222" t="s">
        <v>151</v>
      </c>
      <c r="E222" t="s">
        <v>152</v>
      </c>
      <c r="F222" t="s">
        <v>280</v>
      </c>
      <c r="G222" t="s">
        <v>219</v>
      </c>
      <c r="H222">
        <v>327.91100968842579</v>
      </c>
      <c r="I222">
        <v>47</v>
      </c>
      <c r="J222">
        <v>1324916.8466916429</v>
      </c>
      <c r="K222">
        <v>87608000</v>
      </c>
      <c r="L222">
        <v>220</v>
      </c>
      <c r="M222">
        <v>-12.079067281583406</v>
      </c>
      <c r="N222">
        <v>-2.1739130434782608</v>
      </c>
    </row>
    <row r="223" spans="1:14" x14ac:dyDescent="0.3">
      <c r="A223">
        <v>222</v>
      </c>
      <c r="B223" t="s">
        <v>139</v>
      </c>
      <c r="C223" t="s">
        <v>147</v>
      </c>
      <c r="D223" t="s">
        <v>151</v>
      </c>
      <c r="E223" t="s">
        <v>152</v>
      </c>
      <c r="F223" t="s">
        <v>280</v>
      </c>
      <c r="G223" t="s">
        <v>219</v>
      </c>
      <c r="H223">
        <v>327.91100968842579</v>
      </c>
      <c r="I223">
        <v>47</v>
      </c>
      <c r="J223">
        <v>1324916.8466916429</v>
      </c>
      <c r="K223">
        <v>87608000</v>
      </c>
      <c r="L223">
        <v>221</v>
      </c>
      <c r="M223">
        <v>-12.079067281583406</v>
      </c>
      <c r="N223">
        <v>-2.1739130434782608</v>
      </c>
    </row>
    <row r="224" spans="1:14" x14ac:dyDescent="0.3">
      <c r="A224">
        <v>223</v>
      </c>
      <c r="B224" t="s">
        <v>139</v>
      </c>
      <c r="C224" t="s">
        <v>147</v>
      </c>
      <c r="D224" t="s">
        <v>151</v>
      </c>
      <c r="E224" t="s">
        <v>152</v>
      </c>
      <c r="F224" t="s">
        <v>280</v>
      </c>
      <c r="G224" t="s">
        <v>219</v>
      </c>
      <c r="H224">
        <v>327.91100968842579</v>
      </c>
      <c r="I224">
        <v>47</v>
      </c>
      <c r="J224">
        <v>1324916.8466916429</v>
      </c>
      <c r="K224">
        <v>87608000</v>
      </c>
      <c r="L224">
        <v>222</v>
      </c>
      <c r="M224">
        <v>-12.079067281583406</v>
      </c>
      <c r="N224">
        <v>-2.1739130434782608</v>
      </c>
    </row>
    <row r="225" spans="1:14" x14ac:dyDescent="0.3">
      <c r="A225">
        <v>224</v>
      </c>
      <c r="B225" t="s">
        <v>139</v>
      </c>
      <c r="C225" t="s">
        <v>147</v>
      </c>
      <c r="D225" t="s">
        <v>151</v>
      </c>
      <c r="E225" t="s">
        <v>152</v>
      </c>
      <c r="F225" t="s">
        <v>280</v>
      </c>
      <c r="G225" t="s">
        <v>219</v>
      </c>
      <c r="H225">
        <v>327.91100968842579</v>
      </c>
      <c r="I225">
        <v>47</v>
      </c>
      <c r="J225">
        <v>1324916.8466916429</v>
      </c>
      <c r="K225">
        <v>87608000</v>
      </c>
      <c r="L225">
        <v>223</v>
      </c>
      <c r="M225">
        <v>-12.079067281583406</v>
      </c>
      <c r="N225">
        <v>-2.1739130434782608</v>
      </c>
    </row>
    <row r="226" spans="1:14" x14ac:dyDescent="0.3">
      <c r="A226">
        <v>225</v>
      </c>
      <c r="B226" t="s">
        <v>139</v>
      </c>
      <c r="C226" t="s">
        <v>147</v>
      </c>
      <c r="D226" t="s">
        <v>151</v>
      </c>
      <c r="E226" t="s">
        <v>152</v>
      </c>
      <c r="F226" t="s">
        <v>280</v>
      </c>
      <c r="G226" t="s">
        <v>219</v>
      </c>
      <c r="H226">
        <v>327.91100968842579</v>
      </c>
      <c r="I226">
        <v>47</v>
      </c>
      <c r="J226">
        <v>1324916.8466916429</v>
      </c>
      <c r="K226">
        <v>87608000</v>
      </c>
      <c r="L226">
        <v>224</v>
      </c>
      <c r="M226">
        <v>-12.079067281583406</v>
      </c>
      <c r="N226">
        <v>-2.1739130434782608</v>
      </c>
    </row>
    <row r="227" spans="1:14" x14ac:dyDescent="0.3">
      <c r="A227">
        <v>226</v>
      </c>
      <c r="B227" t="s">
        <v>139</v>
      </c>
      <c r="C227" t="s">
        <v>147</v>
      </c>
      <c r="D227" t="s">
        <v>151</v>
      </c>
      <c r="E227" t="s">
        <v>152</v>
      </c>
      <c r="F227" t="s">
        <v>280</v>
      </c>
      <c r="G227" t="s">
        <v>219</v>
      </c>
      <c r="H227">
        <v>327.91100968842579</v>
      </c>
      <c r="I227">
        <v>47</v>
      </c>
      <c r="J227">
        <v>1324916.8466916429</v>
      </c>
      <c r="K227">
        <v>87608000</v>
      </c>
      <c r="L227">
        <v>225</v>
      </c>
      <c r="M227">
        <v>-12.079067281583406</v>
      </c>
      <c r="N227">
        <v>-2.1739130434782608</v>
      </c>
    </row>
    <row r="228" spans="1:14" x14ac:dyDescent="0.3">
      <c r="A228">
        <v>227</v>
      </c>
      <c r="B228" t="s">
        <v>139</v>
      </c>
      <c r="C228" t="s">
        <v>147</v>
      </c>
      <c r="D228" t="s">
        <v>151</v>
      </c>
      <c r="E228" t="s">
        <v>152</v>
      </c>
      <c r="F228" t="s">
        <v>280</v>
      </c>
      <c r="G228" t="s">
        <v>219</v>
      </c>
      <c r="H228">
        <v>327.91100968842579</v>
      </c>
      <c r="I228">
        <v>47</v>
      </c>
      <c r="J228">
        <v>1324916.8466916429</v>
      </c>
      <c r="K228">
        <v>87608000</v>
      </c>
      <c r="L228">
        <v>226</v>
      </c>
      <c r="M228">
        <v>-12.079067281583406</v>
      </c>
      <c r="N228">
        <v>-2.1739130434782608</v>
      </c>
    </row>
    <row r="229" spans="1:14" x14ac:dyDescent="0.3">
      <c r="A229">
        <v>228</v>
      </c>
      <c r="B229" t="s">
        <v>139</v>
      </c>
      <c r="C229" t="s">
        <v>147</v>
      </c>
      <c r="D229" t="s">
        <v>151</v>
      </c>
      <c r="E229" t="s">
        <v>152</v>
      </c>
      <c r="F229" t="s">
        <v>280</v>
      </c>
      <c r="G229" t="s">
        <v>219</v>
      </c>
      <c r="H229">
        <v>327.91100968842579</v>
      </c>
      <c r="I229">
        <v>47</v>
      </c>
      <c r="J229">
        <v>1324916.8466916429</v>
      </c>
      <c r="K229">
        <v>87608000</v>
      </c>
      <c r="L229">
        <v>227</v>
      </c>
      <c r="M229">
        <v>-12.079067281583406</v>
      </c>
      <c r="N229">
        <v>-2.1739130434782608</v>
      </c>
    </row>
    <row r="230" spans="1:14" x14ac:dyDescent="0.3">
      <c r="A230">
        <v>229</v>
      </c>
      <c r="B230" t="s">
        <v>139</v>
      </c>
      <c r="C230" t="s">
        <v>147</v>
      </c>
      <c r="D230" t="s">
        <v>151</v>
      </c>
      <c r="E230" t="s">
        <v>152</v>
      </c>
      <c r="F230" t="s">
        <v>280</v>
      </c>
      <c r="G230" t="s">
        <v>219</v>
      </c>
      <c r="H230">
        <v>327.91100968842579</v>
      </c>
      <c r="I230">
        <v>47</v>
      </c>
      <c r="J230">
        <v>1324916.8466916429</v>
      </c>
      <c r="K230">
        <v>87608000</v>
      </c>
      <c r="L230">
        <v>228</v>
      </c>
      <c r="M230">
        <v>-12.079067281583406</v>
      </c>
      <c r="N230">
        <v>-2.1739130434782608</v>
      </c>
    </row>
    <row r="231" spans="1:14" x14ac:dyDescent="0.3">
      <c r="A231">
        <v>230</v>
      </c>
      <c r="B231" t="s">
        <v>139</v>
      </c>
      <c r="C231" t="s">
        <v>147</v>
      </c>
      <c r="D231" t="s">
        <v>151</v>
      </c>
      <c r="E231" t="s">
        <v>152</v>
      </c>
      <c r="F231" t="s">
        <v>280</v>
      </c>
      <c r="G231" t="s">
        <v>219</v>
      </c>
      <c r="H231">
        <v>327.91100968842579</v>
      </c>
      <c r="I231">
        <v>47</v>
      </c>
      <c r="J231">
        <v>1324916.8466916429</v>
      </c>
      <c r="K231">
        <v>87608000</v>
      </c>
      <c r="L231">
        <v>229</v>
      </c>
      <c r="M231">
        <v>-12.079067281583406</v>
      </c>
      <c r="N231">
        <v>-2.1739130434782608</v>
      </c>
    </row>
    <row r="232" spans="1:14" x14ac:dyDescent="0.3">
      <c r="A232">
        <v>231</v>
      </c>
      <c r="B232" t="s">
        <v>139</v>
      </c>
      <c r="C232" t="s">
        <v>147</v>
      </c>
      <c r="D232" t="s">
        <v>151</v>
      </c>
      <c r="E232" t="s">
        <v>152</v>
      </c>
      <c r="F232" t="s">
        <v>280</v>
      </c>
      <c r="G232" t="s">
        <v>219</v>
      </c>
      <c r="H232">
        <v>327.91100968842579</v>
      </c>
      <c r="I232">
        <v>47</v>
      </c>
      <c r="J232">
        <v>1324916.8466916429</v>
      </c>
      <c r="K232">
        <v>87608000</v>
      </c>
      <c r="L232">
        <v>230</v>
      </c>
      <c r="M232">
        <v>-12.079067281583406</v>
      </c>
      <c r="N232">
        <v>-2.1739130434782608</v>
      </c>
    </row>
    <row r="233" spans="1:14" x14ac:dyDescent="0.3">
      <c r="A233">
        <v>232</v>
      </c>
      <c r="B233" t="s">
        <v>139</v>
      </c>
      <c r="C233" t="s">
        <v>147</v>
      </c>
      <c r="D233" t="s">
        <v>151</v>
      </c>
      <c r="E233" t="s">
        <v>152</v>
      </c>
      <c r="F233" t="s">
        <v>280</v>
      </c>
      <c r="G233" t="s">
        <v>219</v>
      </c>
      <c r="H233">
        <v>327.91100968842579</v>
      </c>
      <c r="I233">
        <v>47</v>
      </c>
      <c r="J233">
        <v>1324916.8466916429</v>
      </c>
      <c r="K233">
        <v>87608000</v>
      </c>
      <c r="L233">
        <v>231</v>
      </c>
      <c r="M233">
        <v>-12.079067281583406</v>
      </c>
      <c r="N233">
        <v>-2.1739130434782608</v>
      </c>
    </row>
    <row r="234" spans="1:14" x14ac:dyDescent="0.3">
      <c r="A234">
        <v>233</v>
      </c>
      <c r="B234" t="s">
        <v>139</v>
      </c>
      <c r="C234" t="s">
        <v>147</v>
      </c>
      <c r="D234" t="s">
        <v>151</v>
      </c>
      <c r="E234" t="s">
        <v>152</v>
      </c>
      <c r="F234" t="s">
        <v>280</v>
      </c>
      <c r="G234" t="s">
        <v>219</v>
      </c>
      <c r="H234">
        <v>327.91100968842579</v>
      </c>
      <c r="I234">
        <v>47</v>
      </c>
      <c r="J234">
        <v>1324916.8466916429</v>
      </c>
      <c r="K234">
        <v>87608000</v>
      </c>
      <c r="L234">
        <v>232</v>
      </c>
      <c r="M234">
        <v>-12.079067281583406</v>
      </c>
      <c r="N234">
        <v>-2.1739130434782608</v>
      </c>
    </row>
    <row r="235" spans="1:14" x14ac:dyDescent="0.3">
      <c r="A235">
        <v>234</v>
      </c>
      <c r="B235" t="s">
        <v>139</v>
      </c>
      <c r="C235" t="s">
        <v>147</v>
      </c>
      <c r="D235" t="s">
        <v>151</v>
      </c>
      <c r="E235" t="s">
        <v>152</v>
      </c>
      <c r="F235" t="s">
        <v>280</v>
      </c>
      <c r="G235" t="s">
        <v>219</v>
      </c>
      <c r="H235">
        <v>327.91100968842579</v>
      </c>
      <c r="I235">
        <v>47</v>
      </c>
      <c r="J235">
        <v>1324916.8466916429</v>
      </c>
      <c r="K235">
        <v>87608000</v>
      </c>
      <c r="L235">
        <v>233</v>
      </c>
      <c r="M235">
        <v>-12.079067281583406</v>
      </c>
      <c r="N235">
        <v>-2.1739130434782608</v>
      </c>
    </row>
    <row r="236" spans="1:14" x14ac:dyDescent="0.3">
      <c r="A236">
        <v>235</v>
      </c>
      <c r="B236" t="s">
        <v>139</v>
      </c>
      <c r="C236" t="s">
        <v>147</v>
      </c>
      <c r="D236" t="s">
        <v>151</v>
      </c>
      <c r="E236" t="s">
        <v>152</v>
      </c>
      <c r="F236" t="s">
        <v>280</v>
      </c>
      <c r="G236" t="s">
        <v>219</v>
      </c>
      <c r="H236">
        <v>327.91100968842579</v>
      </c>
      <c r="I236">
        <v>47</v>
      </c>
      <c r="J236">
        <v>1324916.8466916429</v>
      </c>
      <c r="K236">
        <v>87608000</v>
      </c>
      <c r="L236">
        <v>234</v>
      </c>
      <c r="M236">
        <v>-12.079067281583406</v>
      </c>
      <c r="N236">
        <v>-2.1739130434782608</v>
      </c>
    </row>
    <row r="237" spans="1:14" x14ac:dyDescent="0.3">
      <c r="A237">
        <v>236</v>
      </c>
      <c r="B237" t="s">
        <v>139</v>
      </c>
      <c r="C237" t="s">
        <v>147</v>
      </c>
      <c r="D237" t="s">
        <v>151</v>
      </c>
      <c r="E237" t="s">
        <v>152</v>
      </c>
      <c r="F237" t="s">
        <v>280</v>
      </c>
      <c r="G237" t="s">
        <v>219</v>
      </c>
      <c r="H237">
        <v>327.91100968842579</v>
      </c>
      <c r="I237">
        <v>47</v>
      </c>
      <c r="J237">
        <v>1324916.8466916429</v>
      </c>
      <c r="K237">
        <v>87608000</v>
      </c>
      <c r="L237">
        <v>235</v>
      </c>
      <c r="M237">
        <v>-12.079067281583406</v>
      </c>
      <c r="N237">
        <v>-2.1739130434782608</v>
      </c>
    </row>
    <row r="238" spans="1:14" x14ac:dyDescent="0.3">
      <c r="A238">
        <v>237</v>
      </c>
      <c r="B238" t="s">
        <v>139</v>
      </c>
      <c r="C238" t="s">
        <v>147</v>
      </c>
      <c r="D238" t="s">
        <v>151</v>
      </c>
      <c r="E238" t="s">
        <v>152</v>
      </c>
      <c r="F238" t="s">
        <v>280</v>
      </c>
      <c r="G238" t="s">
        <v>219</v>
      </c>
      <c r="H238">
        <v>327.91100968842579</v>
      </c>
      <c r="I238">
        <v>47</v>
      </c>
      <c r="J238">
        <v>1324916.8466916429</v>
      </c>
      <c r="K238">
        <v>87608000</v>
      </c>
      <c r="L238">
        <v>236</v>
      </c>
      <c r="M238">
        <v>-12.079067281583406</v>
      </c>
      <c r="N238">
        <v>-2.1739130434782608</v>
      </c>
    </row>
    <row r="239" spans="1:14" x14ac:dyDescent="0.3">
      <c r="A239">
        <v>238</v>
      </c>
      <c r="B239" t="s">
        <v>139</v>
      </c>
      <c r="C239" t="s">
        <v>147</v>
      </c>
      <c r="D239" t="s">
        <v>151</v>
      </c>
      <c r="E239" t="s">
        <v>152</v>
      </c>
      <c r="F239" t="s">
        <v>280</v>
      </c>
      <c r="G239" t="s">
        <v>219</v>
      </c>
      <c r="H239">
        <v>327.91100968842579</v>
      </c>
      <c r="I239">
        <v>47</v>
      </c>
      <c r="J239">
        <v>1324916.8466916429</v>
      </c>
      <c r="K239">
        <v>87608000</v>
      </c>
      <c r="L239">
        <v>237</v>
      </c>
      <c r="M239">
        <v>-12.079067281583406</v>
      </c>
      <c r="N239">
        <v>-2.1739130434782608</v>
      </c>
    </row>
    <row r="240" spans="1:14" x14ac:dyDescent="0.3">
      <c r="A240">
        <v>239</v>
      </c>
      <c r="B240" t="s">
        <v>139</v>
      </c>
      <c r="C240" t="s">
        <v>147</v>
      </c>
      <c r="D240" t="s">
        <v>151</v>
      </c>
      <c r="E240" t="s">
        <v>152</v>
      </c>
      <c r="F240" t="s">
        <v>280</v>
      </c>
      <c r="G240" t="s">
        <v>219</v>
      </c>
      <c r="H240">
        <v>327.91100968842579</v>
      </c>
      <c r="I240">
        <v>47</v>
      </c>
      <c r="J240">
        <v>1324916.8466916429</v>
      </c>
      <c r="K240">
        <v>87608000</v>
      </c>
      <c r="L240">
        <v>238</v>
      </c>
      <c r="M240">
        <v>-12.079067281583406</v>
      </c>
      <c r="N240">
        <v>-2.1739130434782608</v>
      </c>
    </row>
    <row r="241" spans="1:14" x14ac:dyDescent="0.3">
      <c r="A241">
        <v>240</v>
      </c>
      <c r="B241" t="s">
        <v>139</v>
      </c>
      <c r="C241" t="s">
        <v>147</v>
      </c>
      <c r="D241" t="s">
        <v>151</v>
      </c>
      <c r="E241" t="s">
        <v>152</v>
      </c>
      <c r="F241" t="s">
        <v>280</v>
      </c>
      <c r="G241" t="s">
        <v>219</v>
      </c>
      <c r="H241">
        <v>327.91100968842579</v>
      </c>
      <c r="I241">
        <v>47</v>
      </c>
      <c r="J241">
        <v>1324916.8466916429</v>
      </c>
      <c r="K241">
        <v>87608000</v>
      </c>
      <c r="L241">
        <v>239</v>
      </c>
      <c r="M241">
        <v>-12.079067281583406</v>
      </c>
      <c r="N241">
        <v>-2.1739130434782608</v>
      </c>
    </row>
    <row r="242" spans="1:14" x14ac:dyDescent="0.3">
      <c r="A242">
        <v>241</v>
      </c>
      <c r="B242" t="s">
        <v>139</v>
      </c>
      <c r="C242" t="s">
        <v>147</v>
      </c>
      <c r="D242" t="s">
        <v>151</v>
      </c>
      <c r="E242" t="s">
        <v>152</v>
      </c>
      <c r="F242" t="s">
        <v>280</v>
      </c>
      <c r="G242" t="s">
        <v>219</v>
      </c>
      <c r="H242">
        <v>327.91100968842579</v>
      </c>
      <c r="I242">
        <v>47</v>
      </c>
      <c r="J242">
        <v>1324916.8466916429</v>
      </c>
      <c r="K242">
        <v>87608000</v>
      </c>
      <c r="L242">
        <v>240</v>
      </c>
      <c r="M242">
        <v>-12.079067281583406</v>
      </c>
      <c r="N242">
        <v>-2.1739130434782608</v>
      </c>
    </row>
    <row r="243" spans="1:14" x14ac:dyDescent="0.3">
      <c r="A243">
        <v>242</v>
      </c>
      <c r="B243" t="s">
        <v>139</v>
      </c>
      <c r="C243" t="s">
        <v>147</v>
      </c>
      <c r="D243" t="s">
        <v>151</v>
      </c>
      <c r="E243" t="s">
        <v>152</v>
      </c>
      <c r="F243" t="s">
        <v>280</v>
      </c>
      <c r="G243" t="s">
        <v>219</v>
      </c>
      <c r="H243">
        <v>327.91100968842579</v>
      </c>
      <c r="I243">
        <v>47</v>
      </c>
      <c r="J243">
        <v>1324916.8466916429</v>
      </c>
      <c r="K243">
        <v>87608000</v>
      </c>
      <c r="L243">
        <v>241</v>
      </c>
      <c r="M243">
        <v>-12.079067281583406</v>
      </c>
      <c r="N243">
        <v>-2.1739130434782608</v>
      </c>
    </row>
    <row r="244" spans="1:14" x14ac:dyDescent="0.3">
      <c r="A244">
        <v>243</v>
      </c>
      <c r="B244" t="s">
        <v>139</v>
      </c>
      <c r="C244" t="s">
        <v>147</v>
      </c>
      <c r="D244" t="s">
        <v>151</v>
      </c>
      <c r="E244" t="s">
        <v>152</v>
      </c>
      <c r="F244" t="s">
        <v>280</v>
      </c>
      <c r="G244" t="s">
        <v>219</v>
      </c>
      <c r="H244">
        <v>327.91100968842579</v>
      </c>
      <c r="I244">
        <v>47</v>
      </c>
      <c r="J244">
        <v>1324916.8466916429</v>
      </c>
      <c r="K244">
        <v>87608000</v>
      </c>
      <c r="L244">
        <v>242</v>
      </c>
      <c r="M244">
        <v>-12.079067281583406</v>
      </c>
      <c r="N244">
        <v>-2.1739130434782608</v>
      </c>
    </row>
    <row r="245" spans="1:14" x14ac:dyDescent="0.3">
      <c r="A245">
        <v>244</v>
      </c>
      <c r="B245" t="s">
        <v>139</v>
      </c>
      <c r="C245" t="s">
        <v>147</v>
      </c>
      <c r="D245" t="s">
        <v>151</v>
      </c>
      <c r="E245" t="s">
        <v>152</v>
      </c>
      <c r="F245" t="s">
        <v>280</v>
      </c>
      <c r="G245" t="s">
        <v>219</v>
      </c>
      <c r="H245">
        <v>327.91100968842579</v>
      </c>
      <c r="I245">
        <v>47</v>
      </c>
      <c r="J245">
        <v>1324916.8466916429</v>
      </c>
      <c r="K245">
        <v>87608000</v>
      </c>
      <c r="L245">
        <v>243</v>
      </c>
      <c r="M245">
        <v>-12.079067281583406</v>
      </c>
      <c r="N245">
        <v>-2.1739130434782608</v>
      </c>
    </row>
    <row r="246" spans="1:14" x14ac:dyDescent="0.3">
      <c r="A246">
        <v>245</v>
      </c>
      <c r="B246" t="s">
        <v>139</v>
      </c>
      <c r="C246" t="s">
        <v>147</v>
      </c>
      <c r="D246" t="s">
        <v>151</v>
      </c>
      <c r="E246" t="s">
        <v>152</v>
      </c>
      <c r="F246" t="s">
        <v>280</v>
      </c>
      <c r="G246" t="s">
        <v>219</v>
      </c>
      <c r="H246">
        <v>327.91100968842579</v>
      </c>
      <c r="I246">
        <v>47</v>
      </c>
      <c r="J246">
        <v>1324916.8466916429</v>
      </c>
      <c r="K246">
        <v>87608000</v>
      </c>
      <c r="L246">
        <v>244</v>
      </c>
      <c r="M246">
        <v>-12.079067281583406</v>
      </c>
      <c r="N246">
        <v>-2.1739130434782608</v>
      </c>
    </row>
    <row r="247" spans="1:14" x14ac:dyDescent="0.3">
      <c r="A247">
        <v>246</v>
      </c>
      <c r="B247" t="s">
        <v>139</v>
      </c>
      <c r="C247" t="s">
        <v>147</v>
      </c>
      <c r="D247" t="s">
        <v>151</v>
      </c>
      <c r="E247" t="s">
        <v>152</v>
      </c>
      <c r="F247" t="s">
        <v>280</v>
      </c>
      <c r="G247" t="s">
        <v>219</v>
      </c>
      <c r="H247">
        <v>327.91100968842579</v>
      </c>
      <c r="I247">
        <v>47</v>
      </c>
      <c r="J247">
        <v>1324916.8466916429</v>
      </c>
      <c r="K247">
        <v>87608000</v>
      </c>
      <c r="L247">
        <v>245</v>
      </c>
      <c r="M247">
        <v>-12.079067281583406</v>
      </c>
      <c r="N247">
        <v>-2.1739130434782608</v>
      </c>
    </row>
    <row r="248" spans="1:14" x14ac:dyDescent="0.3">
      <c r="A248">
        <v>247</v>
      </c>
      <c r="B248" t="s">
        <v>139</v>
      </c>
      <c r="C248" t="s">
        <v>147</v>
      </c>
      <c r="D248" t="s">
        <v>151</v>
      </c>
      <c r="E248" t="s">
        <v>152</v>
      </c>
      <c r="F248" t="s">
        <v>280</v>
      </c>
      <c r="G248" t="s">
        <v>219</v>
      </c>
      <c r="H248">
        <v>327.91100968842579</v>
      </c>
      <c r="I248">
        <v>47</v>
      </c>
      <c r="J248">
        <v>1324916.8466916429</v>
      </c>
      <c r="K248">
        <v>87608000</v>
      </c>
      <c r="L248">
        <v>246</v>
      </c>
      <c r="M248">
        <v>-12.079067281583406</v>
      </c>
      <c r="N248">
        <v>-2.1739130434782608</v>
      </c>
    </row>
    <row r="249" spans="1:14" x14ac:dyDescent="0.3">
      <c r="A249">
        <v>248</v>
      </c>
      <c r="B249" t="s">
        <v>139</v>
      </c>
      <c r="C249" t="s">
        <v>147</v>
      </c>
      <c r="D249" t="s">
        <v>151</v>
      </c>
      <c r="E249" t="s">
        <v>152</v>
      </c>
      <c r="F249" t="s">
        <v>280</v>
      </c>
      <c r="G249" t="s">
        <v>219</v>
      </c>
      <c r="H249">
        <v>327.91100968842579</v>
      </c>
      <c r="I249">
        <v>47</v>
      </c>
      <c r="J249">
        <v>1324916.8466916429</v>
      </c>
      <c r="K249">
        <v>87608000</v>
      </c>
      <c r="L249">
        <v>247</v>
      </c>
      <c r="M249">
        <v>-12.079067281583406</v>
      </c>
      <c r="N249">
        <v>-2.1739130434782608</v>
      </c>
    </row>
    <row r="250" spans="1:14" x14ac:dyDescent="0.3">
      <c r="A250">
        <v>249</v>
      </c>
      <c r="B250" t="s">
        <v>139</v>
      </c>
      <c r="C250" t="s">
        <v>147</v>
      </c>
      <c r="D250" t="s">
        <v>151</v>
      </c>
      <c r="E250" t="s">
        <v>152</v>
      </c>
      <c r="F250" t="s">
        <v>280</v>
      </c>
      <c r="G250" t="s">
        <v>219</v>
      </c>
      <c r="H250">
        <v>334.52220042782255</v>
      </c>
      <c r="I250">
        <v>48</v>
      </c>
      <c r="J250">
        <v>1465429.6004510217</v>
      </c>
      <c r="K250">
        <v>89472000</v>
      </c>
      <c r="L250">
        <v>248</v>
      </c>
      <c r="M250">
        <v>-23.965502586442387</v>
      </c>
      <c r="N250">
        <v>-4.3478260869565215</v>
      </c>
    </row>
    <row r="251" spans="1:14" x14ac:dyDescent="0.3">
      <c r="A251">
        <v>250</v>
      </c>
      <c r="B251" t="s">
        <v>139</v>
      </c>
      <c r="C251" t="s">
        <v>147</v>
      </c>
      <c r="D251" t="s">
        <v>151</v>
      </c>
      <c r="E251" t="s">
        <v>152</v>
      </c>
      <c r="F251" t="s">
        <v>280</v>
      </c>
      <c r="G251" t="s">
        <v>219</v>
      </c>
      <c r="H251">
        <v>334.52220042782255</v>
      </c>
      <c r="I251">
        <v>48</v>
      </c>
      <c r="J251">
        <v>1465429.6004510217</v>
      </c>
      <c r="K251">
        <v>89472000</v>
      </c>
      <c r="L251">
        <v>249</v>
      </c>
      <c r="M251">
        <v>-23.965502586442387</v>
      </c>
      <c r="N251">
        <v>-4.3478260869565215</v>
      </c>
    </row>
    <row r="252" spans="1:14" x14ac:dyDescent="0.3">
      <c r="A252">
        <v>251</v>
      </c>
      <c r="B252" t="s">
        <v>139</v>
      </c>
      <c r="C252" t="s">
        <v>147</v>
      </c>
      <c r="D252" t="s">
        <v>151</v>
      </c>
      <c r="E252" t="s">
        <v>152</v>
      </c>
      <c r="F252" t="s">
        <v>280</v>
      </c>
      <c r="G252" t="s">
        <v>219</v>
      </c>
      <c r="H252">
        <v>334.52220042782255</v>
      </c>
      <c r="I252">
        <v>48</v>
      </c>
      <c r="J252">
        <v>1465429.6004510217</v>
      </c>
      <c r="K252">
        <v>89472000</v>
      </c>
      <c r="L252">
        <v>250</v>
      </c>
      <c r="M252">
        <v>-23.965502586442387</v>
      </c>
      <c r="N252">
        <v>-4.3478260869565215</v>
      </c>
    </row>
    <row r="253" spans="1:14" x14ac:dyDescent="0.3">
      <c r="A253">
        <v>252</v>
      </c>
      <c r="B253" t="s">
        <v>139</v>
      </c>
      <c r="C253" t="s">
        <v>147</v>
      </c>
      <c r="D253" t="s">
        <v>151</v>
      </c>
      <c r="E253" t="s">
        <v>152</v>
      </c>
      <c r="F253" t="s">
        <v>280</v>
      </c>
      <c r="G253" t="s">
        <v>219</v>
      </c>
      <c r="H253">
        <v>334.52220042782255</v>
      </c>
      <c r="I253">
        <v>48</v>
      </c>
      <c r="J253">
        <v>1465429.6004510217</v>
      </c>
      <c r="K253">
        <v>89472000</v>
      </c>
      <c r="L253">
        <v>251</v>
      </c>
      <c r="M253">
        <v>-23.965502586442387</v>
      </c>
      <c r="N253">
        <v>-4.3478260869565215</v>
      </c>
    </row>
    <row r="254" spans="1:14" x14ac:dyDescent="0.3">
      <c r="A254">
        <v>253</v>
      </c>
      <c r="B254" t="s">
        <v>139</v>
      </c>
      <c r="C254" t="s">
        <v>147</v>
      </c>
      <c r="D254" t="s">
        <v>151</v>
      </c>
      <c r="E254" t="s">
        <v>152</v>
      </c>
      <c r="F254" t="s">
        <v>280</v>
      </c>
      <c r="G254" t="s">
        <v>219</v>
      </c>
      <c r="H254">
        <v>334.52220042782255</v>
      </c>
      <c r="I254">
        <v>48</v>
      </c>
      <c r="J254">
        <v>1465429.6004510217</v>
      </c>
      <c r="K254">
        <v>89472000</v>
      </c>
      <c r="L254">
        <v>252</v>
      </c>
      <c r="M254">
        <v>-23.965502586442387</v>
      </c>
      <c r="N254">
        <v>-4.3478260869565215</v>
      </c>
    </row>
    <row r="255" spans="1:14" x14ac:dyDescent="0.3">
      <c r="A255">
        <v>254</v>
      </c>
      <c r="B255" t="s">
        <v>139</v>
      </c>
      <c r="C255" t="s">
        <v>147</v>
      </c>
      <c r="D255" t="s">
        <v>151</v>
      </c>
      <c r="E255" t="s">
        <v>152</v>
      </c>
      <c r="F255" t="s">
        <v>280</v>
      </c>
      <c r="G255" t="s">
        <v>219</v>
      </c>
      <c r="H255">
        <v>334.52220042782255</v>
      </c>
      <c r="I255">
        <v>48</v>
      </c>
      <c r="J255">
        <v>1465429.6004510217</v>
      </c>
      <c r="K255">
        <v>89472000</v>
      </c>
      <c r="L255">
        <v>253</v>
      </c>
      <c r="M255">
        <v>-23.965502586442387</v>
      </c>
      <c r="N255">
        <v>-4.3478260869565215</v>
      </c>
    </row>
    <row r="256" spans="1:14" x14ac:dyDescent="0.3">
      <c r="A256">
        <v>255</v>
      </c>
      <c r="B256" t="s">
        <v>139</v>
      </c>
      <c r="C256" t="s">
        <v>147</v>
      </c>
      <c r="D256" t="s">
        <v>151</v>
      </c>
      <c r="E256" t="s">
        <v>152</v>
      </c>
      <c r="F256" t="s">
        <v>280</v>
      </c>
      <c r="G256" t="s">
        <v>219</v>
      </c>
      <c r="H256">
        <v>334.52220042782255</v>
      </c>
      <c r="I256">
        <v>48</v>
      </c>
      <c r="J256">
        <v>1465429.6004510217</v>
      </c>
      <c r="K256">
        <v>89472000</v>
      </c>
      <c r="L256">
        <v>254</v>
      </c>
      <c r="M256">
        <v>-23.965502586442387</v>
      </c>
      <c r="N256">
        <v>-4.3478260869565215</v>
      </c>
    </row>
    <row r="257" spans="1:14" x14ac:dyDescent="0.3">
      <c r="A257">
        <v>256</v>
      </c>
      <c r="B257" t="s">
        <v>139</v>
      </c>
      <c r="C257" t="s">
        <v>147</v>
      </c>
      <c r="D257" t="s">
        <v>151</v>
      </c>
      <c r="E257" t="s">
        <v>152</v>
      </c>
      <c r="F257" t="s">
        <v>280</v>
      </c>
      <c r="G257" t="s">
        <v>219</v>
      </c>
      <c r="H257">
        <v>334.52220042782255</v>
      </c>
      <c r="I257">
        <v>48</v>
      </c>
      <c r="J257">
        <v>1465429.6004510217</v>
      </c>
      <c r="K257">
        <v>89472000</v>
      </c>
      <c r="L257">
        <v>255</v>
      </c>
      <c r="M257">
        <v>-23.965502586442387</v>
      </c>
      <c r="N257">
        <v>-4.3478260869565215</v>
      </c>
    </row>
    <row r="258" spans="1:14" x14ac:dyDescent="0.3">
      <c r="A258">
        <v>257</v>
      </c>
      <c r="B258" t="s">
        <v>139</v>
      </c>
      <c r="C258" t="s">
        <v>147</v>
      </c>
      <c r="D258" t="s">
        <v>151</v>
      </c>
      <c r="E258" t="s">
        <v>152</v>
      </c>
      <c r="F258" t="s">
        <v>280</v>
      </c>
      <c r="G258" t="s">
        <v>219</v>
      </c>
      <c r="H258">
        <v>334.52220042782255</v>
      </c>
      <c r="I258">
        <v>48</v>
      </c>
      <c r="J258">
        <v>1465429.6004510217</v>
      </c>
      <c r="K258">
        <v>89472000</v>
      </c>
      <c r="L258">
        <v>256</v>
      </c>
      <c r="M258">
        <v>-23.965502586442387</v>
      </c>
      <c r="N258">
        <v>-4.3478260869565215</v>
      </c>
    </row>
    <row r="259" spans="1:14" x14ac:dyDescent="0.3">
      <c r="A259">
        <v>258</v>
      </c>
      <c r="B259" t="s">
        <v>139</v>
      </c>
      <c r="C259" t="s">
        <v>147</v>
      </c>
      <c r="D259" t="s">
        <v>151</v>
      </c>
      <c r="E259" t="s">
        <v>152</v>
      </c>
      <c r="F259" t="s">
        <v>280</v>
      </c>
      <c r="G259" t="s">
        <v>219</v>
      </c>
      <c r="H259">
        <v>334.52220042782255</v>
      </c>
      <c r="I259">
        <v>48</v>
      </c>
      <c r="J259">
        <v>1465429.6004510217</v>
      </c>
      <c r="K259">
        <v>89472000</v>
      </c>
      <c r="L259">
        <v>257</v>
      </c>
      <c r="M259">
        <v>-23.965502586442387</v>
      </c>
      <c r="N259">
        <v>-4.3478260869565215</v>
      </c>
    </row>
    <row r="260" spans="1:14" x14ac:dyDescent="0.3">
      <c r="A260">
        <v>259</v>
      </c>
      <c r="B260" t="s">
        <v>139</v>
      </c>
      <c r="C260" t="s">
        <v>147</v>
      </c>
      <c r="D260" t="s">
        <v>151</v>
      </c>
      <c r="E260" t="s">
        <v>152</v>
      </c>
      <c r="F260" t="s">
        <v>280</v>
      </c>
      <c r="G260" t="s">
        <v>219</v>
      </c>
      <c r="H260">
        <v>334.52220042782255</v>
      </c>
      <c r="I260">
        <v>48</v>
      </c>
      <c r="J260">
        <v>1465429.6004510217</v>
      </c>
      <c r="K260">
        <v>89472000</v>
      </c>
      <c r="L260">
        <v>258</v>
      </c>
      <c r="M260">
        <v>-23.965502586442387</v>
      </c>
      <c r="N260">
        <v>-4.3478260869565215</v>
      </c>
    </row>
    <row r="261" spans="1:14" x14ac:dyDescent="0.3">
      <c r="A261">
        <v>260</v>
      </c>
      <c r="B261" t="s">
        <v>139</v>
      </c>
      <c r="C261" t="s">
        <v>147</v>
      </c>
      <c r="D261" t="s">
        <v>151</v>
      </c>
      <c r="E261" t="s">
        <v>152</v>
      </c>
      <c r="F261" t="s">
        <v>280</v>
      </c>
      <c r="G261" t="s">
        <v>219</v>
      </c>
      <c r="H261">
        <v>334.52220042782255</v>
      </c>
      <c r="I261">
        <v>48</v>
      </c>
      <c r="J261">
        <v>1465429.6004510217</v>
      </c>
      <c r="K261">
        <v>89472000</v>
      </c>
      <c r="L261">
        <v>259</v>
      </c>
      <c r="M261">
        <v>-23.965502586442387</v>
      </c>
      <c r="N261">
        <v>-4.3478260869565215</v>
      </c>
    </row>
    <row r="262" spans="1:14" x14ac:dyDescent="0.3">
      <c r="A262">
        <v>261</v>
      </c>
      <c r="B262" t="s">
        <v>139</v>
      </c>
      <c r="C262" t="s">
        <v>147</v>
      </c>
      <c r="D262" t="s">
        <v>151</v>
      </c>
      <c r="E262" t="s">
        <v>152</v>
      </c>
      <c r="F262" t="s">
        <v>280</v>
      </c>
      <c r="G262" t="s">
        <v>219</v>
      </c>
      <c r="H262">
        <v>334.52220042782255</v>
      </c>
      <c r="I262">
        <v>48</v>
      </c>
      <c r="J262">
        <v>1465429.6004510217</v>
      </c>
      <c r="K262">
        <v>89472000</v>
      </c>
      <c r="L262">
        <v>260</v>
      </c>
      <c r="M262">
        <v>-23.965502586442387</v>
      </c>
      <c r="N262">
        <v>-4.3478260869565215</v>
      </c>
    </row>
    <row r="263" spans="1:14" x14ac:dyDescent="0.3">
      <c r="A263">
        <v>262</v>
      </c>
      <c r="B263" t="s">
        <v>139</v>
      </c>
      <c r="C263" t="s">
        <v>147</v>
      </c>
      <c r="D263" t="s">
        <v>151</v>
      </c>
      <c r="E263" t="s">
        <v>152</v>
      </c>
      <c r="F263" t="s">
        <v>280</v>
      </c>
      <c r="G263" t="s">
        <v>219</v>
      </c>
      <c r="H263">
        <v>334.52220042782255</v>
      </c>
      <c r="I263">
        <v>48</v>
      </c>
      <c r="J263">
        <v>1465429.6004510217</v>
      </c>
      <c r="K263">
        <v>89472000</v>
      </c>
      <c r="L263">
        <v>261</v>
      </c>
      <c r="M263">
        <v>-23.965502586442387</v>
      </c>
      <c r="N263">
        <v>-4.3478260869565215</v>
      </c>
    </row>
    <row r="264" spans="1:14" x14ac:dyDescent="0.3">
      <c r="A264">
        <v>263</v>
      </c>
      <c r="B264" t="s">
        <v>139</v>
      </c>
      <c r="C264" t="s">
        <v>147</v>
      </c>
      <c r="D264" t="s">
        <v>151</v>
      </c>
      <c r="E264" t="s">
        <v>152</v>
      </c>
      <c r="F264" t="s">
        <v>280</v>
      </c>
      <c r="G264" t="s">
        <v>219</v>
      </c>
      <c r="H264">
        <v>334.52220042782255</v>
      </c>
      <c r="I264">
        <v>48</v>
      </c>
      <c r="J264">
        <v>1465429.6004510217</v>
      </c>
      <c r="K264">
        <v>89472000</v>
      </c>
      <c r="L264">
        <v>262</v>
      </c>
      <c r="M264">
        <v>-23.965502586442387</v>
      </c>
      <c r="N264">
        <v>-4.3478260869565215</v>
      </c>
    </row>
    <row r="265" spans="1:14" x14ac:dyDescent="0.3">
      <c r="A265">
        <v>264</v>
      </c>
      <c r="B265" t="s">
        <v>139</v>
      </c>
      <c r="C265" t="s">
        <v>147</v>
      </c>
      <c r="D265" t="s">
        <v>151</v>
      </c>
      <c r="E265" t="s">
        <v>152</v>
      </c>
      <c r="F265" t="s">
        <v>280</v>
      </c>
      <c r="G265" t="s">
        <v>219</v>
      </c>
      <c r="H265">
        <v>334.52220042782255</v>
      </c>
      <c r="I265">
        <v>48</v>
      </c>
      <c r="J265">
        <v>1465429.6004510217</v>
      </c>
      <c r="K265">
        <v>89472000</v>
      </c>
      <c r="L265">
        <v>263</v>
      </c>
      <c r="M265">
        <v>-23.965502586442387</v>
      </c>
      <c r="N265">
        <v>-4.3478260869565215</v>
      </c>
    </row>
    <row r="266" spans="1:14" x14ac:dyDescent="0.3">
      <c r="A266">
        <v>265</v>
      </c>
      <c r="B266" t="s">
        <v>139</v>
      </c>
      <c r="C266" t="s">
        <v>147</v>
      </c>
      <c r="D266" t="s">
        <v>151</v>
      </c>
      <c r="E266" t="s">
        <v>152</v>
      </c>
      <c r="F266" t="s">
        <v>280</v>
      </c>
      <c r="G266" t="s">
        <v>219</v>
      </c>
      <c r="H266">
        <v>334.52220042782255</v>
      </c>
      <c r="I266">
        <v>48</v>
      </c>
      <c r="J266">
        <v>1465429.6004510217</v>
      </c>
      <c r="K266">
        <v>89472000</v>
      </c>
      <c r="L266">
        <v>264</v>
      </c>
      <c r="M266">
        <v>-23.965502586442387</v>
      </c>
      <c r="N266">
        <v>-4.3478260869565215</v>
      </c>
    </row>
    <row r="267" spans="1:14" x14ac:dyDescent="0.3">
      <c r="A267">
        <v>266</v>
      </c>
      <c r="B267" t="s">
        <v>139</v>
      </c>
      <c r="C267" t="s">
        <v>147</v>
      </c>
      <c r="D267" t="s">
        <v>151</v>
      </c>
      <c r="E267" t="s">
        <v>152</v>
      </c>
      <c r="F267" t="s">
        <v>280</v>
      </c>
      <c r="G267" t="s">
        <v>219</v>
      </c>
      <c r="H267">
        <v>334.52220042782255</v>
      </c>
      <c r="I267">
        <v>48</v>
      </c>
      <c r="J267">
        <v>1465429.6004510217</v>
      </c>
      <c r="K267">
        <v>89472000</v>
      </c>
      <c r="L267">
        <v>265</v>
      </c>
      <c r="M267">
        <v>-23.965502586442387</v>
      </c>
      <c r="N267">
        <v>-4.3478260869565215</v>
      </c>
    </row>
    <row r="268" spans="1:14" x14ac:dyDescent="0.3">
      <c r="A268">
        <v>267</v>
      </c>
      <c r="B268" t="s">
        <v>139</v>
      </c>
      <c r="C268" t="s">
        <v>147</v>
      </c>
      <c r="D268" t="s">
        <v>151</v>
      </c>
      <c r="E268" t="s">
        <v>152</v>
      </c>
      <c r="F268" t="s">
        <v>280</v>
      </c>
      <c r="G268" t="s">
        <v>219</v>
      </c>
      <c r="H268">
        <v>334.52220042782255</v>
      </c>
      <c r="I268">
        <v>48</v>
      </c>
      <c r="J268">
        <v>1465429.6004510217</v>
      </c>
      <c r="K268">
        <v>89472000</v>
      </c>
      <c r="L268">
        <v>266</v>
      </c>
      <c r="M268">
        <v>-23.965502586442387</v>
      </c>
      <c r="N268">
        <v>-4.3478260869565215</v>
      </c>
    </row>
    <row r="269" spans="1:14" x14ac:dyDescent="0.3">
      <c r="A269">
        <v>268</v>
      </c>
      <c r="B269" t="s">
        <v>139</v>
      </c>
      <c r="C269" t="s">
        <v>147</v>
      </c>
      <c r="D269" t="s">
        <v>151</v>
      </c>
      <c r="E269" t="s">
        <v>152</v>
      </c>
      <c r="F269" t="s">
        <v>280</v>
      </c>
      <c r="G269" t="s">
        <v>219</v>
      </c>
      <c r="H269">
        <v>334.52220042782255</v>
      </c>
      <c r="I269">
        <v>48</v>
      </c>
      <c r="J269">
        <v>1465429.6004510217</v>
      </c>
      <c r="K269">
        <v>89472000</v>
      </c>
      <c r="L269">
        <v>267</v>
      </c>
      <c r="M269">
        <v>-23.965502586442387</v>
      </c>
      <c r="N269">
        <v>-4.3478260869565215</v>
      </c>
    </row>
    <row r="270" spans="1:14" x14ac:dyDescent="0.3">
      <c r="A270">
        <v>269</v>
      </c>
      <c r="B270" t="s">
        <v>139</v>
      </c>
      <c r="C270" t="s">
        <v>147</v>
      </c>
      <c r="D270" t="s">
        <v>151</v>
      </c>
      <c r="E270" t="s">
        <v>152</v>
      </c>
      <c r="F270" t="s">
        <v>280</v>
      </c>
      <c r="G270" t="s">
        <v>219</v>
      </c>
      <c r="H270">
        <v>334.52220042782255</v>
      </c>
      <c r="I270">
        <v>48</v>
      </c>
      <c r="J270">
        <v>1465429.6004510217</v>
      </c>
      <c r="K270">
        <v>89472000</v>
      </c>
      <c r="L270">
        <v>268</v>
      </c>
      <c r="M270">
        <v>-23.965502586442387</v>
      </c>
      <c r="N270">
        <v>-4.3478260869565215</v>
      </c>
    </row>
    <row r="271" spans="1:14" x14ac:dyDescent="0.3">
      <c r="A271">
        <v>270</v>
      </c>
      <c r="B271" t="s">
        <v>139</v>
      </c>
      <c r="C271" t="s">
        <v>147</v>
      </c>
      <c r="D271" t="s">
        <v>151</v>
      </c>
      <c r="E271" t="s">
        <v>152</v>
      </c>
      <c r="F271" t="s">
        <v>280</v>
      </c>
      <c r="G271" t="s">
        <v>219</v>
      </c>
      <c r="H271">
        <v>334.52220042782255</v>
      </c>
      <c r="I271">
        <v>48</v>
      </c>
      <c r="J271">
        <v>1465429.6004510217</v>
      </c>
      <c r="K271">
        <v>89472000</v>
      </c>
      <c r="L271">
        <v>269</v>
      </c>
      <c r="M271">
        <v>-23.965502586442387</v>
      </c>
      <c r="N271">
        <v>-4.3478260869565215</v>
      </c>
    </row>
    <row r="272" spans="1:14" x14ac:dyDescent="0.3">
      <c r="A272">
        <v>271</v>
      </c>
      <c r="B272" t="s">
        <v>139</v>
      </c>
      <c r="C272" t="s">
        <v>147</v>
      </c>
      <c r="D272" t="s">
        <v>151</v>
      </c>
      <c r="E272" t="s">
        <v>152</v>
      </c>
      <c r="F272" t="s">
        <v>280</v>
      </c>
      <c r="G272" t="s">
        <v>219</v>
      </c>
      <c r="H272">
        <v>334.52220042782255</v>
      </c>
      <c r="I272">
        <v>48</v>
      </c>
      <c r="J272">
        <v>1465429.6004510217</v>
      </c>
      <c r="K272">
        <v>89472000</v>
      </c>
      <c r="L272">
        <v>270</v>
      </c>
      <c r="M272">
        <v>-23.965502586442387</v>
      </c>
      <c r="N272">
        <v>-4.3478260869565215</v>
      </c>
    </row>
    <row r="273" spans="1:14" x14ac:dyDescent="0.3">
      <c r="A273">
        <v>272</v>
      </c>
      <c r="B273" t="s">
        <v>139</v>
      </c>
      <c r="C273" t="s">
        <v>147</v>
      </c>
      <c r="D273" t="s">
        <v>151</v>
      </c>
      <c r="E273" t="s">
        <v>152</v>
      </c>
      <c r="F273" t="s">
        <v>280</v>
      </c>
      <c r="G273" t="s">
        <v>219</v>
      </c>
      <c r="H273">
        <v>334.52220042782255</v>
      </c>
      <c r="I273">
        <v>48</v>
      </c>
      <c r="J273">
        <v>1465429.6004510217</v>
      </c>
      <c r="K273">
        <v>89472000</v>
      </c>
      <c r="L273">
        <v>271</v>
      </c>
      <c r="M273">
        <v>-23.965502586442387</v>
      </c>
      <c r="N273">
        <v>-4.3478260869565215</v>
      </c>
    </row>
    <row r="274" spans="1:14" x14ac:dyDescent="0.3">
      <c r="A274">
        <v>273</v>
      </c>
      <c r="B274" t="s">
        <v>139</v>
      </c>
      <c r="C274" t="s">
        <v>147</v>
      </c>
      <c r="D274" t="s">
        <v>151</v>
      </c>
      <c r="E274" t="s">
        <v>152</v>
      </c>
      <c r="F274" t="s">
        <v>280</v>
      </c>
      <c r="G274" t="s">
        <v>219</v>
      </c>
      <c r="H274">
        <v>334.52220042782255</v>
      </c>
      <c r="I274">
        <v>48</v>
      </c>
      <c r="J274">
        <v>1465429.6004510217</v>
      </c>
      <c r="K274">
        <v>89472000</v>
      </c>
      <c r="L274">
        <v>272</v>
      </c>
      <c r="M274">
        <v>-23.965502586442387</v>
      </c>
      <c r="N274">
        <v>-4.3478260869565215</v>
      </c>
    </row>
    <row r="275" spans="1:14" x14ac:dyDescent="0.3">
      <c r="A275">
        <v>274</v>
      </c>
      <c r="B275" t="s">
        <v>139</v>
      </c>
      <c r="C275" t="s">
        <v>147</v>
      </c>
      <c r="D275" t="s">
        <v>151</v>
      </c>
      <c r="E275" t="s">
        <v>152</v>
      </c>
      <c r="F275" t="s">
        <v>280</v>
      </c>
      <c r="G275" t="s">
        <v>219</v>
      </c>
      <c r="H275">
        <v>334.52220042782255</v>
      </c>
      <c r="I275">
        <v>48</v>
      </c>
      <c r="J275">
        <v>1465429.6004510217</v>
      </c>
      <c r="K275">
        <v>89472000</v>
      </c>
      <c r="L275">
        <v>273</v>
      </c>
      <c r="M275">
        <v>-23.965502586442387</v>
      </c>
      <c r="N275">
        <v>-4.3478260869565215</v>
      </c>
    </row>
    <row r="276" spans="1:14" x14ac:dyDescent="0.3">
      <c r="A276">
        <v>275</v>
      </c>
      <c r="B276" t="s">
        <v>139</v>
      </c>
      <c r="C276" t="s">
        <v>147</v>
      </c>
      <c r="D276" t="s">
        <v>151</v>
      </c>
      <c r="E276" t="s">
        <v>152</v>
      </c>
      <c r="F276" t="s">
        <v>280</v>
      </c>
      <c r="G276" t="s">
        <v>219</v>
      </c>
      <c r="H276">
        <v>334.52220042782255</v>
      </c>
      <c r="I276">
        <v>48</v>
      </c>
      <c r="J276">
        <v>1465429.6004510217</v>
      </c>
      <c r="K276">
        <v>89472000</v>
      </c>
      <c r="L276">
        <v>274</v>
      </c>
      <c r="M276">
        <v>-23.965502586442387</v>
      </c>
      <c r="N276">
        <v>-4.3478260869565215</v>
      </c>
    </row>
    <row r="277" spans="1:14" x14ac:dyDescent="0.3">
      <c r="A277">
        <v>276</v>
      </c>
      <c r="B277" t="s">
        <v>139</v>
      </c>
      <c r="C277" t="s">
        <v>147</v>
      </c>
      <c r="D277" t="s">
        <v>151</v>
      </c>
      <c r="E277" t="s">
        <v>152</v>
      </c>
      <c r="F277" t="s">
        <v>280</v>
      </c>
      <c r="G277" t="s">
        <v>219</v>
      </c>
      <c r="H277">
        <v>334.52220042782255</v>
      </c>
      <c r="I277">
        <v>48</v>
      </c>
      <c r="J277">
        <v>1465429.6004510217</v>
      </c>
      <c r="K277">
        <v>89472000</v>
      </c>
      <c r="L277">
        <v>275</v>
      </c>
      <c r="M277">
        <v>-23.965502586442387</v>
      </c>
      <c r="N277">
        <v>-4.3478260869565215</v>
      </c>
    </row>
    <row r="278" spans="1:14" x14ac:dyDescent="0.3">
      <c r="A278">
        <v>277</v>
      </c>
      <c r="B278" t="s">
        <v>139</v>
      </c>
      <c r="C278" t="s">
        <v>147</v>
      </c>
      <c r="D278" t="s">
        <v>151</v>
      </c>
      <c r="E278" t="s">
        <v>152</v>
      </c>
      <c r="F278" t="s">
        <v>280</v>
      </c>
      <c r="G278" t="s">
        <v>219</v>
      </c>
      <c r="H278">
        <v>334.52220042782255</v>
      </c>
      <c r="I278">
        <v>48</v>
      </c>
      <c r="J278">
        <v>1465429.6004510217</v>
      </c>
      <c r="K278">
        <v>89472000</v>
      </c>
      <c r="L278">
        <v>276</v>
      </c>
      <c r="M278">
        <v>-23.965502586442387</v>
      </c>
      <c r="N278">
        <v>-4.3478260869565215</v>
      </c>
    </row>
    <row r="279" spans="1:14" x14ac:dyDescent="0.3">
      <c r="A279">
        <v>278</v>
      </c>
      <c r="B279" t="s">
        <v>139</v>
      </c>
      <c r="C279" t="s">
        <v>147</v>
      </c>
      <c r="D279" t="s">
        <v>151</v>
      </c>
      <c r="E279" t="s">
        <v>152</v>
      </c>
      <c r="F279" t="s">
        <v>280</v>
      </c>
      <c r="G279" t="s">
        <v>219</v>
      </c>
      <c r="H279">
        <v>334.52220042782255</v>
      </c>
      <c r="I279">
        <v>48</v>
      </c>
      <c r="J279">
        <v>1465429.6004510217</v>
      </c>
      <c r="K279">
        <v>89472000</v>
      </c>
      <c r="L279">
        <v>277</v>
      </c>
      <c r="M279">
        <v>-23.965502586442387</v>
      </c>
      <c r="N279">
        <v>-4.3478260869565215</v>
      </c>
    </row>
    <row r="280" spans="1:14" x14ac:dyDescent="0.3">
      <c r="A280">
        <v>279</v>
      </c>
      <c r="B280" t="s">
        <v>139</v>
      </c>
      <c r="C280" t="s">
        <v>147</v>
      </c>
      <c r="D280" t="s">
        <v>151</v>
      </c>
      <c r="E280" t="s">
        <v>152</v>
      </c>
      <c r="F280" t="s">
        <v>280</v>
      </c>
      <c r="G280" t="s">
        <v>219</v>
      </c>
      <c r="H280">
        <v>334.52220042782255</v>
      </c>
      <c r="I280">
        <v>48</v>
      </c>
      <c r="J280">
        <v>1465429.6004510217</v>
      </c>
      <c r="K280">
        <v>89472000</v>
      </c>
      <c r="L280">
        <v>278</v>
      </c>
      <c r="M280">
        <v>-23.965502586442387</v>
      </c>
      <c r="N280">
        <v>-4.3478260869565215</v>
      </c>
    </row>
    <row r="281" spans="1:14" x14ac:dyDescent="0.3">
      <c r="A281">
        <v>280</v>
      </c>
      <c r="B281" t="s">
        <v>139</v>
      </c>
      <c r="C281" t="s">
        <v>147</v>
      </c>
      <c r="D281" t="s">
        <v>151</v>
      </c>
      <c r="E281" t="s">
        <v>152</v>
      </c>
      <c r="F281" t="s">
        <v>280</v>
      </c>
      <c r="G281" t="s">
        <v>219</v>
      </c>
      <c r="H281">
        <v>334.52220042782255</v>
      </c>
      <c r="I281">
        <v>48</v>
      </c>
      <c r="J281">
        <v>1465429.6004510217</v>
      </c>
      <c r="K281">
        <v>89472000</v>
      </c>
      <c r="L281">
        <v>279</v>
      </c>
      <c r="M281">
        <v>-23.965502586442387</v>
      </c>
      <c r="N281">
        <v>-4.3478260869565215</v>
      </c>
    </row>
    <row r="282" spans="1:14" x14ac:dyDescent="0.3">
      <c r="A282">
        <v>281</v>
      </c>
      <c r="B282" t="s">
        <v>139</v>
      </c>
      <c r="C282" t="s">
        <v>147</v>
      </c>
      <c r="D282" t="s">
        <v>151</v>
      </c>
      <c r="E282" t="s">
        <v>152</v>
      </c>
      <c r="F282" t="s">
        <v>280</v>
      </c>
      <c r="G282" t="s">
        <v>219</v>
      </c>
      <c r="H282">
        <v>334.52220042782255</v>
      </c>
      <c r="I282">
        <v>48</v>
      </c>
      <c r="J282">
        <v>1465429.6004510217</v>
      </c>
      <c r="K282">
        <v>89472000</v>
      </c>
      <c r="L282">
        <v>280</v>
      </c>
      <c r="M282">
        <v>-23.965502586442387</v>
      </c>
      <c r="N282">
        <v>-4.3478260869565215</v>
      </c>
    </row>
    <row r="283" spans="1:14" x14ac:dyDescent="0.3">
      <c r="A283">
        <v>282</v>
      </c>
      <c r="B283" t="s">
        <v>139</v>
      </c>
      <c r="C283" t="s">
        <v>147</v>
      </c>
      <c r="D283" t="s">
        <v>151</v>
      </c>
      <c r="E283" t="s">
        <v>152</v>
      </c>
      <c r="F283" t="s">
        <v>280</v>
      </c>
      <c r="G283" t="s">
        <v>219</v>
      </c>
      <c r="H283">
        <v>334.52220042782255</v>
      </c>
      <c r="I283">
        <v>48</v>
      </c>
      <c r="J283">
        <v>1465429.6004510217</v>
      </c>
      <c r="K283">
        <v>89472000</v>
      </c>
      <c r="L283">
        <v>281</v>
      </c>
      <c r="M283">
        <v>-23.965502586442387</v>
      </c>
      <c r="N283">
        <v>-4.3478260869565215</v>
      </c>
    </row>
    <row r="284" spans="1:14" x14ac:dyDescent="0.3">
      <c r="A284">
        <v>283</v>
      </c>
      <c r="B284" t="s">
        <v>139</v>
      </c>
      <c r="C284" t="s">
        <v>147</v>
      </c>
      <c r="D284" t="s">
        <v>151</v>
      </c>
      <c r="E284" t="s">
        <v>152</v>
      </c>
      <c r="F284" t="s">
        <v>280</v>
      </c>
      <c r="G284" t="s">
        <v>219</v>
      </c>
      <c r="H284">
        <v>334.52220042782255</v>
      </c>
      <c r="I284">
        <v>48</v>
      </c>
      <c r="J284">
        <v>1465429.6004510217</v>
      </c>
      <c r="K284">
        <v>89472000</v>
      </c>
      <c r="L284">
        <v>282</v>
      </c>
      <c r="M284">
        <v>-23.965502586442387</v>
      </c>
      <c r="N284">
        <v>-4.3478260869565215</v>
      </c>
    </row>
    <row r="285" spans="1:14" x14ac:dyDescent="0.3">
      <c r="A285">
        <v>284</v>
      </c>
      <c r="B285" t="s">
        <v>139</v>
      </c>
      <c r="C285" t="s">
        <v>147</v>
      </c>
      <c r="D285" t="s">
        <v>151</v>
      </c>
      <c r="E285" t="s">
        <v>152</v>
      </c>
      <c r="F285" t="s">
        <v>280</v>
      </c>
      <c r="G285" t="s">
        <v>219</v>
      </c>
      <c r="H285">
        <v>334.52220042782255</v>
      </c>
      <c r="I285">
        <v>48</v>
      </c>
      <c r="J285">
        <v>1465429.6004510217</v>
      </c>
      <c r="K285">
        <v>89472000</v>
      </c>
      <c r="L285">
        <v>283</v>
      </c>
      <c r="M285">
        <v>-23.965502586442387</v>
      </c>
      <c r="N285">
        <v>-4.3478260869565215</v>
      </c>
    </row>
    <row r="286" spans="1:14" x14ac:dyDescent="0.3">
      <c r="A286">
        <v>285</v>
      </c>
      <c r="B286" t="s">
        <v>139</v>
      </c>
      <c r="C286" t="s">
        <v>147</v>
      </c>
      <c r="D286" t="s">
        <v>151</v>
      </c>
      <c r="E286" t="s">
        <v>152</v>
      </c>
      <c r="F286" t="s">
        <v>280</v>
      </c>
      <c r="G286" t="s">
        <v>219</v>
      </c>
      <c r="H286">
        <v>334.52220042782255</v>
      </c>
      <c r="I286">
        <v>48</v>
      </c>
      <c r="J286">
        <v>1465429.6004510217</v>
      </c>
      <c r="K286">
        <v>89472000</v>
      </c>
      <c r="L286">
        <v>284</v>
      </c>
      <c r="M286">
        <v>-23.965502586442387</v>
      </c>
      <c r="N286">
        <v>-4.3478260869565215</v>
      </c>
    </row>
    <row r="287" spans="1:14" x14ac:dyDescent="0.3">
      <c r="A287">
        <v>286</v>
      </c>
      <c r="B287" t="s">
        <v>139</v>
      </c>
      <c r="C287" t="s">
        <v>147</v>
      </c>
      <c r="D287" t="s">
        <v>151</v>
      </c>
      <c r="E287" t="s">
        <v>152</v>
      </c>
      <c r="F287" t="s">
        <v>280</v>
      </c>
      <c r="G287" t="s">
        <v>219</v>
      </c>
      <c r="H287">
        <v>334.52220042782255</v>
      </c>
      <c r="I287">
        <v>48</v>
      </c>
      <c r="J287">
        <v>1465429.6004510217</v>
      </c>
      <c r="K287">
        <v>89472000</v>
      </c>
      <c r="L287">
        <v>285</v>
      </c>
      <c r="M287">
        <v>-23.965502586442387</v>
      </c>
      <c r="N287">
        <v>-4.3478260869565215</v>
      </c>
    </row>
    <row r="288" spans="1:14" x14ac:dyDescent="0.3">
      <c r="A288">
        <v>287</v>
      </c>
      <c r="B288" t="s">
        <v>139</v>
      </c>
      <c r="C288" t="s">
        <v>147</v>
      </c>
      <c r="D288" t="s">
        <v>151</v>
      </c>
      <c r="E288" t="s">
        <v>152</v>
      </c>
      <c r="F288" t="s">
        <v>280</v>
      </c>
      <c r="G288" t="s">
        <v>219</v>
      </c>
      <c r="H288">
        <v>334.52220042782255</v>
      </c>
      <c r="I288">
        <v>48</v>
      </c>
      <c r="J288">
        <v>1465429.6004510217</v>
      </c>
      <c r="K288">
        <v>89472000</v>
      </c>
      <c r="L288">
        <v>286</v>
      </c>
      <c r="M288">
        <v>-23.965502586442387</v>
      </c>
      <c r="N288">
        <v>-4.3478260869565215</v>
      </c>
    </row>
    <row r="289" spans="1:14" x14ac:dyDescent="0.3">
      <c r="A289">
        <v>288</v>
      </c>
      <c r="B289" t="s">
        <v>139</v>
      </c>
      <c r="C289" t="s">
        <v>147</v>
      </c>
      <c r="D289" t="s">
        <v>151</v>
      </c>
      <c r="E289" t="s">
        <v>152</v>
      </c>
      <c r="F289" t="s">
        <v>280</v>
      </c>
      <c r="G289" t="s">
        <v>219</v>
      </c>
      <c r="H289">
        <v>334.52220042782255</v>
      </c>
      <c r="I289">
        <v>48</v>
      </c>
      <c r="J289">
        <v>1465429.6004510217</v>
      </c>
      <c r="K289">
        <v>89472000</v>
      </c>
      <c r="L289">
        <v>287</v>
      </c>
      <c r="M289">
        <v>-23.965502586442387</v>
      </c>
      <c r="N289">
        <v>-4.3478260869565215</v>
      </c>
    </row>
    <row r="290" spans="1:14" x14ac:dyDescent="0.3">
      <c r="A290">
        <v>289</v>
      </c>
      <c r="B290" t="s">
        <v>139</v>
      </c>
      <c r="C290" t="s">
        <v>147</v>
      </c>
      <c r="D290" t="s">
        <v>151</v>
      </c>
      <c r="E290" t="s">
        <v>152</v>
      </c>
      <c r="F290" t="s">
        <v>280</v>
      </c>
      <c r="G290" t="s">
        <v>219</v>
      </c>
      <c r="H290">
        <v>334.52220042782255</v>
      </c>
      <c r="I290">
        <v>48</v>
      </c>
      <c r="J290">
        <v>1465429.6004510217</v>
      </c>
      <c r="K290">
        <v>89472000</v>
      </c>
      <c r="L290">
        <v>288</v>
      </c>
      <c r="M290">
        <v>-23.965502586442387</v>
      </c>
      <c r="N290">
        <v>-4.3478260869565215</v>
      </c>
    </row>
    <row r="291" spans="1:14" x14ac:dyDescent="0.3">
      <c r="A291">
        <v>290</v>
      </c>
      <c r="B291" t="s">
        <v>139</v>
      </c>
      <c r="C291" t="s">
        <v>147</v>
      </c>
      <c r="D291" t="s">
        <v>151</v>
      </c>
      <c r="E291" t="s">
        <v>152</v>
      </c>
      <c r="F291" t="s">
        <v>280</v>
      </c>
      <c r="G291" t="s">
        <v>219</v>
      </c>
      <c r="H291">
        <v>334.52220042782255</v>
      </c>
      <c r="I291">
        <v>48</v>
      </c>
      <c r="J291">
        <v>1465429.6004510217</v>
      </c>
      <c r="K291">
        <v>89472000</v>
      </c>
      <c r="L291">
        <v>289</v>
      </c>
      <c r="M291">
        <v>-23.965502586442387</v>
      </c>
      <c r="N291">
        <v>-4.3478260869565215</v>
      </c>
    </row>
    <row r="292" spans="1:14" x14ac:dyDescent="0.3">
      <c r="A292">
        <v>291</v>
      </c>
      <c r="B292" t="s">
        <v>139</v>
      </c>
      <c r="C292" t="s">
        <v>147</v>
      </c>
      <c r="D292" t="s">
        <v>151</v>
      </c>
      <c r="E292" t="s">
        <v>152</v>
      </c>
      <c r="F292" t="s">
        <v>280</v>
      </c>
      <c r="G292" t="s">
        <v>219</v>
      </c>
      <c r="H292">
        <v>334.52220042782255</v>
      </c>
      <c r="I292">
        <v>48</v>
      </c>
      <c r="J292">
        <v>1465429.6004510217</v>
      </c>
      <c r="K292">
        <v>89472000</v>
      </c>
      <c r="L292">
        <v>290</v>
      </c>
      <c r="M292">
        <v>-23.965502586442387</v>
      </c>
      <c r="N292">
        <v>-4.3478260869565215</v>
      </c>
    </row>
    <row r="293" spans="1:14" x14ac:dyDescent="0.3">
      <c r="A293">
        <v>292</v>
      </c>
      <c r="B293" t="s">
        <v>139</v>
      </c>
      <c r="C293" t="s">
        <v>147</v>
      </c>
      <c r="D293" t="s">
        <v>151</v>
      </c>
      <c r="E293" t="s">
        <v>152</v>
      </c>
      <c r="F293" t="s">
        <v>280</v>
      </c>
      <c r="G293" t="s">
        <v>219</v>
      </c>
      <c r="H293">
        <v>334.52220042782255</v>
      </c>
      <c r="I293">
        <v>48</v>
      </c>
      <c r="J293">
        <v>1465429.6004510217</v>
      </c>
      <c r="K293">
        <v>89472000</v>
      </c>
      <c r="L293">
        <v>291</v>
      </c>
      <c r="M293">
        <v>-23.965502586442387</v>
      </c>
      <c r="N293">
        <v>-4.3478260869565215</v>
      </c>
    </row>
    <row r="294" spans="1:14" x14ac:dyDescent="0.3">
      <c r="A294">
        <v>293</v>
      </c>
      <c r="B294" t="s">
        <v>139</v>
      </c>
      <c r="C294" t="s">
        <v>147</v>
      </c>
      <c r="D294" t="s">
        <v>151</v>
      </c>
      <c r="E294" t="s">
        <v>152</v>
      </c>
      <c r="F294" t="s">
        <v>280</v>
      </c>
      <c r="G294" t="s">
        <v>219</v>
      </c>
      <c r="H294">
        <v>334.52220042782255</v>
      </c>
      <c r="I294">
        <v>48</v>
      </c>
      <c r="J294">
        <v>1465429.6004510217</v>
      </c>
      <c r="K294">
        <v>89472000</v>
      </c>
      <c r="L294">
        <v>292</v>
      </c>
      <c r="M294">
        <v>-23.965502586442387</v>
      </c>
      <c r="N294">
        <v>-4.3478260869565215</v>
      </c>
    </row>
    <row r="295" spans="1:14" x14ac:dyDescent="0.3">
      <c r="A295">
        <v>294</v>
      </c>
      <c r="B295" t="s">
        <v>139</v>
      </c>
      <c r="C295" t="s">
        <v>147</v>
      </c>
      <c r="D295" t="s">
        <v>151</v>
      </c>
      <c r="E295" t="s">
        <v>152</v>
      </c>
      <c r="F295" t="s">
        <v>280</v>
      </c>
      <c r="G295" t="s">
        <v>219</v>
      </c>
      <c r="H295">
        <v>320.85483352422722</v>
      </c>
      <c r="I295">
        <v>46</v>
      </c>
      <c r="J295">
        <v>1324190.1874006395</v>
      </c>
      <c r="K295">
        <v>85744000</v>
      </c>
      <c r="L295">
        <v>293</v>
      </c>
      <c r="M295">
        <v>-12.017596785702461</v>
      </c>
      <c r="N295">
        <v>0</v>
      </c>
    </row>
    <row r="296" spans="1:14" x14ac:dyDescent="0.3">
      <c r="A296">
        <v>295</v>
      </c>
      <c r="B296" t="s">
        <v>139</v>
      </c>
      <c r="C296" t="s">
        <v>147</v>
      </c>
      <c r="D296" t="s">
        <v>151</v>
      </c>
      <c r="E296" t="s">
        <v>152</v>
      </c>
      <c r="F296" t="s">
        <v>280</v>
      </c>
      <c r="G296" t="s">
        <v>219</v>
      </c>
      <c r="H296">
        <v>320.85483352422722</v>
      </c>
      <c r="I296">
        <v>46</v>
      </c>
      <c r="J296">
        <v>1324190.1874006395</v>
      </c>
      <c r="K296">
        <v>85744000</v>
      </c>
      <c r="L296">
        <v>294</v>
      </c>
      <c r="M296">
        <v>-12.017596785702461</v>
      </c>
      <c r="N296">
        <v>0</v>
      </c>
    </row>
    <row r="297" spans="1:14" x14ac:dyDescent="0.3">
      <c r="A297">
        <v>296</v>
      </c>
      <c r="B297" t="s">
        <v>139</v>
      </c>
      <c r="C297" t="s">
        <v>147</v>
      </c>
      <c r="D297" t="s">
        <v>151</v>
      </c>
      <c r="E297" t="s">
        <v>152</v>
      </c>
      <c r="F297" t="s">
        <v>280</v>
      </c>
      <c r="G297" t="s">
        <v>219</v>
      </c>
      <c r="H297">
        <v>320.85483352422722</v>
      </c>
      <c r="I297">
        <v>46</v>
      </c>
      <c r="J297">
        <v>1324190.1874006395</v>
      </c>
      <c r="K297">
        <v>85744000</v>
      </c>
      <c r="L297">
        <v>295</v>
      </c>
      <c r="M297">
        <v>-12.017596785702461</v>
      </c>
      <c r="N297">
        <v>0</v>
      </c>
    </row>
    <row r="298" spans="1:14" x14ac:dyDescent="0.3">
      <c r="A298">
        <v>297</v>
      </c>
      <c r="B298" t="s">
        <v>139</v>
      </c>
      <c r="C298" t="s">
        <v>147</v>
      </c>
      <c r="D298" t="s">
        <v>151</v>
      </c>
      <c r="E298" t="s">
        <v>152</v>
      </c>
      <c r="F298" t="s">
        <v>280</v>
      </c>
      <c r="G298" t="s">
        <v>219</v>
      </c>
      <c r="H298">
        <v>320.85483352422722</v>
      </c>
      <c r="I298">
        <v>46</v>
      </c>
      <c r="J298">
        <v>1324190.1874006395</v>
      </c>
      <c r="K298">
        <v>85744000</v>
      </c>
      <c r="L298">
        <v>296</v>
      </c>
      <c r="M298">
        <v>-12.017596785702461</v>
      </c>
      <c r="N298">
        <v>0</v>
      </c>
    </row>
    <row r="299" spans="1:14" x14ac:dyDescent="0.3">
      <c r="A299">
        <v>298</v>
      </c>
      <c r="B299" t="s">
        <v>139</v>
      </c>
      <c r="C299" t="s">
        <v>147</v>
      </c>
      <c r="D299" t="s">
        <v>151</v>
      </c>
      <c r="E299" t="s">
        <v>152</v>
      </c>
      <c r="F299" t="s">
        <v>280</v>
      </c>
      <c r="G299" t="s">
        <v>219</v>
      </c>
      <c r="H299">
        <v>320.85483352422722</v>
      </c>
      <c r="I299">
        <v>46</v>
      </c>
      <c r="J299">
        <v>1324190.1874006395</v>
      </c>
      <c r="K299">
        <v>85744000</v>
      </c>
      <c r="L299">
        <v>297</v>
      </c>
      <c r="M299">
        <v>-12.017596785702461</v>
      </c>
      <c r="N299">
        <v>0</v>
      </c>
    </row>
    <row r="300" spans="1:14" x14ac:dyDescent="0.3">
      <c r="A300">
        <v>299</v>
      </c>
      <c r="B300" t="s">
        <v>139</v>
      </c>
      <c r="C300" t="s">
        <v>147</v>
      </c>
      <c r="D300" t="s">
        <v>151</v>
      </c>
      <c r="E300" t="s">
        <v>152</v>
      </c>
      <c r="F300" t="s">
        <v>280</v>
      </c>
      <c r="G300" t="s">
        <v>219</v>
      </c>
      <c r="H300">
        <v>320.85483352422722</v>
      </c>
      <c r="I300">
        <v>46</v>
      </c>
      <c r="J300">
        <v>1324190.1874006395</v>
      </c>
      <c r="K300">
        <v>85744000</v>
      </c>
      <c r="L300">
        <v>298</v>
      </c>
      <c r="M300">
        <v>-12.017596785702461</v>
      </c>
      <c r="N300">
        <v>0</v>
      </c>
    </row>
    <row r="301" spans="1:14" x14ac:dyDescent="0.3">
      <c r="A301">
        <v>300</v>
      </c>
      <c r="B301" t="s">
        <v>139</v>
      </c>
      <c r="C301" t="s">
        <v>147</v>
      </c>
      <c r="D301" t="s">
        <v>151</v>
      </c>
      <c r="E301" t="s">
        <v>152</v>
      </c>
      <c r="F301" t="s">
        <v>280</v>
      </c>
      <c r="G301" t="s">
        <v>219</v>
      </c>
      <c r="H301">
        <v>320.85483352422722</v>
      </c>
      <c r="I301">
        <v>46</v>
      </c>
      <c r="J301">
        <v>1324190.1874006395</v>
      </c>
      <c r="K301">
        <v>85744000</v>
      </c>
      <c r="L301">
        <v>299</v>
      </c>
      <c r="M301">
        <v>-12.017596785702461</v>
      </c>
      <c r="N301">
        <v>0</v>
      </c>
    </row>
    <row r="302" spans="1:14" x14ac:dyDescent="0.3">
      <c r="A302">
        <v>301</v>
      </c>
      <c r="B302" t="s">
        <v>139</v>
      </c>
      <c r="C302" t="s">
        <v>147</v>
      </c>
      <c r="D302" t="s">
        <v>151</v>
      </c>
      <c r="E302" t="s">
        <v>152</v>
      </c>
      <c r="F302" t="s">
        <v>280</v>
      </c>
      <c r="G302" t="s">
        <v>219</v>
      </c>
      <c r="H302">
        <v>320.85483352422722</v>
      </c>
      <c r="I302">
        <v>46</v>
      </c>
      <c r="J302">
        <v>1324190.1874006395</v>
      </c>
      <c r="K302">
        <v>85744000</v>
      </c>
      <c r="L302">
        <v>300</v>
      </c>
      <c r="M302">
        <v>-12.017596785702461</v>
      </c>
      <c r="N302">
        <v>0</v>
      </c>
    </row>
    <row r="303" spans="1:14" x14ac:dyDescent="0.3">
      <c r="A303">
        <v>302</v>
      </c>
      <c r="B303" t="s">
        <v>139</v>
      </c>
      <c r="C303" t="s">
        <v>147</v>
      </c>
      <c r="D303" t="s">
        <v>151</v>
      </c>
      <c r="E303" t="s">
        <v>152</v>
      </c>
      <c r="F303" t="s">
        <v>280</v>
      </c>
      <c r="G303" t="s">
        <v>219</v>
      </c>
      <c r="H303">
        <v>320.85483352422722</v>
      </c>
      <c r="I303">
        <v>46</v>
      </c>
      <c r="J303">
        <v>1324190.1874006395</v>
      </c>
      <c r="K303">
        <v>85744000</v>
      </c>
      <c r="L303">
        <v>301</v>
      </c>
      <c r="M303">
        <v>-12.017596785702461</v>
      </c>
      <c r="N303">
        <v>0</v>
      </c>
    </row>
    <row r="304" spans="1:14" x14ac:dyDescent="0.3">
      <c r="A304">
        <v>303</v>
      </c>
      <c r="B304" t="s">
        <v>139</v>
      </c>
      <c r="C304" t="s">
        <v>147</v>
      </c>
      <c r="D304" t="s">
        <v>151</v>
      </c>
      <c r="E304" t="s">
        <v>152</v>
      </c>
      <c r="F304" t="s">
        <v>280</v>
      </c>
      <c r="G304" t="s">
        <v>219</v>
      </c>
      <c r="H304">
        <v>320.85483352422722</v>
      </c>
      <c r="I304">
        <v>46</v>
      </c>
      <c r="J304">
        <v>1324190.1874006395</v>
      </c>
      <c r="K304">
        <v>85744000</v>
      </c>
      <c r="L304">
        <v>302</v>
      </c>
      <c r="M304">
        <v>-12.017596785702461</v>
      </c>
      <c r="N304">
        <v>0</v>
      </c>
    </row>
    <row r="305" spans="1:14" x14ac:dyDescent="0.3">
      <c r="A305">
        <v>304</v>
      </c>
      <c r="B305" t="s">
        <v>139</v>
      </c>
      <c r="C305" t="s">
        <v>147</v>
      </c>
      <c r="D305" t="s">
        <v>151</v>
      </c>
      <c r="E305" t="s">
        <v>152</v>
      </c>
      <c r="F305" t="s">
        <v>280</v>
      </c>
      <c r="G305" t="s">
        <v>219</v>
      </c>
      <c r="H305">
        <v>320.85483352422722</v>
      </c>
      <c r="I305">
        <v>46</v>
      </c>
      <c r="J305">
        <v>1324190.1874006395</v>
      </c>
      <c r="K305">
        <v>85744000</v>
      </c>
      <c r="L305">
        <v>303</v>
      </c>
      <c r="M305">
        <v>-12.017596785702461</v>
      </c>
      <c r="N305">
        <v>0</v>
      </c>
    </row>
    <row r="306" spans="1:14" x14ac:dyDescent="0.3">
      <c r="A306">
        <v>305</v>
      </c>
      <c r="B306" t="s">
        <v>139</v>
      </c>
      <c r="C306" t="s">
        <v>147</v>
      </c>
      <c r="D306" t="s">
        <v>151</v>
      </c>
      <c r="E306" t="s">
        <v>152</v>
      </c>
      <c r="F306" t="s">
        <v>280</v>
      </c>
      <c r="G306" t="s">
        <v>219</v>
      </c>
      <c r="H306">
        <v>320.85483352422722</v>
      </c>
      <c r="I306">
        <v>46</v>
      </c>
      <c r="J306">
        <v>1324190.1874006395</v>
      </c>
      <c r="K306">
        <v>85744000</v>
      </c>
      <c r="L306">
        <v>304</v>
      </c>
      <c r="M306">
        <v>-12.017596785702461</v>
      </c>
      <c r="N306">
        <v>0</v>
      </c>
    </row>
    <row r="307" spans="1:14" x14ac:dyDescent="0.3">
      <c r="A307">
        <v>306</v>
      </c>
      <c r="B307" t="s">
        <v>139</v>
      </c>
      <c r="C307" t="s">
        <v>147</v>
      </c>
      <c r="D307" t="s">
        <v>151</v>
      </c>
      <c r="E307" t="s">
        <v>152</v>
      </c>
      <c r="F307" t="s">
        <v>280</v>
      </c>
      <c r="G307" t="s">
        <v>219</v>
      </c>
      <c r="H307">
        <v>320.85483352422722</v>
      </c>
      <c r="I307">
        <v>46</v>
      </c>
      <c r="J307">
        <v>1324190.1874006395</v>
      </c>
      <c r="K307">
        <v>85744000</v>
      </c>
      <c r="L307">
        <v>305</v>
      </c>
      <c r="M307">
        <v>-12.017596785702461</v>
      </c>
      <c r="N307">
        <v>0</v>
      </c>
    </row>
    <row r="308" spans="1:14" x14ac:dyDescent="0.3">
      <c r="A308">
        <v>307</v>
      </c>
      <c r="B308" t="s">
        <v>139</v>
      </c>
      <c r="C308" t="s">
        <v>147</v>
      </c>
      <c r="D308" t="s">
        <v>151</v>
      </c>
      <c r="E308" t="s">
        <v>152</v>
      </c>
      <c r="F308" t="s">
        <v>280</v>
      </c>
      <c r="G308" t="s">
        <v>219</v>
      </c>
      <c r="H308">
        <v>320.85483352422722</v>
      </c>
      <c r="I308">
        <v>46</v>
      </c>
      <c r="J308">
        <v>1324190.1874006395</v>
      </c>
      <c r="K308">
        <v>85744000</v>
      </c>
      <c r="L308">
        <v>306</v>
      </c>
      <c r="M308">
        <v>-12.017596785702461</v>
      </c>
      <c r="N308">
        <v>0</v>
      </c>
    </row>
    <row r="309" spans="1:14" x14ac:dyDescent="0.3">
      <c r="A309">
        <v>308</v>
      </c>
      <c r="B309" t="s">
        <v>139</v>
      </c>
      <c r="C309" t="s">
        <v>147</v>
      </c>
      <c r="D309" t="s">
        <v>151</v>
      </c>
      <c r="E309" t="s">
        <v>152</v>
      </c>
      <c r="F309" t="s">
        <v>280</v>
      </c>
      <c r="G309" t="s">
        <v>219</v>
      </c>
      <c r="H309">
        <v>320.85483352422722</v>
      </c>
      <c r="I309">
        <v>46</v>
      </c>
      <c r="J309">
        <v>1324190.1874006395</v>
      </c>
      <c r="K309">
        <v>85744000</v>
      </c>
      <c r="L309">
        <v>307</v>
      </c>
      <c r="M309">
        <v>-12.017596785702461</v>
      </c>
      <c r="N309">
        <v>0</v>
      </c>
    </row>
    <row r="310" spans="1:14" x14ac:dyDescent="0.3">
      <c r="A310">
        <v>309</v>
      </c>
      <c r="B310" t="s">
        <v>139</v>
      </c>
      <c r="C310" t="s">
        <v>147</v>
      </c>
      <c r="D310" t="s">
        <v>151</v>
      </c>
      <c r="E310" t="s">
        <v>152</v>
      </c>
      <c r="F310" t="s">
        <v>280</v>
      </c>
      <c r="G310" t="s">
        <v>219</v>
      </c>
      <c r="H310">
        <v>320.85483352422722</v>
      </c>
      <c r="I310">
        <v>46</v>
      </c>
      <c r="J310">
        <v>1324190.1874006395</v>
      </c>
      <c r="K310">
        <v>85744000</v>
      </c>
      <c r="L310">
        <v>308</v>
      </c>
      <c r="M310">
        <v>-12.017596785702461</v>
      </c>
      <c r="N310">
        <v>0</v>
      </c>
    </row>
    <row r="311" spans="1:14" x14ac:dyDescent="0.3">
      <c r="A311">
        <v>310</v>
      </c>
      <c r="B311" t="s">
        <v>139</v>
      </c>
      <c r="C311" t="s">
        <v>147</v>
      </c>
      <c r="D311" t="s">
        <v>151</v>
      </c>
      <c r="E311" t="s">
        <v>152</v>
      </c>
      <c r="F311" t="s">
        <v>280</v>
      </c>
      <c r="G311" t="s">
        <v>219</v>
      </c>
      <c r="H311">
        <v>320.85483352422722</v>
      </c>
      <c r="I311">
        <v>46</v>
      </c>
      <c r="J311">
        <v>1324190.1874006395</v>
      </c>
      <c r="K311">
        <v>85744000</v>
      </c>
      <c r="L311">
        <v>309</v>
      </c>
      <c r="M311">
        <v>-12.017596785702461</v>
      </c>
      <c r="N311">
        <v>0</v>
      </c>
    </row>
    <row r="312" spans="1:14" x14ac:dyDescent="0.3">
      <c r="A312">
        <v>311</v>
      </c>
      <c r="B312" t="s">
        <v>139</v>
      </c>
      <c r="C312" t="s">
        <v>147</v>
      </c>
      <c r="D312" t="s">
        <v>151</v>
      </c>
      <c r="E312" t="s">
        <v>152</v>
      </c>
      <c r="F312" t="s">
        <v>280</v>
      </c>
      <c r="G312" t="s">
        <v>219</v>
      </c>
      <c r="H312">
        <v>320.85483352422722</v>
      </c>
      <c r="I312">
        <v>46</v>
      </c>
      <c r="J312">
        <v>1324190.1874006395</v>
      </c>
      <c r="K312">
        <v>85744000</v>
      </c>
      <c r="L312">
        <v>310</v>
      </c>
      <c r="M312">
        <v>-12.017596785702461</v>
      </c>
      <c r="N312">
        <v>0</v>
      </c>
    </row>
    <row r="313" spans="1:14" x14ac:dyDescent="0.3">
      <c r="A313">
        <v>312</v>
      </c>
      <c r="B313" t="s">
        <v>139</v>
      </c>
      <c r="C313" t="s">
        <v>147</v>
      </c>
      <c r="D313" t="s">
        <v>151</v>
      </c>
      <c r="E313" t="s">
        <v>152</v>
      </c>
      <c r="F313" t="s">
        <v>280</v>
      </c>
      <c r="G313" t="s">
        <v>219</v>
      </c>
      <c r="H313">
        <v>320.85483352422722</v>
      </c>
      <c r="I313">
        <v>46</v>
      </c>
      <c r="J313">
        <v>1324190.1874006395</v>
      </c>
      <c r="K313">
        <v>85744000</v>
      </c>
      <c r="L313">
        <v>311</v>
      </c>
      <c r="M313">
        <v>-12.017596785702461</v>
      </c>
      <c r="N313">
        <v>0</v>
      </c>
    </row>
    <row r="314" spans="1:14" x14ac:dyDescent="0.3">
      <c r="A314">
        <v>313</v>
      </c>
      <c r="B314" t="s">
        <v>139</v>
      </c>
      <c r="C314" t="s">
        <v>147</v>
      </c>
      <c r="D314" t="s">
        <v>151</v>
      </c>
      <c r="E314" t="s">
        <v>152</v>
      </c>
      <c r="F314" t="s">
        <v>280</v>
      </c>
      <c r="G314" t="s">
        <v>219</v>
      </c>
      <c r="H314">
        <v>320.85483352422722</v>
      </c>
      <c r="I314">
        <v>46</v>
      </c>
      <c r="J314">
        <v>1324190.1874006395</v>
      </c>
      <c r="K314">
        <v>85744000</v>
      </c>
      <c r="L314">
        <v>312</v>
      </c>
      <c r="M314">
        <v>-12.017596785702461</v>
      </c>
      <c r="N314">
        <v>0</v>
      </c>
    </row>
    <row r="315" spans="1:14" x14ac:dyDescent="0.3">
      <c r="A315">
        <v>314</v>
      </c>
      <c r="B315" t="s">
        <v>139</v>
      </c>
      <c r="C315" t="s">
        <v>147</v>
      </c>
      <c r="D315" t="s">
        <v>151</v>
      </c>
      <c r="E315" t="s">
        <v>152</v>
      </c>
      <c r="F315" t="s">
        <v>280</v>
      </c>
      <c r="G315" t="s">
        <v>219</v>
      </c>
      <c r="H315">
        <v>320.85483352422722</v>
      </c>
      <c r="I315">
        <v>46</v>
      </c>
      <c r="J315">
        <v>1324190.1874006395</v>
      </c>
      <c r="K315">
        <v>85744000</v>
      </c>
      <c r="L315">
        <v>313</v>
      </c>
      <c r="M315">
        <v>-12.017596785702461</v>
      </c>
      <c r="N315">
        <v>0</v>
      </c>
    </row>
    <row r="316" spans="1:14" x14ac:dyDescent="0.3">
      <c r="A316">
        <v>315</v>
      </c>
      <c r="B316" t="s">
        <v>139</v>
      </c>
      <c r="C316" t="s">
        <v>147</v>
      </c>
      <c r="D316" t="s">
        <v>151</v>
      </c>
      <c r="E316" t="s">
        <v>152</v>
      </c>
      <c r="F316" t="s">
        <v>280</v>
      </c>
      <c r="G316" t="s">
        <v>219</v>
      </c>
      <c r="H316">
        <v>320.85483352422722</v>
      </c>
      <c r="I316">
        <v>46</v>
      </c>
      <c r="J316">
        <v>1324190.1874006395</v>
      </c>
      <c r="K316">
        <v>85744000</v>
      </c>
      <c r="L316">
        <v>314</v>
      </c>
      <c r="M316">
        <v>-12.017596785702461</v>
      </c>
      <c r="N316">
        <v>0</v>
      </c>
    </row>
    <row r="317" spans="1:14" x14ac:dyDescent="0.3">
      <c r="A317">
        <v>316</v>
      </c>
      <c r="B317" t="s">
        <v>139</v>
      </c>
      <c r="C317" t="s">
        <v>147</v>
      </c>
      <c r="D317" t="s">
        <v>151</v>
      </c>
      <c r="E317" t="s">
        <v>152</v>
      </c>
      <c r="F317" t="s">
        <v>280</v>
      </c>
      <c r="G317" t="s">
        <v>219</v>
      </c>
      <c r="H317">
        <v>320.85483352422722</v>
      </c>
      <c r="I317">
        <v>46</v>
      </c>
      <c r="J317">
        <v>1324190.1874006395</v>
      </c>
      <c r="K317">
        <v>85744000</v>
      </c>
      <c r="L317">
        <v>315</v>
      </c>
      <c r="M317">
        <v>-12.017596785702461</v>
      </c>
      <c r="N317">
        <v>0</v>
      </c>
    </row>
    <row r="318" spans="1:14" x14ac:dyDescent="0.3">
      <c r="A318">
        <v>317</v>
      </c>
      <c r="B318" t="s">
        <v>139</v>
      </c>
      <c r="C318" t="s">
        <v>147</v>
      </c>
      <c r="D318" t="s">
        <v>151</v>
      </c>
      <c r="E318" t="s">
        <v>152</v>
      </c>
      <c r="F318" t="s">
        <v>280</v>
      </c>
      <c r="G318" t="s">
        <v>219</v>
      </c>
      <c r="H318">
        <v>320.85483352422722</v>
      </c>
      <c r="I318">
        <v>46</v>
      </c>
      <c r="J318">
        <v>1324190.1874006395</v>
      </c>
      <c r="K318">
        <v>85744000</v>
      </c>
      <c r="L318">
        <v>316</v>
      </c>
      <c r="M318">
        <v>-12.017596785702461</v>
      </c>
      <c r="N318">
        <v>0</v>
      </c>
    </row>
    <row r="319" spans="1:14" x14ac:dyDescent="0.3">
      <c r="A319">
        <v>318</v>
      </c>
      <c r="B319" t="s">
        <v>139</v>
      </c>
      <c r="C319" t="s">
        <v>147</v>
      </c>
      <c r="D319" t="s">
        <v>151</v>
      </c>
      <c r="E319" t="s">
        <v>152</v>
      </c>
      <c r="F319" t="s">
        <v>280</v>
      </c>
      <c r="G319" t="s">
        <v>219</v>
      </c>
      <c r="H319">
        <v>320.85483352422722</v>
      </c>
      <c r="I319">
        <v>46</v>
      </c>
      <c r="J319">
        <v>1324190.1874006395</v>
      </c>
      <c r="K319">
        <v>85744000</v>
      </c>
      <c r="L319">
        <v>317</v>
      </c>
      <c r="M319">
        <v>-12.017596785702461</v>
      </c>
      <c r="N319">
        <v>0</v>
      </c>
    </row>
    <row r="320" spans="1:14" x14ac:dyDescent="0.3">
      <c r="A320">
        <v>319</v>
      </c>
      <c r="B320" t="s">
        <v>139</v>
      </c>
      <c r="C320" t="s">
        <v>147</v>
      </c>
      <c r="D320" t="s">
        <v>151</v>
      </c>
      <c r="E320" t="s">
        <v>152</v>
      </c>
      <c r="F320" t="s">
        <v>280</v>
      </c>
      <c r="G320" t="s">
        <v>219</v>
      </c>
      <c r="H320">
        <v>320.85483352422722</v>
      </c>
      <c r="I320">
        <v>46</v>
      </c>
      <c r="J320">
        <v>1324190.1874006395</v>
      </c>
      <c r="K320">
        <v>85744000</v>
      </c>
      <c r="L320">
        <v>318</v>
      </c>
      <c r="M320">
        <v>-12.017596785702461</v>
      </c>
      <c r="N320">
        <v>0</v>
      </c>
    </row>
    <row r="321" spans="1:14" x14ac:dyDescent="0.3">
      <c r="A321">
        <v>320</v>
      </c>
      <c r="B321" t="s">
        <v>139</v>
      </c>
      <c r="C321" t="s">
        <v>147</v>
      </c>
      <c r="D321" t="s">
        <v>151</v>
      </c>
      <c r="E321" t="s">
        <v>152</v>
      </c>
      <c r="F321" t="s">
        <v>280</v>
      </c>
      <c r="G321" t="s">
        <v>219</v>
      </c>
      <c r="H321">
        <v>320.85483352422722</v>
      </c>
      <c r="I321">
        <v>46</v>
      </c>
      <c r="J321">
        <v>1324190.1874006395</v>
      </c>
      <c r="K321">
        <v>85744000</v>
      </c>
      <c r="L321">
        <v>319</v>
      </c>
      <c r="M321">
        <v>-12.017596785702461</v>
      </c>
      <c r="N321">
        <v>0</v>
      </c>
    </row>
    <row r="322" spans="1:14" x14ac:dyDescent="0.3">
      <c r="A322">
        <v>321</v>
      </c>
      <c r="B322" t="s">
        <v>139</v>
      </c>
      <c r="C322" t="s">
        <v>147</v>
      </c>
      <c r="D322" t="s">
        <v>151</v>
      </c>
      <c r="E322" t="s">
        <v>152</v>
      </c>
      <c r="F322" t="s">
        <v>280</v>
      </c>
      <c r="G322" t="s">
        <v>219</v>
      </c>
      <c r="H322">
        <v>320.85483352422722</v>
      </c>
      <c r="I322">
        <v>46</v>
      </c>
      <c r="J322">
        <v>1324190.1874006395</v>
      </c>
      <c r="K322">
        <v>85744000</v>
      </c>
      <c r="L322">
        <v>320</v>
      </c>
      <c r="M322">
        <v>-12.017596785702461</v>
      </c>
      <c r="N322">
        <v>0</v>
      </c>
    </row>
    <row r="323" spans="1:14" x14ac:dyDescent="0.3">
      <c r="A323">
        <v>322</v>
      </c>
      <c r="B323" t="s">
        <v>139</v>
      </c>
      <c r="C323" t="s">
        <v>147</v>
      </c>
      <c r="D323" t="s">
        <v>151</v>
      </c>
      <c r="E323" t="s">
        <v>152</v>
      </c>
      <c r="F323" t="s">
        <v>280</v>
      </c>
      <c r="G323" t="s">
        <v>219</v>
      </c>
      <c r="H323">
        <v>320.85483352422722</v>
      </c>
      <c r="I323">
        <v>46</v>
      </c>
      <c r="J323">
        <v>1324190.1874006395</v>
      </c>
      <c r="K323">
        <v>85744000</v>
      </c>
      <c r="L323">
        <v>321</v>
      </c>
      <c r="M323">
        <v>-12.017596785702461</v>
      </c>
      <c r="N323">
        <v>0</v>
      </c>
    </row>
    <row r="324" spans="1:14" x14ac:dyDescent="0.3">
      <c r="A324">
        <v>323</v>
      </c>
      <c r="B324" t="s">
        <v>139</v>
      </c>
      <c r="C324" t="s">
        <v>147</v>
      </c>
      <c r="D324" t="s">
        <v>151</v>
      </c>
      <c r="E324" t="s">
        <v>152</v>
      </c>
      <c r="F324" t="s">
        <v>280</v>
      </c>
      <c r="G324" t="s">
        <v>219</v>
      </c>
      <c r="H324">
        <v>320.85483352422722</v>
      </c>
      <c r="I324">
        <v>46</v>
      </c>
      <c r="J324">
        <v>1324190.1874006395</v>
      </c>
      <c r="K324">
        <v>85744000</v>
      </c>
      <c r="L324">
        <v>322</v>
      </c>
      <c r="M324">
        <v>-12.017596785702461</v>
      </c>
      <c r="N324">
        <v>0</v>
      </c>
    </row>
    <row r="325" spans="1:14" x14ac:dyDescent="0.3">
      <c r="A325">
        <v>324</v>
      </c>
      <c r="B325" t="s">
        <v>139</v>
      </c>
      <c r="C325" t="s">
        <v>147</v>
      </c>
      <c r="D325" t="s">
        <v>151</v>
      </c>
      <c r="E325" t="s">
        <v>152</v>
      </c>
      <c r="F325" t="s">
        <v>280</v>
      </c>
      <c r="G325" t="s">
        <v>219</v>
      </c>
      <c r="H325">
        <v>320.85483352422722</v>
      </c>
      <c r="I325">
        <v>46</v>
      </c>
      <c r="J325">
        <v>1324190.1874006395</v>
      </c>
      <c r="K325">
        <v>85744000</v>
      </c>
      <c r="L325">
        <v>323</v>
      </c>
      <c r="M325">
        <v>-12.017596785702461</v>
      </c>
      <c r="N325">
        <v>0</v>
      </c>
    </row>
    <row r="326" spans="1:14" x14ac:dyDescent="0.3">
      <c r="A326">
        <v>325</v>
      </c>
      <c r="B326" t="s">
        <v>139</v>
      </c>
      <c r="C326" t="s">
        <v>147</v>
      </c>
      <c r="D326" t="s">
        <v>151</v>
      </c>
      <c r="E326" t="s">
        <v>152</v>
      </c>
      <c r="F326" t="s">
        <v>280</v>
      </c>
      <c r="G326" t="s">
        <v>219</v>
      </c>
      <c r="H326">
        <v>320.85483352422722</v>
      </c>
      <c r="I326">
        <v>46</v>
      </c>
      <c r="J326">
        <v>1324190.1874006395</v>
      </c>
      <c r="K326">
        <v>85744000</v>
      </c>
      <c r="L326">
        <v>324</v>
      </c>
      <c r="M326">
        <v>-12.017596785702461</v>
      </c>
      <c r="N326">
        <v>0</v>
      </c>
    </row>
    <row r="327" spans="1:14" x14ac:dyDescent="0.3">
      <c r="A327">
        <v>326</v>
      </c>
      <c r="B327" t="s">
        <v>139</v>
      </c>
      <c r="C327" t="s">
        <v>147</v>
      </c>
      <c r="D327" t="s">
        <v>151</v>
      </c>
      <c r="E327" t="s">
        <v>152</v>
      </c>
      <c r="F327" t="s">
        <v>280</v>
      </c>
      <c r="G327" t="s">
        <v>219</v>
      </c>
      <c r="H327">
        <v>320.85483352422722</v>
      </c>
      <c r="I327">
        <v>46</v>
      </c>
      <c r="J327">
        <v>1324190.1874006395</v>
      </c>
      <c r="K327">
        <v>85744000</v>
      </c>
      <c r="L327">
        <v>325</v>
      </c>
      <c r="M327">
        <v>-12.017596785702461</v>
      </c>
      <c r="N327">
        <v>0</v>
      </c>
    </row>
    <row r="328" spans="1:14" x14ac:dyDescent="0.3">
      <c r="A328">
        <v>327</v>
      </c>
      <c r="B328" t="s">
        <v>139</v>
      </c>
      <c r="C328" t="s">
        <v>147</v>
      </c>
      <c r="D328" t="s">
        <v>151</v>
      </c>
      <c r="E328" t="s">
        <v>152</v>
      </c>
      <c r="F328" t="s">
        <v>280</v>
      </c>
      <c r="G328" t="s">
        <v>219</v>
      </c>
      <c r="H328">
        <v>320.85483352422722</v>
      </c>
      <c r="I328">
        <v>46</v>
      </c>
      <c r="J328">
        <v>1324190.1874006395</v>
      </c>
      <c r="K328">
        <v>85744000</v>
      </c>
      <c r="L328">
        <v>326</v>
      </c>
      <c r="M328">
        <v>-12.017596785702461</v>
      </c>
      <c r="N328">
        <v>0</v>
      </c>
    </row>
    <row r="329" spans="1:14" x14ac:dyDescent="0.3">
      <c r="A329">
        <v>328</v>
      </c>
      <c r="B329" t="s">
        <v>139</v>
      </c>
      <c r="C329" t="s">
        <v>147</v>
      </c>
      <c r="D329" t="s">
        <v>151</v>
      </c>
      <c r="E329" t="s">
        <v>152</v>
      </c>
      <c r="F329" t="s">
        <v>280</v>
      </c>
      <c r="G329" t="s">
        <v>219</v>
      </c>
      <c r="H329">
        <v>320.85483352422722</v>
      </c>
      <c r="I329">
        <v>46</v>
      </c>
      <c r="J329">
        <v>1324190.1874006395</v>
      </c>
      <c r="K329">
        <v>85744000</v>
      </c>
      <c r="L329">
        <v>327</v>
      </c>
      <c r="M329">
        <v>-12.017596785702461</v>
      </c>
      <c r="N329">
        <v>0</v>
      </c>
    </row>
    <row r="330" spans="1:14" x14ac:dyDescent="0.3">
      <c r="A330">
        <v>329</v>
      </c>
      <c r="B330" t="s">
        <v>139</v>
      </c>
      <c r="C330" t="s">
        <v>147</v>
      </c>
      <c r="D330" t="s">
        <v>151</v>
      </c>
      <c r="E330" t="s">
        <v>152</v>
      </c>
      <c r="F330" t="s">
        <v>280</v>
      </c>
      <c r="G330" t="s">
        <v>219</v>
      </c>
      <c r="H330">
        <v>320.85483352422722</v>
      </c>
      <c r="I330">
        <v>46</v>
      </c>
      <c r="J330">
        <v>1324190.1874006395</v>
      </c>
      <c r="K330">
        <v>85744000</v>
      </c>
      <c r="L330">
        <v>328</v>
      </c>
      <c r="M330">
        <v>-12.017596785702461</v>
      </c>
      <c r="N330">
        <v>0</v>
      </c>
    </row>
    <row r="331" spans="1:14" x14ac:dyDescent="0.3">
      <c r="A331">
        <v>330</v>
      </c>
      <c r="B331" t="s">
        <v>139</v>
      </c>
      <c r="C331" t="s">
        <v>147</v>
      </c>
      <c r="D331" t="s">
        <v>151</v>
      </c>
      <c r="E331" t="s">
        <v>152</v>
      </c>
      <c r="F331" t="s">
        <v>280</v>
      </c>
      <c r="G331" t="s">
        <v>219</v>
      </c>
      <c r="H331">
        <v>320.85483352422722</v>
      </c>
      <c r="I331">
        <v>46</v>
      </c>
      <c r="J331">
        <v>1324190.1874006395</v>
      </c>
      <c r="K331">
        <v>85744000</v>
      </c>
      <c r="L331">
        <v>329</v>
      </c>
      <c r="M331">
        <v>-12.017596785702461</v>
      </c>
      <c r="N331">
        <v>0</v>
      </c>
    </row>
    <row r="332" spans="1:14" x14ac:dyDescent="0.3">
      <c r="A332">
        <v>331</v>
      </c>
      <c r="B332" t="s">
        <v>139</v>
      </c>
      <c r="C332" t="s">
        <v>147</v>
      </c>
      <c r="D332" t="s">
        <v>151</v>
      </c>
      <c r="E332" t="s">
        <v>152</v>
      </c>
      <c r="F332" t="s">
        <v>280</v>
      </c>
      <c r="G332" t="s">
        <v>219</v>
      </c>
      <c r="H332">
        <v>320.85483352422722</v>
      </c>
      <c r="I332">
        <v>46</v>
      </c>
      <c r="J332">
        <v>1324190.1874006395</v>
      </c>
      <c r="K332">
        <v>85744000</v>
      </c>
      <c r="L332">
        <v>330</v>
      </c>
      <c r="M332">
        <v>-12.017596785702461</v>
      </c>
      <c r="N332">
        <v>0</v>
      </c>
    </row>
    <row r="333" spans="1:14" x14ac:dyDescent="0.3">
      <c r="A333">
        <v>332</v>
      </c>
      <c r="B333" t="s">
        <v>139</v>
      </c>
      <c r="C333" t="s">
        <v>147</v>
      </c>
      <c r="D333" t="s">
        <v>151</v>
      </c>
      <c r="E333" t="s">
        <v>152</v>
      </c>
      <c r="F333" t="s">
        <v>280</v>
      </c>
      <c r="G333" t="s">
        <v>219</v>
      </c>
      <c r="H333">
        <v>320.85483352422722</v>
      </c>
      <c r="I333">
        <v>46</v>
      </c>
      <c r="J333">
        <v>1324190.1874006395</v>
      </c>
      <c r="K333">
        <v>85744000</v>
      </c>
      <c r="L333">
        <v>331</v>
      </c>
      <c r="M333">
        <v>-12.017596785702461</v>
      </c>
      <c r="N333">
        <v>0</v>
      </c>
    </row>
    <row r="334" spans="1:14" x14ac:dyDescent="0.3">
      <c r="A334">
        <v>333</v>
      </c>
      <c r="B334" t="s">
        <v>139</v>
      </c>
      <c r="C334" t="s">
        <v>147</v>
      </c>
      <c r="D334" t="s">
        <v>151</v>
      </c>
      <c r="E334" t="s">
        <v>152</v>
      </c>
      <c r="F334" t="s">
        <v>280</v>
      </c>
      <c r="G334" t="s">
        <v>219</v>
      </c>
      <c r="H334">
        <v>320.85483352422722</v>
      </c>
      <c r="I334">
        <v>46</v>
      </c>
      <c r="J334">
        <v>1324190.1874006395</v>
      </c>
      <c r="K334">
        <v>85744000</v>
      </c>
      <c r="L334">
        <v>332</v>
      </c>
      <c r="M334">
        <v>-12.017596785702461</v>
      </c>
      <c r="N334">
        <v>0</v>
      </c>
    </row>
    <row r="335" spans="1:14" x14ac:dyDescent="0.3">
      <c r="A335">
        <v>334</v>
      </c>
      <c r="B335" t="s">
        <v>139</v>
      </c>
      <c r="C335" t="s">
        <v>147</v>
      </c>
      <c r="D335" t="s">
        <v>151</v>
      </c>
      <c r="E335" t="s">
        <v>152</v>
      </c>
      <c r="F335" t="s">
        <v>280</v>
      </c>
      <c r="G335" t="s">
        <v>219</v>
      </c>
      <c r="H335">
        <v>320.85483352422722</v>
      </c>
      <c r="I335">
        <v>46</v>
      </c>
      <c r="J335">
        <v>1324190.1874006395</v>
      </c>
      <c r="K335">
        <v>85744000</v>
      </c>
      <c r="L335">
        <v>333</v>
      </c>
      <c r="M335">
        <v>-12.017596785702461</v>
      </c>
      <c r="N335">
        <v>0</v>
      </c>
    </row>
    <row r="336" spans="1:14" x14ac:dyDescent="0.3">
      <c r="A336">
        <v>335</v>
      </c>
      <c r="B336" t="s">
        <v>139</v>
      </c>
      <c r="C336" t="s">
        <v>147</v>
      </c>
      <c r="D336" t="s">
        <v>151</v>
      </c>
      <c r="E336" t="s">
        <v>152</v>
      </c>
      <c r="F336" t="s">
        <v>280</v>
      </c>
      <c r="G336" t="s">
        <v>219</v>
      </c>
      <c r="H336">
        <v>320.85483352422722</v>
      </c>
      <c r="I336">
        <v>46</v>
      </c>
      <c r="J336">
        <v>1324190.1874006395</v>
      </c>
      <c r="K336">
        <v>85744000</v>
      </c>
      <c r="L336">
        <v>334</v>
      </c>
      <c r="M336">
        <v>-12.017596785702461</v>
      </c>
      <c r="N336">
        <v>0</v>
      </c>
    </row>
    <row r="337" spans="1:14" x14ac:dyDescent="0.3">
      <c r="A337">
        <v>336</v>
      </c>
      <c r="B337" t="s">
        <v>139</v>
      </c>
      <c r="C337" t="s">
        <v>147</v>
      </c>
      <c r="D337" t="s">
        <v>151</v>
      </c>
      <c r="E337" t="s">
        <v>152</v>
      </c>
      <c r="F337" t="s">
        <v>280</v>
      </c>
      <c r="G337" t="s">
        <v>219</v>
      </c>
      <c r="H337">
        <v>320.85483352422722</v>
      </c>
      <c r="I337">
        <v>46</v>
      </c>
      <c r="J337">
        <v>1324190.1874006395</v>
      </c>
      <c r="K337">
        <v>85744000</v>
      </c>
      <c r="L337">
        <v>335</v>
      </c>
      <c r="M337">
        <v>-12.017596785702461</v>
      </c>
      <c r="N337">
        <v>0</v>
      </c>
    </row>
    <row r="338" spans="1:14" x14ac:dyDescent="0.3">
      <c r="A338">
        <v>337</v>
      </c>
      <c r="B338" t="s">
        <v>139</v>
      </c>
      <c r="C338" t="s">
        <v>147</v>
      </c>
      <c r="D338" t="s">
        <v>151</v>
      </c>
      <c r="E338" t="s">
        <v>152</v>
      </c>
      <c r="F338" t="s">
        <v>280</v>
      </c>
      <c r="G338" t="s">
        <v>219</v>
      </c>
      <c r="H338">
        <v>320.85483352422722</v>
      </c>
      <c r="I338">
        <v>46</v>
      </c>
      <c r="J338">
        <v>1324190.1874006395</v>
      </c>
      <c r="K338">
        <v>85744000</v>
      </c>
      <c r="L338">
        <v>336</v>
      </c>
      <c r="M338">
        <v>-12.017596785702461</v>
      </c>
      <c r="N338">
        <v>0</v>
      </c>
    </row>
    <row r="339" spans="1:14" x14ac:dyDescent="0.3">
      <c r="A339">
        <v>338</v>
      </c>
      <c r="B339" t="s">
        <v>139</v>
      </c>
      <c r="C339" t="s">
        <v>147</v>
      </c>
      <c r="D339" t="s">
        <v>151</v>
      </c>
      <c r="E339" t="s">
        <v>152</v>
      </c>
      <c r="F339" t="s">
        <v>280</v>
      </c>
      <c r="G339" t="s">
        <v>219</v>
      </c>
      <c r="H339">
        <v>320.85483352422722</v>
      </c>
      <c r="I339">
        <v>46</v>
      </c>
      <c r="J339">
        <v>1324190.1874006395</v>
      </c>
      <c r="K339">
        <v>85744000</v>
      </c>
      <c r="L339">
        <v>337</v>
      </c>
      <c r="M339">
        <v>-12.017596785702461</v>
      </c>
      <c r="N339">
        <v>0</v>
      </c>
    </row>
    <row r="340" spans="1:14" x14ac:dyDescent="0.3">
      <c r="A340">
        <v>339</v>
      </c>
      <c r="B340" t="s">
        <v>139</v>
      </c>
      <c r="C340" t="s">
        <v>147</v>
      </c>
      <c r="D340" t="s">
        <v>151</v>
      </c>
      <c r="E340" t="s">
        <v>152</v>
      </c>
      <c r="F340" t="s">
        <v>280</v>
      </c>
      <c r="G340" t="s">
        <v>219</v>
      </c>
      <c r="H340">
        <v>323.43017913138891</v>
      </c>
      <c r="I340">
        <v>46</v>
      </c>
      <c r="J340">
        <v>1182126.9384433487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147</v>
      </c>
      <c r="D341" t="s">
        <v>151</v>
      </c>
      <c r="E341" t="s">
        <v>152</v>
      </c>
      <c r="F341" t="s">
        <v>280</v>
      </c>
      <c r="G341" t="s">
        <v>219</v>
      </c>
      <c r="H341">
        <v>323.43017913138891</v>
      </c>
      <c r="I341">
        <v>46</v>
      </c>
      <c r="J341">
        <v>1182126.9384433487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147</v>
      </c>
      <c r="D342" t="s">
        <v>151</v>
      </c>
      <c r="E342" t="s">
        <v>152</v>
      </c>
      <c r="F342" t="s">
        <v>280</v>
      </c>
      <c r="G342" t="s">
        <v>219</v>
      </c>
      <c r="H342">
        <v>323.43017913138891</v>
      </c>
      <c r="I342">
        <v>46</v>
      </c>
      <c r="J342">
        <v>1182126.9384433487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147</v>
      </c>
      <c r="D343" t="s">
        <v>151</v>
      </c>
      <c r="E343" t="s">
        <v>152</v>
      </c>
      <c r="F343" t="s">
        <v>280</v>
      </c>
      <c r="G343" t="s">
        <v>219</v>
      </c>
      <c r="H343">
        <v>323.43017913138891</v>
      </c>
      <c r="I343">
        <v>46</v>
      </c>
      <c r="J343">
        <v>1182126.9384433487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147</v>
      </c>
      <c r="D344" t="s">
        <v>151</v>
      </c>
      <c r="E344" t="s">
        <v>152</v>
      </c>
      <c r="F344" t="s">
        <v>280</v>
      </c>
      <c r="G344" t="s">
        <v>219</v>
      </c>
      <c r="H344">
        <v>323.43017913138891</v>
      </c>
      <c r="I344">
        <v>46</v>
      </c>
      <c r="J344">
        <v>1182126.9384433487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147</v>
      </c>
      <c r="D345" t="s">
        <v>151</v>
      </c>
      <c r="E345" t="s">
        <v>152</v>
      </c>
      <c r="F345" t="s">
        <v>280</v>
      </c>
      <c r="G345" t="s">
        <v>219</v>
      </c>
      <c r="H345">
        <v>323.43017913138891</v>
      </c>
      <c r="I345">
        <v>46</v>
      </c>
      <c r="J345">
        <v>1182126.9384433487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147</v>
      </c>
      <c r="D346" t="s">
        <v>151</v>
      </c>
      <c r="E346" t="s">
        <v>152</v>
      </c>
      <c r="F346" t="s">
        <v>280</v>
      </c>
      <c r="G346" t="s">
        <v>219</v>
      </c>
      <c r="H346">
        <v>323.43017913138891</v>
      </c>
      <c r="I346">
        <v>46</v>
      </c>
      <c r="J346">
        <v>1182126.9384433487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147</v>
      </c>
      <c r="D347" t="s">
        <v>151</v>
      </c>
      <c r="E347" t="s">
        <v>152</v>
      </c>
      <c r="F347" t="s">
        <v>280</v>
      </c>
      <c r="G347" t="s">
        <v>219</v>
      </c>
      <c r="H347">
        <v>323.43017913138891</v>
      </c>
      <c r="I347">
        <v>46</v>
      </c>
      <c r="J347">
        <v>1182126.9384433487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147</v>
      </c>
      <c r="D348" t="s">
        <v>151</v>
      </c>
      <c r="E348" t="s">
        <v>152</v>
      </c>
      <c r="F348" t="s">
        <v>280</v>
      </c>
      <c r="G348" t="s">
        <v>219</v>
      </c>
      <c r="H348">
        <v>323.43017913138891</v>
      </c>
      <c r="I348">
        <v>46</v>
      </c>
      <c r="J348">
        <v>1182126.9384433487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147</v>
      </c>
      <c r="D349" t="s">
        <v>151</v>
      </c>
      <c r="E349" t="s">
        <v>152</v>
      </c>
      <c r="F349" t="s">
        <v>280</v>
      </c>
      <c r="G349" t="s">
        <v>219</v>
      </c>
      <c r="H349">
        <v>323.43017913138891</v>
      </c>
      <c r="I349">
        <v>46</v>
      </c>
      <c r="J349">
        <v>1182126.9384433487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147</v>
      </c>
      <c r="D350" t="s">
        <v>151</v>
      </c>
      <c r="E350" t="s">
        <v>152</v>
      </c>
      <c r="F350" t="s">
        <v>280</v>
      </c>
      <c r="G350" t="s">
        <v>219</v>
      </c>
      <c r="H350">
        <v>323.43017913138891</v>
      </c>
      <c r="I350">
        <v>46</v>
      </c>
      <c r="J350">
        <v>1182126.9384433487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147</v>
      </c>
      <c r="D351" t="s">
        <v>151</v>
      </c>
      <c r="E351" t="s">
        <v>152</v>
      </c>
      <c r="F351" t="s">
        <v>280</v>
      </c>
      <c r="G351" t="s">
        <v>219</v>
      </c>
      <c r="H351">
        <v>323.43017913138891</v>
      </c>
      <c r="I351">
        <v>46</v>
      </c>
      <c r="J351">
        <v>1182126.9384433487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147</v>
      </c>
      <c r="D352" t="s">
        <v>151</v>
      </c>
      <c r="E352" t="s">
        <v>152</v>
      </c>
      <c r="F352" t="s">
        <v>280</v>
      </c>
      <c r="G352" t="s">
        <v>219</v>
      </c>
      <c r="H352">
        <v>323.43017913138891</v>
      </c>
      <c r="I352">
        <v>46</v>
      </c>
      <c r="J352">
        <v>1182126.9384433487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147</v>
      </c>
      <c r="D353" t="s">
        <v>151</v>
      </c>
      <c r="E353" t="s">
        <v>152</v>
      </c>
      <c r="F353" t="s">
        <v>280</v>
      </c>
      <c r="G353" t="s">
        <v>219</v>
      </c>
      <c r="H353">
        <v>323.43017913138891</v>
      </c>
      <c r="I353">
        <v>46</v>
      </c>
      <c r="J353">
        <v>1182126.9384433487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147</v>
      </c>
      <c r="D354" t="s">
        <v>151</v>
      </c>
      <c r="E354" t="s">
        <v>152</v>
      </c>
      <c r="F354" t="s">
        <v>280</v>
      </c>
      <c r="G354" t="s">
        <v>219</v>
      </c>
      <c r="H354">
        <v>323.43017913138891</v>
      </c>
      <c r="I354">
        <v>46</v>
      </c>
      <c r="J354">
        <v>1182126.9384433487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147</v>
      </c>
      <c r="D355" t="s">
        <v>151</v>
      </c>
      <c r="E355" t="s">
        <v>152</v>
      </c>
      <c r="F355" t="s">
        <v>280</v>
      </c>
      <c r="G355" t="s">
        <v>219</v>
      </c>
      <c r="H355">
        <v>323.43017913138891</v>
      </c>
      <c r="I355">
        <v>46</v>
      </c>
      <c r="J355">
        <v>1182126.9384433487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147</v>
      </c>
      <c r="D356" t="s">
        <v>151</v>
      </c>
      <c r="E356" t="s">
        <v>152</v>
      </c>
      <c r="F356" t="s">
        <v>280</v>
      </c>
      <c r="G356" t="s">
        <v>219</v>
      </c>
      <c r="H356">
        <v>323.43017913138891</v>
      </c>
      <c r="I356">
        <v>46</v>
      </c>
      <c r="J356">
        <v>1182126.9384433487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147</v>
      </c>
      <c r="D357" t="s">
        <v>151</v>
      </c>
      <c r="E357" t="s">
        <v>152</v>
      </c>
      <c r="F357" t="s">
        <v>280</v>
      </c>
      <c r="G357" t="s">
        <v>219</v>
      </c>
      <c r="H357">
        <v>323.43017913138891</v>
      </c>
      <c r="I357">
        <v>46</v>
      </c>
      <c r="J357">
        <v>1182126.9384433487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147</v>
      </c>
      <c r="D358" t="s">
        <v>151</v>
      </c>
      <c r="E358" t="s">
        <v>152</v>
      </c>
      <c r="F358" t="s">
        <v>280</v>
      </c>
      <c r="G358" t="s">
        <v>219</v>
      </c>
      <c r="H358">
        <v>323.43017913138891</v>
      </c>
      <c r="I358">
        <v>46</v>
      </c>
      <c r="J358">
        <v>1182126.9384433487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147</v>
      </c>
      <c r="D359" t="s">
        <v>151</v>
      </c>
      <c r="E359" t="s">
        <v>152</v>
      </c>
      <c r="F359" t="s">
        <v>280</v>
      </c>
      <c r="G359" t="s">
        <v>219</v>
      </c>
      <c r="H359">
        <v>323.43017913138891</v>
      </c>
      <c r="I359">
        <v>46</v>
      </c>
      <c r="J359">
        <v>1182126.9384433487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147</v>
      </c>
      <c r="D360" t="s">
        <v>151</v>
      </c>
      <c r="E360" t="s">
        <v>152</v>
      </c>
      <c r="F360" t="s">
        <v>280</v>
      </c>
      <c r="G360" t="s">
        <v>219</v>
      </c>
      <c r="H360">
        <v>323.43017913138891</v>
      </c>
      <c r="I360">
        <v>46</v>
      </c>
      <c r="J360">
        <v>1182126.9384433487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147</v>
      </c>
      <c r="D361" t="s">
        <v>151</v>
      </c>
      <c r="E361" t="s">
        <v>152</v>
      </c>
      <c r="F361" t="s">
        <v>280</v>
      </c>
      <c r="G361" t="s">
        <v>219</v>
      </c>
      <c r="H361">
        <v>323.43017913138891</v>
      </c>
      <c r="I361">
        <v>46</v>
      </c>
      <c r="J361">
        <v>1182126.9384433487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25F8-3744-4F76-835D-0C25AB5173A6}">
  <sheetPr codeName="Sheet21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280</v>
      </c>
      <c r="D2" t="s">
        <v>151</v>
      </c>
      <c r="E2" t="s">
        <v>152</v>
      </c>
      <c r="F2" t="s">
        <v>155</v>
      </c>
      <c r="G2" t="s">
        <v>219</v>
      </c>
      <c r="H2">
        <v>365.28835175285917</v>
      </c>
      <c r="I2">
        <v>52</v>
      </c>
      <c r="J2">
        <v>1278262.3339335066</v>
      </c>
      <c r="K2">
        <v>96928000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280</v>
      </c>
      <c r="D3" t="s">
        <v>151</v>
      </c>
      <c r="E3" t="s">
        <v>152</v>
      </c>
      <c r="F3" t="s">
        <v>155</v>
      </c>
      <c r="G3" t="s">
        <v>219</v>
      </c>
      <c r="H3">
        <v>365.28835175285917</v>
      </c>
      <c r="I3">
        <v>52</v>
      </c>
      <c r="J3">
        <v>1278262.3339335066</v>
      </c>
      <c r="K3">
        <v>96928000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280</v>
      </c>
      <c r="D4" t="s">
        <v>151</v>
      </c>
      <c r="E4" t="s">
        <v>152</v>
      </c>
      <c r="F4" t="s">
        <v>155</v>
      </c>
      <c r="G4" t="s">
        <v>219</v>
      </c>
      <c r="H4">
        <v>365.28835175285917</v>
      </c>
      <c r="I4">
        <v>52</v>
      </c>
      <c r="J4">
        <v>1278262.3339335066</v>
      </c>
      <c r="K4">
        <v>96928000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280</v>
      </c>
      <c r="D5" t="s">
        <v>151</v>
      </c>
      <c r="E5" t="s">
        <v>152</v>
      </c>
      <c r="F5" t="s">
        <v>155</v>
      </c>
      <c r="G5" t="s">
        <v>219</v>
      </c>
      <c r="H5">
        <v>365.28835175285917</v>
      </c>
      <c r="I5">
        <v>52</v>
      </c>
      <c r="J5">
        <v>1278262.3339335066</v>
      </c>
      <c r="K5">
        <v>96928000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280</v>
      </c>
      <c r="D6" t="s">
        <v>151</v>
      </c>
      <c r="E6" t="s">
        <v>152</v>
      </c>
      <c r="F6" t="s">
        <v>155</v>
      </c>
      <c r="G6" t="s">
        <v>219</v>
      </c>
      <c r="H6">
        <v>365.28835175285917</v>
      </c>
      <c r="I6">
        <v>52</v>
      </c>
      <c r="J6">
        <v>1278262.3339335066</v>
      </c>
      <c r="K6">
        <v>96928000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280</v>
      </c>
      <c r="D7" t="s">
        <v>151</v>
      </c>
      <c r="E7" t="s">
        <v>152</v>
      </c>
      <c r="F7" t="s">
        <v>155</v>
      </c>
      <c r="G7" t="s">
        <v>219</v>
      </c>
      <c r="H7">
        <v>365.28835175285917</v>
      </c>
      <c r="I7">
        <v>52</v>
      </c>
      <c r="J7">
        <v>1278262.3339335066</v>
      </c>
      <c r="K7">
        <v>96928000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280</v>
      </c>
      <c r="D8" t="s">
        <v>151</v>
      </c>
      <c r="E8" t="s">
        <v>152</v>
      </c>
      <c r="F8" t="s">
        <v>155</v>
      </c>
      <c r="G8" t="s">
        <v>219</v>
      </c>
      <c r="H8">
        <v>365.28835175285917</v>
      </c>
      <c r="I8">
        <v>52</v>
      </c>
      <c r="J8">
        <v>1278262.3339335066</v>
      </c>
      <c r="K8">
        <v>96928000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280</v>
      </c>
      <c r="D9" t="s">
        <v>151</v>
      </c>
      <c r="E9" t="s">
        <v>152</v>
      </c>
      <c r="F9" t="s">
        <v>155</v>
      </c>
      <c r="G9" t="s">
        <v>219</v>
      </c>
      <c r="H9">
        <v>365.28835175285917</v>
      </c>
      <c r="I9">
        <v>52</v>
      </c>
      <c r="J9">
        <v>1278262.3339335066</v>
      </c>
      <c r="K9">
        <v>96928000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280</v>
      </c>
      <c r="D10" t="s">
        <v>151</v>
      </c>
      <c r="E10" t="s">
        <v>152</v>
      </c>
      <c r="F10" t="s">
        <v>155</v>
      </c>
      <c r="G10" t="s">
        <v>219</v>
      </c>
      <c r="H10">
        <v>365.28835175285917</v>
      </c>
      <c r="I10">
        <v>52</v>
      </c>
      <c r="J10">
        <v>1278262.3339335066</v>
      </c>
      <c r="K10">
        <v>96928000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280</v>
      </c>
      <c r="D11" t="s">
        <v>151</v>
      </c>
      <c r="E11" t="s">
        <v>152</v>
      </c>
      <c r="F11" t="s">
        <v>155</v>
      </c>
      <c r="G11" t="s">
        <v>219</v>
      </c>
      <c r="H11">
        <v>365.28835175285917</v>
      </c>
      <c r="I11">
        <v>52</v>
      </c>
      <c r="J11">
        <v>1278262.3339335066</v>
      </c>
      <c r="K11">
        <v>96928000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280</v>
      </c>
      <c r="D12" t="s">
        <v>151</v>
      </c>
      <c r="E12" t="s">
        <v>152</v>
      </c>
      <c r="F12" t="s">
        <v>155</v>
      </c>
      <c r="G12" t="s">
        <v>219</v>
      </c>
      <c r="H12">
        <v>365.28835175285917</v>
      </c>
      <c r="I12">
        <v>52</v>
      </c>
      <c r="J12">
        <v>1278262.3339335066</v>
      </c>
      <c r="K12">
        <v>96928000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280</v>
      </c>
      <c r="D13" t="s">
        <v>151</v>
      </c>
      <c r="E13" t="s">
        <v>152</v>
      </c>
      <c r="F13" t="s">
        <v>155</v>
      </c>
      <c r="G13" t="s">
        <v>219</v>
      </c>
      <c r="H13">
        <v>365.28835175285917</v>
      </c>
      <c r="I13">
        <v>52</v>
      </c>
      <c r="J13">
        <v>1278262.3339335066</v>
      </c>
      <c r="K13">
        <v>96928000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280</v>
      </c>
      <c r="D14" t="s">
        <v>151</v>
      </c>
      <c r="E14" t="s">
        <v>152</v>
      </c>
      <c r="F14" t="s">
        <v>155</v>
      </c>
      <c r="G14" t="s">
        <v>219</v>
      </c>
      <c r="H14">
        <v>365.28835175285917</v>
      </c>
      <c r="I14">
        <v>52</v>
      </c>
      <c r="J14">
        <v>1278262.3339335066</v>
      </c>
      <c r="K14">
        <v>96928000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280</v>
      </c>
      <c r="D15" t="s">
        <v>151</v>
      </c>
      <c r="E15" t="s">
        <v>152</v>
      </c>
      <c r="F15" t="s">
        <v>155</v>
      </c>
      <c r="G15" t="s">
        <v>219</v>
      </c>
      <c r="H15">
        <v>365.28835175285917</v>
      </c>
      <c r="I15">
        <v>52</v>
      </c>
      <c r="J15">
        <v>1278262.3339335066</v>
      </c>
      <c r="K15">
        <v>96928000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280</v>
      </c>
      <c r="D16" t="s">
        <v>151</v>
      </c>
      <c r="E16" t="s">
        <v>152</v>
      </c>
      <c r="F16" t="s">
        <v>155</v>
      </c>
      <c r="G16" t="s">
        <v>219</v>
      </c>
      <c r="H16">
        <v>365.28835175285917</v>
      </c>
      <c r="I16">
        <v>52</v>
      </c>
      <c r="J16">
        <v>1278262.3339335066</v>
      </c>
      <c r="K16">
        <v>96928000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280</v>
      </c>
      <c r="D17" t="s">
        <v>151</v>
      </c>
      <c r="E17" t="s">
        <v>152</v>
      </c>
      <c r="F17" t="s">
        <v>155</v>
      </c>
      <c r="G17" t="s">
        <v>219</v>
      </c>
      <c r="H17">
        <v>365.28835175285917</v>
      </c>
      <c r="I17">
        <v>52</v>
      </c>
      <c r="J17">
        <v>1278262.3339335066</v>
      </c>
      <c r="K17">
        <v>96928000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280</v>
      </c>
      <c r="D18" t="s">
        <v>151</v>
      </c>
      <c r="E18" t="s">
        <v>152</v>
      </c>
      <c r="F18" t="s">
        <v>155</v>
      </c>
      <c r="G18" t="s">
        <v>219</v>
      </c>
      <c r="H18">
        <v>365.28835175285917</v>
      </c>
      <c r="I18">
        <v>52</v>
      </c>
      <c r="J18">
        <v>1278262.3339335066</v>
      </c>
      <c r="K18">
        <v>96928000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280</v>
      </c>
      <c r="D19" t="s">
        <v>151</v>
      </c>
      <c r="E19" t="s">
        <v>152</v>
      </c>
      <c r="F19" t="s">
        <v>155</v>
      </c>
      <c r="G19" t="s">
        <v>219</v>
      </c>
      <c r="H19">
        <v>365.28835175285917</v>
      </c>
      <c r="I19">
        <v>52</v>
      </c>
      <c r="J19">
        <v>1278262.3339335066</v>
      </c>
      <c r="K19">
        <v>96928000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280</v>
      </c>
      <c r="D20" t="s">
        <v>151</v>
      </c>
      <c r="E20" t="s">
        <v>152</v>
      </c>
      <c r="F20" t="s">
        <v>155</v>
      </c>
      <c r="G20" t="s">
        <v>219</v>
      </c>
      <c r="H20">
        <v>365.28835175285917</v>
      </c>
      <c r="I20">
        <v>52</v>
      </c>
      <c r="J20">
        <v>1278262.3339335066</v>
      </c>
      <c r="K20">
        <v>96928000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280</v>
      </c>
      <c r="D21" t="s">
        <v>151</v>
      </c>
      <c r="E21" t="s">
        <v>152</v>
      </c>
      <c r="F21" t="s">
        <v>155</v>
      </c>
      <c r="G21" t="s">
        <v>219</v>
      </c>
      <c r="H21">
        <v>365.28835175285917</v>
      </c>
      <c r="I21">
        <v>52</v>
      </c>
      <c r="J21">
        <v>1278262.3339335066</v>
      </c>
      <c r="K21">
        <v>96928000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280</v>
      </c>
      <c r="D22" t="s">
        <v>151</v>
      </c>
      <c r="E22" t="s">
        <v>152</v>
      </c>
      <c r="F22" t="s">
        <v>155</v>
      </c>
      <c r="G22" t="s">
        <v>219</v>
      </c>
      <c r="H22">
        <v>365.28835175285917</v>
      </c>
      <c r="I22">
        <v>52</v>
      </c>
      <c r="J22">
        <v>1278262.3339335066</v>
      </c>
      <c r="K22">
        <v>96928000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280</v>
      </c>
      <c r="D23" t="s">
        <v>151</v>
      </c>
      <c r="E23" t="s">
        <v>152</v>
      </c>
      <c r="F23" t="s">
        <v>155</v>
      </c>
      <c r="G23" t="s">
        <v>219</v>
      </c>
      <c r="H23">
        <v>365.28835175285917</v>
      </c>
      <c r="I23">
        <v>52</v>
      </c>
      <c r="J23">
        <v>1278262.3339335066</v>
      </c>
      <c r="K23">
        <v>96928000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280</v>
      </c>
      <c r="D24" t="s">
        <v>151</v>
      </c>
      <c r="E24" t="s">
        <v>152</v>
      </c>
      <c r="F24" t="s">
        <v>155</v>
      </c>
      <c r="G24" t="s">
        <v>219</v>
      </c>
      <c r="H24">
        <v>365.28835175285917</v>
      </c>
      <c r="I24">
        <v>52</v>
      </c>
      <c r="J24">
        <v>1278262.3339335066</v>
      </c>
      <c r="K24">
        <v>96928000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280</v>
      </c>
      <c r="D25" t="s">
        <v>151</v>
      </c>
      <c r="E25" t="s">
        <v>152</v>
      </c>
      <c r="F25" t="s">
        <v>155</v>
      </c>
      <c r="G25" t="s">
        <v>219</v>
      </c>
      <c r="H25">
        <v>378.5431172748273</v>
      </c>
      <c r="I25">
        <v>54</v>
      </c>
      <c r="J25">
        <v>1457349.617902759</v>
      </c>
      <c r="K25">
        <v>100656000</v>
      </c>
      <c r="L25">
        <v>23</v>
      </c>
      <c r="M25">
        <v>-14.010213648254791</v>
      </c>
      <c r="N25">
        <v>-3.8461538461538463</v>
      </c>
    </row>
    <row r="26" spans="1:14" x14ac:dyDescent="0.3">
      <c r="A26">
        <v>25</v>
      </c>
      <c r="B26" t="s">
        <v>139</v>
      </c>
      <c r="C26" t="s">
        <v>280</v>
      </c>
      <c r="D26" t="s">
        <v>151</v>
      </c>
      <c r="E26" t="s">
        <v>152</v>
      </c>
      <c r="F26" t="s">
        <v>155</v>
      </c>
      <c r="G26" t="s">
        <v>219</v>
      </c>
      <c r="H26">
        <v>378.5431172748273</v>
      </c>
      <c r="I26">
        <v>54</v>
      </c>
      <c r="J26">
        <v>1457349.617902759</v>
      </c>
      <c r="K26">
        <v>100656000</v>
      </c>
      <c r="L26">
        <v>24</v>
      </c>
      <c r="M26">
        <v>-14.010213648254791</v>
      </c>
      <c r="N26">
        <v>-3.8461538461538463</v>
      </c>
    </row>
    <row r="27" spans="1:14" x14ac:dyDescent="0.3">
      <c r="A27">
        <v>26</v>
      </c>
      <c r="B27" t="s">
        <v>139</v>
      </c>
      <c r="C27" t="s">
        <v>280</v>
      </c>
      <c r="D27" t="s">
        <v>151</v>
      </c>
      <c r="E27" t="s">
        <v>152</v>
      </c>
      <c r="F27" t="s">
        <v>155</v>
      </c>
      <c r="G27" t="s">
        <v>219</v>
      </c>
      <c r="H27">
        <v>378.5431172748273</v>
      </c>
      <c r="I27">
        <v>54</v>
      </c>
      <c r="J27">
        <v>1457349.617902759</v>
      </c>
      <c r="K27">
        <v>100656000</v>
      </c>
      <c r="L27">
        <v>25</v>
      </c>
      <c r="M27">
        <v>-14.010213648254791</v>
      </c>
      <c r="N27">
        <v>-3.8461538461538463</v>
      </c>
    </row>
    <row r="28" spans="1:14" x14ac:dyDescent="0.3">
      <c r="A28">
        <v>27</v>
      </c>
      <c r="B28" t="s">
        <v>139</v>
      </c>
      <c r="C28" t="s">
        <v>280</v>
      </c>
      <c r="D28" t="s">
        <v>151</v>
      </c>
      <c r="E28" t="s">
        <v>152</v>
      </c>
      <c r="F28" t="s">
        <v>155</v>
      </c>
      <c r="G28" t="s">
        <v>219</v>
      </c>
      <c r="H28">
        <v>378.5431172748273</v>
      </c>
      <c r="I28">
        <v>54</v>
      </c>
      <c r="J28">
        <v>1457349.617902759</v>
      </c>
      <c r="K28">
        <v>100656000</v>
      </c>
      <c r="L28">
        <v>26</v>
      </c>
      <c r="M28">
        <v>-14.010213648254791</v>
      </c>
      <c r="N28">
        <v>-3.8461538461538463</v>
      </c>
    </row>
    <row r="29" spans="1:14" x14ac:dyDescent="0.3">
      <c r="A29">
        <v>28</v>
      </c>
      <c r="B29" t="s">
        <v>139</v>
      </c>
      <c r="C29" t="s">
        <v>280</v>
      </c>
      <c r="D29" t="s">
        <v>151</v>
      </c>
      <c r="E29" t="s">
        <v>152</v>
      </c>
      <c r="F29" t="s">
        <v>155</v>
      </c>
      <c r="G29" t="s">
        <v>219</v>
      </c>
      <c r="H29">
        <v>378.5431172748273</v>
      </c>
      <c r="I29">
        <v>54</v>
      </c>
      <c r="J29">
        <v>1457349.617902759</v>
      </c>
      <c r="K29">
        <v>100656000</v>
      </c>
      <c r="L29">
        <v>27</v>
      </c>
      <c r="M29">
        <v>-14.010213648254791</v>
      </c>
      <c r="N29">
        <v>-3.8461538461538463</v>
      </c>
    </row>
    <row r="30" spans="1:14" x14ac:dyDescent="0.3">
      <c r="A30">
        <v>29</v>
      </c>
      <c r="B30" t="s">
        <v>139</v>
      </c>
      <c r="C30" t="s">
        <v>280</v>
      </c>
      <c r="D30" t="s">
        <v>151</v>
      </c>
      <c r="E30" t="s">
        <v>152</v>
      </c>
      <c r="F30" t="s">
        <v>155</v>
      </c>
      <c r="G30" t="s">
        <v>219</v>
      </c>
      <c r="H30">
        <v>378.5431172748273</v>
      </c>
      <c r="I30">
        <v>54</v>
      </c>
      <c r="J30">
        <v>1457349.617902759</v>
      </c>
      <c r="K30">
        <v>100656000</v>
      </c>
      <c r="L30">
        <v>28</v>
      </c>
      <c r="M30">
        <v>-14.010213648254791</v>
      </c>
      <c r="N30">
        <v>-3.8461538461538463</v>
      </c>
    </row>
    <row r="31" spans="1:14" x14ac:dyDescent="0.3">
      <c r="A31">
        <v>30</v>
      </c>
      <c r="B31" t="s">
        <v>139</v>
      </c>
      <c r="C31" t="s">
        <v>280</v>
      </c>
      <c r="D31" t="s">
        <v>151</v>
      </c>
      <c r="E31" t="s">
        <v>152</v>
      </c>
      <c r="F31" t="s">
        <v>155</v>
      </c>
      <c r="G31" t="s">
        <v>219</v>
      </c>
      <c r="H31">
        <v>378.5431172748273</v>
      </c>
      <c r="I31">
        <v>54</v>
      </c>
      <c r="J31">
        <v>1457349.617902759</v>
      </c>
      <c r="K31">
        <v>100656000</v>
      </c>
      <c r="L31">
        <v>29</v>
      </c>
      <c r="M31">
        <v>-14.010213648254791</v>
      </c>
      <c r="N31">
        <v>-3.8461538461538463</v>
      </c>
    </row>
    <row r="32" spans="1:14" x14ac:dyDescent="0.3">
      <c r="A32">
        <v>31</v>
      </c>
      <c r="B32" t="s">
        <v>139</v>
      </c>
      <c r="C32" t="s">
        <v>280</v>
      </c>
      <c r="D32" t="s">
        <v>151</v>
      </c>
      <c r="E32" t="s">
        <v>152</v>
      </c>
      <c r="F32" t="s">
        <v>155</v>
      </c>
      <c r="G32" t="s">
        <v>219</v>
      </c>
      <c r="H32">
        <v>378.5431172748273</v>
      </c>
      <c r="I32">
        <v>54</v>
      </c>
      <c r="J32">
        <v>1457349.617902759</v>
      </c>
      <c r="K32">
        <v>100656000</v>
      </c>
      <c r="L32">
        <v>30</v>
      </c>
      <c r="M32">
        <v>-14.010213648254791</v>
      </c>
      <c r="N32">
        <v>-3.8461538461538463</v>
      </c>
    </row>
    <row r="33" spans="1:14" x14ac:dyDescent="0.3">
      <c r="A33">
        <v>32</v>
      </c>
      <c r="B33" t="s">
        <v>139</v>
      </c>
      <c r="C33" t="s">
        <v>280</v>
      </c>
      <c r="D33" t="s">
        <v>151</v>
      </c>
      <c r="E33" t="s">
        <v>152</v>
      </c>
      <c r="F33" t="s">
        <v>155</v>
      </c>
      <c r="G33" t="s">
        <v>219</v>
      </c>
      <c r="H33">
        <v>378.5431172748273</v>
      </c>
      <c r="I33">
        <v>54</v>
      </c>
      <c r="J33">
        <v>1457349.617902759</v>
      </c>
      <c r="K33">
        <v>100656000</v>
      </c>
      <c r="L33">
        <v>31</v>
      </c>
      <c r="M33">
        <v>-14.010213648254791</v>
      </c>
      <c r="N33">
        <v>-3.8461538461538463</v>
      </c>
    </row>
    <row r="34" spans="1:14" x14ac:dyDescent="0.3">
      <c r="A34">
        <v>33</v>
      </c>
      <c r="B34" t="s">
        <v>139</v>
      </c>
      <c r="C34" t="s">
        <v>280</v>
      </c>
      <c r="D34" t="s">
        <v>151</v>
      </c>
      <c r="E34" t="s">
        <v>152</v>
      </c>
      <c r="F34" t="s">
        <v>155</v>
      </c>
      <c r="G34" t="s">
        <v>219</v>
      </c>
      <c r="H34">
        <v>378.5431172748273</v>
      </c>
      <c r="I34">
        <v>54</v>
      </c>
      <c r="J34">
        <v>1457349.617902759</v>
      </c>
      <c r="K34">
        <v>100656000</v>
      </c>
      <c r="L34">
        <v>32</v>
      </c>
      <c r="M34">
        <v>-14.010213648254791</v>
      </c>
      <c r="N34">
        <v>-3.8461538461538463</v>
      </c>
    </row>
    <row r="35" spans="1:14" x14ac:dyDescent="0.3">
      <c r="A35">
        <v>34</v>
      </c>
      <c r="B35" t="s">
        <v>139</v>
      </c>
      <c r="C35" t="s">
        <v>280</v>
      </c>
      <c r="D35" t="s">
        <v>151</v>
      </c>
      <c r="E35" t="s">
        <v>152</v>
      </c>
      <c r="F35" t="s">
        <v>155</v>
      </c>
      <c r="G35" t="s">
        <v>219</v>
      </c>
      <c r="H35">
        <v>378.5431172748273</v>
      </c>
      <c r="I35">
        <v>54</v>
      </c>
      <c r="J35">
        <v>1457349.617902759</v>
      </c>
      <c r="K35">
        <v>100656000</v>
      </c>
      <c r="L35">
        <v>33</v>
      </c>
      <c r="M35">
        <v>-14.010213648254791</v>
      </c>
      <c r="N35">
        <v>-3.8461538461538463</v>
      </c>
    </row>
    <row r="36" spans="1:14" x14ac:dyDescent="0.3">
      <c r="A36">
        <v>35</v>
      </c>
      <c r="B36" t="s">
        <v>139</v>
      </c>
      <c r="C36" t="s">
        <v>280</v>
      </c>
      <c r="D36" t="s">
        <v>151</v>
      </c>
      <c r="E36" t="s">
        <v>152</v>
      </c>
      <c r="F36" t="s">
        <v>155</v>
      </c>
      <c r="G36" t="s">
        <v>219</v>
      </c>
      <c r="H36">
        <v>378.5431172748273</v>
      </c>
      <c r="I36">
        <v>54</v>
      </c>
      <c r="J36">
        <v>1457349.617902759</v>
      </c>
      <c r="K36">
        <v>100656000</v>
      </c>
      <c r="L36">
        <v>34</v>
      </c>
      <c r="M36">
        <v>-14.010213648254791</v>
      </c>
      <c r="N36">
        <v>-3.8461538461538463</v>
      </c>
    </row>
    <row r="37" spans="1:14" x14ac:dyDescent="0.3">
      <c r="A37">
        <v>36</v>
      </c>
      <c r="B37" t="s">
        <v>139</v>
      </c>
      <c r="C37" t="s">
        <v>280</v>
      </c>
      <c r="D37" t="s">
        <v>151</v>
      </c>
      <c r="E37" t="s">
        <v>152</v>
      </c>
      <c r="F37" t="s">
        <v>155</v>
      </c>
      <c r="G37" t="s">
        <v>219</v>
      </c>
      <c r="H37">
        <v>378.5431172748273</v>
      </c>
      <c r="I37">
        <v>54</v>
      </c>
      <c r="J37">
        <v>1457349.617902759</v>
      </c>
      <c r="K37">
        <v>100656000</v>
      </c>
      <c r="L37">
        <v>35</v>
      </c>
      <c r="M37">
        <v>-14.010213648254791</v>
      </c>
      <c r="N37">
        <v>-3.8461538461538463</v>
      </c>
    </row>
    <row r="38" spans="1:14" x14ac:dyDescent="0.3">
      <c r="A38">
        <v>37</v>
      </c>
      <c r="B38" t="s">
        <v>139</v>
      </c>
      <c r="C38" t="s">
        <v>280</v>
      </c>
      <c r="D38" t="s">
        <v>151</v>
      </c>
      <c r="E38" t="s">
        <v>152</v>
      </c>
      <c r="F38" t="s">
        <v>155</v>
      </c>
      <c r="G38" t="s">
        <v>219</v>
      </c>
      <c r="H38">
        <v>378.5431172748273</v>
      </c>
      <c r="I38">
        <v>54</v>
      </c>
      <c r="J38">
        <v>1457349.617902759</v>
      </c>
      <c r="K38">
        <v>100656000</v>
      </c>
      <c r="L38">
        <v>36</v>
      </c>
      <c r="M38">
        <v>-14.010213648254791</v>
      </c>
      <c r="N38">
        <v>-3.8461538461538463</v>
      </c>
    </row>
    <row r="39" spans="1:14" x14ac:dyDescent="0.3">
      <c r="A39">
        <v>38</v>
      </c>
      <c r="B39" t="s">
        <v>139</v>
      </c>
      <c r="C39" t="s">
        <v>280</v>
      </c>
      <c r="D39" t="s">
        <v>151</v>
      </c>
      <c r="E39" t="s">
        <v>152</v>
      </c>
      <c r="F39" t="s">
        <v>155</v>
      </c>
      <c r="G39" t="s">
        <v>219</v>
      </c>
      <c r="H39">
        <v>378.5431172748273</v>
      </c>
      <c r="I39">
        <v>54</v>
      </c>
      <c r="J39">
        <v>1457349.617902759</v>
      </c>
      <c r="K39">
        <v>100656000</v>
      </c>
      <c r="L39">
        <v>37</v>
      </c>
      <c r="M39">
        <v>-14.010213648254791</v>
      </c>
      <c r="N39">
        <v>-3.8461538461538463</v>
      </c>
    </row>
    <row r="40" spans="1:14" x14ac:dyDescent="0.3">
      <c r="A40">
        <v>39</v>
      </c>
      <c r="B40" t="s">
        <v>139</v>
      </c>
      <c r="C40" t="s">
        <v>280</v>
      </c>
      <c r="D40" t="s">
        <v>151</v>
      </c>
      <c r="E40" t="s">
        <v>152</v>
      </c>
      <c r="F40" t="s">
        <v>155</v>
      </c>
      <c r="G40" t="s">
        <v>219</v>
      </c>
      <c r="H40">
        <v>378.5431172748273</v>
      </c>
      <c r="I40">
        <v>54</v>
      </c>
      <c r="J40">
        <v>1457349.617902759</v>
      </c>
      <c r="K40">
        <v>100656000</v>
      </c>
      <c r="L40">
        <v>38</v>
      </c>
      <c r="M40">
        <v>-14.010213648254791</v>
      </c>
      <c r="N40">
        <v>-3.8461538461538463</v>
      </c>
    </row>
    <row r="41" spans="1:14" x14ac:dyDescent="0.3">
      <c r="A41">
        <v>40</v>
      </c>
      <c r="B41" t="s">
        <v>139</v>
      </c>
      <c r="C41" t="s">
        <v>280</v>
      </c>
      <c r="D41" t="s">
        <v>151</v>
      </c>
      <c r="E41" t="s">
        <v>152</v>
      </c>
      <c r="F41" t="s">
        <v>155</v>
      </c>
      <c r="G41" t="s">
        <v>219</v>
      </c>
      <c r="H41">
        <v>378.5431172748273</v>
      </c>
      <c r="I41">
        <v>54</v>
      </c>
      <c r="J41">
        <v>1457349.617902759</v>
      </c>
      <c r="K41">
        <v>100656000</v>
      </c>
      <c r="L41">
        <v>39</v>
      </c>
      <c r="M41">
        <v>-14.010213648254791</v>
      </c>
      <c r="N41">
        <v>-3.8461538461538463</v>
      </c>
    </row>
    <row r="42" spans="1:14" x14ac:dyDescent="0.3">
      <c r="A42">
        <v>41</v>
      </c>
      <c r="B42" t="s">
        <v>139</v>
      </c>
      <c r="C42" t="s">
        <v>280</v>
      </c>
      <c r="D42" t="s">
        <v>151</v>
      </c>
      <c r="E42" t="s">
        <v>152</v>
      </c>
      <c r="F42" t="s">
        <v>155</v>
      </c>
      <c r="G42" t="s">
        <v>219</v>
      </c>
      <c r="H42">
        <v>378.5431172748273</v>
      </c>
      <c r="I42">
        <v>54</v>
      </c>
      <c r="J42">
        <v>1457349.617902759</v>
      </c>
      <c r="K42">
        <v>100656000</v>
      </c>
      <c r="L42">
        <v>40</v>
      </c>
      <c r="M42">
        <v>-14.010213648254791</v>
      </c>
      <c r="N42">
        <v>-3.8461538461538463</v>
      </c>
    </row>
    <row r="43" spans="1:14" x14ac:dyDescent="0.3">
      <c r="A43">
        <v>42</v>
      </c>
      <c r="B43" t="s">
        <v>139</v>
      </c>
      <c r="C43" t="s">
        <v>280</v>
      </c>
      <c r="D43" t="s">
        <v>151</v>
      </c>
      <c r="E43" t="s">
        <v>152</v>
      </c>
      <c r="F43" t="s">
        <v>155</v>
      </c>
      <c r="G43" t="s">
        <v>219</v>
      </c>
      <c r="H43">
        <v>378.5431172748273</v>
      </c>
      <c r="I43">
        <v>54</v>
      </c>
      <c r="J43">
        <v>1457349.617902759</v>
      </c>
      <c r="K43">
        <v>100656000</v>
      </c>
      <c r="L43">
        <v>41</v>
      </c>
      <c r="M43">
        <v>-14.010213648254791</v>
      </c>
      <c r="N43">
        <v>-3.8461538461538463</v>
      </c>
    </row>
    <row r="44" spans="1:14" x14ac:dyDescent="0.3">
      <c r="A44">
        <v>43</v>
      </c>
      <c r="B44" t="s">
        <v>139</v>
      </c>
      <c r="C44" t="s">
        <v>280</v>
      </c>
      <c r="D44" t="s">
        <v>151</v>
      </c>
      <c r="E44" t="s">
        <v>152</v>
      </c>
      <c r="F44" t="s">
        <v>155</v>
      </c>
      <c r="G44" t="s">
        <v>219</v>
      </c>
      <c r="H44">
        <v>378.5431172748273</v>
      </c>
      <c r="I44">
        <v>54</v>
      </c>
      <c r="J44">
        <v>1457349.617902759</v>
      </c>
      <c r="K44">
        <v>100656000</v>
      </c>
      <c r="L44">
        <v>42</v>
      </c>
      <c r="M44">
        <v>-14.010213648254791</v>
      </c>
      <c r="N44">
        <v>-3.8461538461538463</v>
      </c>
    </row>
    <row r="45" spans="1:14" x14ac:dyDescent="0.3">
      <c r="A45">
        <v>44</v>
      </c>
      <c r="B45" t="s">
        <v>139</v>
      </c>
      <c r="C45" t="s">
        <v>280</v>
      </c>
      <c r="D45" t="s">
        <v>151</v>
      </c>
      <c r="E45" t="s">
        <v>152</v>
      </c>
      <c r="F45" t="s">
        <v>155</v>
      </c>
      <c r="G45" t="s">
        <v>219</v>
      </c>
      <c r="H45">
        <v>378.5431172748273</v>
      </c>
      <c r="I45">
        <v>54</v>
      </c>
      <c r="J45">
        <v>1457349.617902759</v>
      </c>
      <c r="K45">
        <v>100656000</v>
      </c>
      <c r="L45">
        <v>43</v>
      </c>
      <c r="M45">
        <v>-14.010213648254791</v>
      </c>
      <c r="N45">
        <v>-3.8461538461538463</v>
      </c>
    </row>
    <row r="46" spans="1:14" x14ac:dyDescent="0.3">
      <c r="A46">
        <v>45</v>
      </c>
      <c r="B46" t="s">
        <v>139</v>
      </c>
      <c r="C46" t="s">
        <v>280</v>
      </c>
      <c r="D46" t="s">
        <v>151</v>
      </c>
      <c r="E46" t="s">
        <v>152</v>
      </c>
      <c r="F46" t="s">
        <v>155</v>
      </c>
      <c r="G46" t="s">
        <v>219</v>
      </c>
      <c r="H46">
        <v>378.5431172748273</v>
      </c>
      <c r="I46">
        <v>54</v>
      </c>
      <c r="J46">
        <v>1457349.617902759</v>
      </c>
      <c r="K46">
        <v>100656000</v>
      </c>
      <c r="L46">
        <v>44</v>
      </c>
      <c r="M46">
        <v>-14.010213648254791</v>
      </c>
      <c r="N46">
        <v>-3.8461538461538463</v>
      </c>
    </row>
    <row r="47" spans="1:14" x14ac:dyDescent="0.3">
      <c r="A47">
        <v>46</v>
      </c>
      <c r="B47" t="s">
        <v>139</v>
      </c>
      <c r="C47" t="s">
        <v>280</v>
      </c>
      <c r="D47" t="s">
        <v>151</v>
      </c>
      <c r="E47" t="s">
        <v>152</v>
      </c>
      <c r="F47" t="s">
        <v>155</v>
      </c>
      <c r="G47" t="s">
        <v>219</v>
      </c>
      <c r="H47">
        <v>378.5431172748273</v>
      </c>
      <c r="I47">
        <v>54</v>
      </c>
      <c r="J47">
        <v>1457349.617902759</v>
      </c>
      <c r="K47">
        <v>100656000</v>
      </c>
      <c r="L47">
        <v>45</v>
      </c>
      <c r="M47">
        <v>-14.010213648254791</v>
      </c>
      <c r="N47">
        <v>-3.8461538461538463</v>
      </c>
    </row>
    <row r="48" spans="1:14" x14ac:dyDescent="0.3">
      <c r="A48">
        <v>47</v>
      </c>
      <c r="B48" t="s">
        <v>139</v>
      </c>
      <c r="C48" t="s">
        <v>280</v>
      </c>
      <c r="D48" t="s">
        <v>151</v>
      </c>
      <c r="E48" t="s">
        <v>152</v>
      </c>
      <c r="F48" t="s">
        <v>155</v>
      </c>
      <c r="G48" t="s">
        <v>219</v>
      </c>
      <c r="H48">
        <v>378.5431172748273</v>
      </c>
      <c r="I48">
        <v>54</v>
      </c>
      <c r="J48">
        <v>1457349.617902759</v>
      </c>
      <c r="K48">
        <v>100656000</v>
      </c>
      <c r="L48">
        <v>46</v>
      </c>
      <c r="M48">
        <v>-14.010213648254791</v>
      </c>
      <c r="N48">
        <v>-3.8461538461538463</v>
      </c>
    </row>
    <row r="49" spans="1:14" x14ac:dyDescent="0.3">
      <c r="A49">
        <v>48</v>
      </c>
      <c r="B49" t="s">
        <v>139</v>
      </c>
      <c r="C49" t="s">
        <v>280</v>
      </c>
      <c r="D49" t="s">
        <v>151</v>
      </c>
      <c r="E49" t="s">
        <v>152</v>
      </c>
      <c r="F49" t="s">
        <v>155</v>
      </c>
      <c r="G49" t="s">
        <v>219</v>
      </c>
      <c r="H49">
        <v>378.5431172748273</v>
      </c>
      <c r="I49">
        <v>54</v>
      </c>
      <c r="J49">
        <v>1457349.617902759</v>
      </c>
      <c r="K49">
        <v>100656000</v>
      </c>
      <c r="L49">
        <v>47</v>
      </c>
      <c r="M49">
        <v>-14.010213648254791</v>
      </c>
      <c r="N49">
        <v>-3.8461538461538463</v>
      </c>
    </row>
    <row r="50" spans="1:14" x14ac:dyDescent="0.3">
      <c r="A50">
        <v>49</v>
      </c>
      <c r="B50" t="s">
        <v>139</v>
      </c>
      <c r="C50" t="s">
        <v>280</v>
      </c>
      <c r="D50" t="s">
        <v>151</v>
      </c>
      <c r="E50" t="s">
        <v>152</v>
      </c>
      <c r="F50" t="s">
        <v>155</v>
      </c>
      <c r="G50" t="s">
        <v>219</v>
      </c>
      <c r="H50">
        <v>378.5431172748273</v>
      </c>
      <c r="I50">
        <v>54</v>
      </c>
      <c r="J50">
        <v>1457349.617902759</v>
      </c>
      <c r="K50">
        <v>100656000</v>
      </c>
      <c r="L50">
        <v>48</v>
      </c>
      <c r="M50">
        <v>-14.010213648254791</v>
      </c>
      <c r="N50">
        <v>-3.8461538461538463</v>
      </c>
    </row>
    <row r="51" spans="1:14" x14ac:dyDescent="0.3">
      <c r="A51">
        <v>50</v>
      </c>
      <c r="B51" t="s">
        <v>139</v>
      </c>
      <c r="C51" t="s">
        <v>280</v>
      </c>
      <c r="D51" t="s">
        <v>151</v>
      </c>
      <c r="E51" t="s">
        <v>152</v>
      </c>
      <c r="F51" t="s">
        <v>155</v>
      </c>
      <c r="G51" t="s">
        <v>219</v>
      </c>
      <c r="H51">
        <v>378.5431172748273</v>
      </c>
      <c r="I51">
        <v>54</v>
      </c>
      <c r="J51">
        <v>1457349.617902759</v>
      </c>
      <c r="K51">
        <v>100656000</v>
      </c>
      <c r="L51">
        <v>49</v>
      </c>
      <c r="M51">
        <v>-14.010213648254791</v>
      </c>
      <c r="N51">
        <v>-3.8461538461538463</v>
      </c>
    </row>
    <row r="52" spans="1:14" x14ac:dyDescent="0.3">
      <c r="A52">
        <v>51</v>
      </c>
      <c r="B52" t="s">
        <v>139</v>
      </c>
      <c r="C52" t="s">
        <v>280</v>
      </c>
      <c r="D52" t="s">
        <v>151</v>
      </c>
      <c r="E52" t="s">
        <v>152</v>
      </c>
      <c r="F52" t="s">
        <v>155</v>
      </c>
      <c r="G52" t="s">
        <v>219</v>
      </c>
      <c r="H52">
        <v>378.5431172748273</v>
      </c>
      <c r="I52">
        <v>54</v>
      </c>
      <c r="J52">
        <v>1457349.617902759</v>
      </c>
      <c r="K52">
        <v>100656000</v>
      </c>
      <c r="L52">
        <v>50</v>
      </c>
      <c r="M52">
        <v>-14.010213648254791</v>
      </c>
      <c r="N52">
        <v>-3.8461538461538463</v>
      </c>
    </row>
    <row r="53" spans="1:14" x14ac:dyDescent="0.3">
      <c r="A53">
        <v>52</v>
      </c>
      <c r="B53" t="s">
        <v>139</v>
      </c>
      <c r="C53" t="s">
        <v>280</v>
      </c>
      <c r="D53" t="s">
        <v>151</v>
      </c>
      <c r="E53" t="s">
        <v>152</v>
      </c>
      <c r="F53" t="s">
        <v>155</v>
      </c>
      <c r="G53" t="s">
        <v>219</v>
      </c>
      <c r="H53">
        <v>378.5431172748273</v>
      </c>
      <c r="I53">
        <v>54</v>
      </c>
      <c r="J53">
        <v>1457349.617902759</v>
      </c>
      <c r="K53">
        <v>100656000</v>
      </c>
      <c r="L53">
        <v>51</v>
      </c>
      <c r="M53">
        <v>-14.010213648254791</v>
      </c>
      <c r="N53">
        <v>-3.8461538461538463</v>
      </c>
    </row>
    <row r="54" spans="1:14" x14ac:dyDescent="0.3">
      <c r="A54">
        <v>53</v>
      </c>
      <c r="B54" t="s">
        <v>139</v>
      </c>
      <c r="C54" t="s">
        <v>280</v>
      </c>
      <c r="D54" t="s">
        <v>151</v>
      </c>
      <c r="E54" t="s">
        <v>152</v>
      </c>
      <c r="F54" t="s">
        <v>155</v>
      </c>
      <c r="G54" t="s">
        <v>219</v>
      </c>
      <c r="H54">
        <v>378.5431172748273</v>
      </c>
      <c r="I54">
        <v>54</v>
      </c>
      <c r="J54">
        <v>1457349.617902759</v>
      </c>
      <c r="K54">
        <v>100656000</v>
      </c>
      <c r="L54">
        <v>52</v>
      </c>
      <c r="M54">
        <v>-14.010213648254791</v>
      </c>
      <c r="N54">
        <v>-3.8461538461538463</v>
      </c>
    </row>
    <row r="55" spans="1:14" x14ac:dyDescent="0.3">
      <c r="A55">
        <v>54</v>
      </c>
      <c r="B55" t="s">
        <v>139</v>
      </c>
      <c r="C55" t="s">
        <v>280</v>
      </c>
      <c r="D55" t="s">
        <v>151</v>
      </c>
      <c r="E55" t="s">
        <v>152</v>
      </c>
      <c r="F55" t="s">
        <v>155</v>
      </c>
      <c r="G55" t="s">
        <v>219</v>
      </c>
      <c r="H55">
        <v>378.5431172748273</v>
      </c>
      <c r="I55">
        <v>54</v>
      </c>
      <c r="J55">
        <v>1457349.617902759</v>
      </c>
      <c r="K55">
        <v>100656000</v>
      </c>
      <c r="L55">
        <v>53</v>
      </c>
      <c r="M55">
        <v>-14.010213648254791</v>
      </c>
      <c r="N55">
        <v>-3.8461538461538463</v>
      </c>
    </row>
    <row r="56" spans="1:14" x14ac:dyDescent="0.3">
      <c r="A56">
        <v>55</v>
      </c>
      <c r="B56" t="s">
        <v>139</v>
      </c>
      <c r="C56" t="s">
        <v>280</v>
      </c>
      <c r="D56" t="s">
        <v>151</v>
      </c>
      <c r="E56" t="s">
        <v>152</v>
      </c>
      <c r="F56" t="s">
        <v>155</v>
      </c>
      <c r="G56" t="s">
        <v>219</v>
      </c>
      <c r="H56">
        <v>378.5431172748273</v>
      </c>
      <c r="I56">
        <v>54</v>
      </c>
      <c r="J56">
        <v>1457349.617902759</v>
      </c>
      <c r="K56">
        <v>100656000</v>
      </c>
      <c r="L56">
        <v>54</v>
      </c>
      <c r="M56">
        <v>-14.010213648254791</v>
      </c>
      <c r="N56">
        <v>-3.8461538461538463</v>
      </c>
    </row>
    <row r="57" spans="1:14" x14ac:dyDescent="0.3">
      <c r="A57">
        <v>56</v>
      </c>
      <c r="B57" t="s">
        <v>139</v>
      </c>
      <c r="C57" t="s">
        <v>280</v>
      </c>
      <c r="D57" t="s">
        <v>151</v>
      </c>
      <c r="E57" t="s">
        <v>152</v>
      </c>
      <c r="F57" t="s">
        <v>155</v>
      </c>
      <c r="G57" t="s">
        <v>219</v>
      </c>
      <c r="H57">
        <v>378.5431172748273</v>
      </c>
      <c r="I57">
        <v>54</v>
      </c>
      <c r="J57">
        <v>1457349.617902759</v>
      </c>
      <c r="K57">
        <v>100656000</v>
      </c>
      <c r="L57">
        <v>55</v>
      </c>
      <c r="M57">
        <v>-14.010213648254791</v>
      </c>
      <c r="N57">
        <v>-3.8461538461538463</v>
      </c>
    </row>
    <row r="58" spans="1:14" x14ac:dyDescent="0.3">
      <c r="A58">
        <v>57</v>
      </c>
      <c r="B58" t="s">
        <v>139</v>
      </c>
      <c r="C58" t="s">
        <v>280</v>
      </c>
      <c r="D58" t="s">
        <v>151</v>
      </c>
      <c r="E58" t="s">
        <v>152</v>
      </c>
      <c r="F58" t="s">
        <v>155</v>
      </c>
      <c r="G58" t="s">
        <v>219</v>
      </c>
      <c r="H58">
        <v>378.5431172748273</v>
      </c>
      <c r="I58">
        <v>54</v>
      </c>
      <c r="J58">
        <v>1457349.617902759</v>
      </c>
      <c r="K58">
        <v>100656000</v>
      </c>
      <c r="L58">
        <v>56</v>
      </c>
      <c r="M58">
        <v>-14.010213648254791</v>
      </c>
      <c r="N58">
        <v>-3.8461538461538463</v>
      </c>
    </row>
    <row r="59" spans="1:14" x14ac:dyDescent="0.3">
      <c r="A59">
        <v>58</v>
      </c>
      <c r="B59" t="s">
        <v>139</v>
      </c>
      <c r="C59" t="s">
        <v>280</v>
      </c>
      <c r="D59" t="s">
        <v>151</v>
      </c>
      <c r="E59" t="s">
        <v>152</v>
      </c>
      <c r="F59" t="s">
        <v>155</v>
      </c>
      <c r="G59" t="s">
        <v>219</v>
      </c>
      <c r="H59">
        <v>378.5431172748273</v>
      </c>
      <c r="I59">
        <v>54</v>
      </c>
      <c r="J59">
        <v>1457349.617902759</v>
      </c>
      <c r="K59">
        <v>100656000</v>
      </c>
      <c r="L59">
        <v>57</v>
      </c>
      <c r="M59">
        <v>-14.010213648254791</v>
      </c>
      <c r="N59">
        <v>-3.8461538461538463</v>
      </c>
    </row>
    <row r="60" spans="1:14" x14ac:dyDescent="0.3">
      <c r="A60">
        <v>59</v>
      </c>
      <c r="B60" t="s">
        <v>139</v>
      </c>
      <c r="C60" t="s">
        <v>280</v>
      </c>
      <c r="D60" t="s">
        <v>151</v>
      </c>
      <c r="E60" t="s">
        <v>152</v>
      </c>
      <c r="F60" t="s">
        <v>155</v>
      </c>
      <c r="G60" t="s">
        <v>219</v>
      </c>
      <c r="H60">
        <v>378.5431172748273</v>
      </c>
      <c r="I60">
        <v>54</v>
      </c>
      <c r="J60">
        <v>1457349.617902759</v>
      </c>
      <c r="K60">
        <v>100656000</v>
      </c>
      <c r="L60">
        <v>58</v>
      </c>
      <c r="M60">
        <v>-14.010213648254791</v>
      </c>
      <c r="N60">
        <v>-3.8461538461538463</v>
      </c>
    </row>
    <row r="61" spans="1:14" x14ac:dyDescent="0.3">
      <c r="A61">
        <v>60</v>
      </c>
      <c r="B61" t="s">
        <v>139</v>
      </c>
      <c r="C61" t="s">
        <v>280</v>
      </c>
      <c r="D61" t="s">
        <v>151</v>
      </c>
      <c r="E61" t="s">
        <v>152</v>
      </c>
      <c r="F61" t="s">
        <v>155</v>
      </c>
      <c r="G61" t="s">
        <v>219</v>
      </c>
      <c r="H61">
        <v>378.5431172748273</v>
      </c>
      <c r="I61">
        <v>54</v>
      </c>
      <c r="J61">
        <v>1457349.617902759</v>
      </c>
      <c r="K61">
        <v>100656000</v>
      </c>
      <c r="L61">
        <v>59</v>
      </c>
      <c r="M61">
        <v>-14.010213648254791</v>
      </c>
      <c r="N61">
        <v>-3.8461538461538463</v>
      </c>
    </row>
    <row r="62" spans="1:14" x14ac:dyDescent="0.3">
      <c r="A62">
        <v>61</v>
      </c>
      <c r="B62" t="s">
        <v>139</v>
      </c>
      <c r="C62" t="s">
        <v>280</v>
      </c>
      <c r="D62" t="s">
        <v>151</v>
      </c>
      <c r="E62" t="s">
        <v>152</v>
      </c>
      <c r="F62" t="s">
        <v>155</v>
      </c>
      <c r="G62" t="s">
        <v>219</v>
      </c>
      <c r="H62">
        <v>378.5431172748273</v>
      </c>
      <c r="I62">
        <v>54</v>
      </c>
      <c r="J62">
        <v>1457349.617902759</v>
      </c>
      <c r="K62">
        <v>100656000</v>
      </c>
      <c r="L62">
        <v>60</v>
      </c>
      <c r="M62">
        <v>-14.010213648254791</v>
      </c>
      <c r="N62">
        <v>-3.8461538461538463</v>
      </c>
    </row>
    <row r="63" spans="1:14" x14ac:dyDescent="0.3">
      <c r="A63">
        <v>62</v>
      </c>
      <c r="B63" t="s">
        <v>139</v>
      </c>
      <c r="C63" t="s">
        <v>280</v>
      </c>
      <c r="D63" t="s">
        <v>151</v>
      </c>
      <c r="E63" t="s">
        <v>152</v>
      </c>
      <c r="F63" t="s">
        <v>155</v>
      </c>
      <c r="G63" t="s">
        <v>219</v>
      </c>
      <c r="H63">
        <v>378.5431172748273</v>
      </c>
      <c r="I63">
        <v>54</v>
      </c>
      <c r="J63">
        <v>1457349.617902759</v>
      </c>
      <c r="K63">
        <v>100656000</v>
      </c>
      <c r="L63">
        <v>61</v>
      </c>
      <c r="M63">
        <v>-14.010213648254791</v>
      </c>
      <c r="N63">
        <v>-3.8461538461538463</v>
      </c>
    </row>
    <row r="64" spans="1:14" x14ac:dyDescent="0.3">
      <c r="A64">
        <v>63</v>
      </c>
      <c r="B64" t="s">
        <v>139</v>
      </c>
      <c r="C64" t="s">
        <v>280</v>
      </c>
      <c r="D64" t="s">
        <v>151</v>
      </c>
      <c r="E64" t="s">
        <v>152</v>
      </c>
      <c r="F64" t="s">
        <v>155</v>
      </c>
      <c r="G64" t="s">
        <v>219</v>
      </c>
      <c r="H64">
        <v>378.5431172748273</v>
      </c>
      <c r="I64">
        <v>54</v>
      </c>
      <c r="J64">
        <v>1457349.617902759</v>
      </c>
      <c r="K64">
        <v>100656000</v>
      </c>
      <c r="L64">
        <v>62</v>
      </c>
      <c r="M64">
        <v>-14.010213648254791</v>
      </c>
      <c r="N64">
        <v>-3.8461538461538463</v>
      </c>
    </row>
    <row r="65" spans="1:14" x14ac:dyDescent="0.3">
      <c r="A65">
        <v>64</v>
      </c>
      <c r="B65" t="s">
        <v>139</v>
      </c>
      <c r="C65" t="s">
        <v>280</v>
      </c>
      <c r="D65" t="s">
        <v>151</v>
      </c>
      <c r="E65" t="s">
        <v>152</v>
      </c>
      <c r="F65" t="s">
        <v>155</v>
      </c>
      <c r="G65" t="s">
        <v>219</v>
      </c>
      <c r="H65">
        <v>378.5431172748273</v>
      </c>
      <c r="I65">
        <v>54</v>
      </c>
      <c r="J65">
        <v>1457349.617902759</v>
      </c>
      <c r="K65">
        <v>100656000</v>
      </c>
      <c r="L65">
        <v>63</v>
      </c>
      <c r="M65">
        <v>-14.010213648254791</v>
      </c>
      <c r="N65">
        <v>-3.8461538461538463</v>
      </c>
    </row>
    <row r="66" spans="1:14" x14ac:dyDescent="0.3">
      <c r="A66">
        <v>65</v>
      </c>
      <c r="B66" t="s">
        <v>139</v>
      </c>
      <c r="C66" t="s">
        <v>280</v>
      </c>
      <c r="D66" t="s">
        <v>151</v>
      </c>
      <c r="E66" t="s">
        <v>152</v>
      </c>
      <c r="F66" t="s">
        <v>155</v>
      </c>
      <c r="G66" t="s">
        <v>219</v>
      </c>
      <c r="H66">
        <v>378.5431172748273</v>
      </c>
      <c r="I66">
        <v>54</v>
      </c>
      <c r="J66">
        <v>1457349.617902759</v>
      </c>
      <c r="K66">
        <v>100656000</v>
      </c>
      <c r="L66">
        <v>64</v>
      </c>
      <c r="M66">
        <v>-14.010213648254791</v>
      </c>
      <c r="N66">
        <v>-3.8461538461538463</v>
      </c>
    </row>
    <row r="67" spans="1:14" x14ac:dyDescent="0.3">
      <c r="A67">
        <v>66</v>
      </c>
      <c r="B67" t="s">
        <v>139</v>
      </c>
      <c r="C67" t="s">
        <v>280</v>
      </c>
      <c r="D67" t="s">
        <v>151</v>
      </c>
      <c r="E67" t="s">
        <v>152</v>
      </c>
      <c r="F67" t="s">
        <v>155</v>
      </c>
      <c r="G67" t="s">
        <v>219</v>
      </c>
      <c r="H67">
        <v>378.5431172748273</v>
      </c>
      <c r="I67">
        <v>54</v>
      </c>
      <c r="J67">
        <v>1457349.617902759</v>
      </c>
      <c r="K67">
        <v>100656000</v>
      </c>
      <c r="L67">
        <v>65</v>
      </c>
      <c r="M67">
        <v>-14.010213648254791</v>
      </c>
      <c r="N67">
        <v>-3.8461538461538463</v>
      </c>
    </row>
    <row r="68" spans="1:14" x14ac:dyDescent="0.3">
      <c r="A68">
        <v>67</v>
      </c>
      <c r="B68" t="s">
        <v>139</v>
      </c>
      <c r="C68" t="s">
        <v>280</v>
      </c>
      <c r="D68" t="s">
        <v>151</v>
      </c>
      <c r="E68" t="s">
        <v>152</v>
      </c>
      <c r="F68" t="s">
        <v>155</v>
      </c>
      <c r="G68" t="s">
        <v>219</v>
      </c>
      <c r="H68">
        <v>378.5431172748273</v>
      </c>
      <c r="I68">
        <v>54</v>
      </c>
      <c r="J68">
        <v>1457349.617902759</v>
      </c>
      <c r="K68">
        <v>100656000</v>
      </c>
      <c r="L68">
        <v>66</v>
      </c>
      <c r="M68">
        <v>-14.010213648254791</v>
      </c>
      <c r="N68">
        <v>-3.8461538461538463</v>
      </c>
    </row>
    <row r="69" spans="1:14" x14ac:dyDescent="0.3">
      <c r="A69">
        <v>68</v>
      </c>
      <c r="B69" t="s">
        <v>139</v>
      </c>
      <c r="C69" t="s">
        <v>280</v>
      </c>
      <c r="D69" t="s">
        <v>151</v>
      </c>
      <c r="E69" t="s">
        <v>152</v>
      </c>
      <c r="F69" t="s">
        <v>155</v>
      </c>
      <c r="G69" t="s">
        <v>219</v>
      </c>
      <c r="H69">
        <v>378.5431172748273</v>
      </c>
      <c r="I69">
        <v>54</v>
      </c>
      <c r="J69">
        <v>1457349.617902759</v>
      </c>
      <c r="K69">
        <v>100656000</v>
      </c>
      <c r="L69">
        <v>67</v>
      </c>
      <c r="M69">
        <v>-14.010213648254791</v>
      </c>
      <c r="N69">
        <v>-3.8461538461538463</v>
      </c>
    </row>
    <row r="70" spans="1:14" x14ac:dyDescent="0.3">
      <c r="A70">
        <v>69</v>
      </c>
      <c r="B70" t="s">
        <v>139</v>
      </c>
      <c r="C70" t="s">
        <v>280</v>
      </c>
      <c r="D70" t="s">
        <v>151</v>
      </c>
      <c r="E70" t="s">
        <v>152</v>
      </c>
      <c r="F70" t="s">
        <v>155</v>
      </c>
      <c r="G70" t="s">
        <v>219</v>
      </c>
      <c r="H70">
        <v>386.47981936817246</v>
      </c>
      <c r="I70">
        <v>55</v>
      </c>
      <c r="J70">
        <v>1594923.5396486095</v>
      </c>
      <c r="K70">
        <v>102520000</v>
      </c>
      <c r="L70">
        <v>68</v>
      </c>
      <c r="M70">
        <v>-24.772787033524146</v>
      </c>
      <c r="N70">
        <v>-5.7692307692307692</v>
      </c>
    </row>
    <row r="71" spans="1:14" x14ac:dyDescent="0.3">
      <c r="A71">
        <v>70</v>
      </c>
      <c r="B71" t="s">
        <v>139</v>
      </c>
      <c r="C71" t="s">
        <v>280</v>
      </c>
      <c r="D71" t="s">
        <v>151</v>
      </c>
      <c r="E71" t="s">
        <v>152</v>
      </c>
      <c r="F71" t="s">
        <v>155</v>
      </c>
      <c r="G71" t="s">
        <v>219</v>
      </c>
      <c r="H71">
        <v>386.47981936817246</v>
      </c>
      <c r="I71">
        <v>55</v>
      </c>
      <c r="J71">
        <v>1594923.5396486095</v>
      </c>
      <c r="K71">
        <v>102520000</v>
      </c>
      <c r="L71">
        <v>69</v>
      </c>
      <c r="M71">
        <v>-24.772787033524146</v>
      </c>
      <c r="N71">
        <v>-5.7692307692307692</v>
      </c>
    </row>
    <row r="72" spans="1:14" x14ac:dyDescent="0.3">
      <c r="A72">
        <v>71</v>
      </c>
      <c r="B72" t="s">
        <v>139</v>
      </c>
      <c r="C72" t="s">
        <v>280</v>
      </c>
      <c r="D72" t="s">
        <v>151</v>
      </c>
      <c r="E72" t="s">
        <v>152</v>
      </c>
      <c r="F72" t="s">
        <v>155</v>
      </c>
      <c r="G72" t="s">
        <v>219</v>
      </c>
      <c r="H72">
        <v>386.47981936817246</v>
      </c>
      <c r="I72">
        <v>55</v>
      </c>
      <c r="J72">
        <v>1594923.5396486095</v>
      </c>
      <c r="K72">
        <v>102520000</v>
      </c>
      <c r="L72">
        <v>70</v>
      </c>
      <c r="M72">
        <v>-24.772787033524146</v>
      </c>
      <c r="N72">
        <v>-5.7692307692307692</v>
      </c>
    </row>
    <row r="73" spans="1:14" x14ac:dyDescent="0.3">
      <c r="A73">
        <v>72</v>
      </c>
      <c r="B73" t="s">
        <v>139</v>
      </c>
      <c r="C73" t="s">
        <v>280</v>
      </c>
      <c r="D73" t="s">
        <v>151</v>
      </c>
      <c r="E73" t="s">
        <v>152</v>
      </c>
      <c r="F73" t="s">
        <v>155</v>
      </c>
      <c r="G73" t="s">
        <v>219</v>
      </c>
      <c r="H73">
        <v>386.47981936817246</v>
      </c>
      <c r="I73">
        <v>55</v>
      </c>
      <c r="J73">
        <v>1594923.5396486095</v>
      </c>
      <c r="K73">
        <v>102520000</v>
      </c>
      <c r="L73">
        <v>71</v>
      </c>
      <c r="M73">
        <v>-24.772787033524146</v>
      </c>
      <c r="N73">
        <v>-5.7692307692307692</v>
      </c>
    </row>
    <row r="74" spans="1:14" x14ac:dyDescent="0.3">
      <c r="A74">
        <v>73</v>
      </c>
      <c r="B74" t="s">
        <v>139</v>
      </c>
      <c r="C74" t="s">
        <v>280</v>
      </c>
      <c r="D74" t="s">
        <v>151</v>
      </c>
      <c r="E74" t="s">
        <v>152</v>
      </c>
      <c r="F74" t="s">
        <v>155</v>
      </c>
      <c r="G74" t="s">
        <v>219</v>
      </c>
      <c r="H74">
        <v>386.47981936817246</v>
      </c>
      <c r="I74">
        <v>55</v>
      </c>
      <c r="J74">
        <v>1594923.5396486095</v>
      </c>
      <c r="K74">
        <v>102520000</v>
      </c>
      <c r="L74">
        <v>72</v>
      </c>
      <c r="M74">
        <v>-24.772787033524146</v>
      </c>
      <c r="N74">
        <v>-5.7692307692307692</v>
      </c>
    </row>
    <row r="75" spans="1:14" x14ac:dyDescent="0.3">
      <c r="A75">
        <v>74</v>
      </c>
      <c r="B75" t="s">
        <v>139</v>
      </c>
      <c r="C75" t="s">
        <v>280</v>
      </c>
      <c r="D75" t="s">
        <v>151</v>
      </c>
      <c r="E75" t="s">
        <v>152</v>
      </c>
      <c r="F75" t="s">
        <v>155</v>
      </c>
      <c r="G75" t="s">
        <v>219</v>
      </c>
      <c r="H75">
        <v>386.47981936817246</v>
      </c>
      <c r="I75">
        <v>55</v>
      </c>
      <c r="J75">
        <v>1594923.5396486095</v>
      </c>
      <c r="K75">
        <v>102520000</v>
      </c>
      <c r="L75">
        <v>73</v>
      </c>
      <c r="M75">
        <v>-24.772787033524146</v>
      </c>
      <c r="N75">
        <v>-5.7692307692307692</v>
      </c>
    </row>
    <row r="76" spans="1:14" x14ac:dyDescent="0.3">
      <c r="A76">
        <v>75</v>
      </c>
      <c r="B76" t="s">
        <v>139</v>
      </c>
      <c r="C76" t="s">
        <v>280</v>
      </c>
      <c r="D76" t="s">
        <v>151</v>
      </c>
      <c r="E76" t="s">
        <v>152</v>
      </c>
      <c r="F76" t="s">
        <v>155</v>
      </c>
      <c r="G76" t="s">
        <v>219</v>
      </c>
      <c r="H76">
        <v>386.47981936817246</v>
      </c>
      <c r="I76">
        <v>55</v>
      </c>
      <c r="J76">
        <v>1594923.5396486095</v>
      </c>
      <c r="K76">
        <v>102520000</v>
      </c>
      <c r="L76">
        <v>74</v>
      </c>
      <c r="M76">
        <v>-24.772787033524146</v>
      </c>
      <c r="N76">
        <v>-5.7692307692307692</v>
      </c>
    </row>
    <row r="77" spans="1:14" x14ac:dyDescent="0.3">
      <c r="A77">
        <v>76</v>
      </c>
      <c r="B77" t="s">
        <v>139</v>
      </c>
      <c r="C77" t="s">
        <v>280</v>
      </c>
      <c r="D77" t="s">
        <v>151</v>
      </c>
      <c r="E77" t="s">
        <v>152</v>
      </c>
      <c r="F77" t="s">
        <v>155</v>
      </c>
      <c r="G77" t="s">
        <v>219</v>
      </c>
      <c r="H77">
        <v>386.47981936817246</v>
      </c>
      <c r="I77">
        <v>55</v>
      </c>
      <c r="J77">
        <v>1594923.5396486095</v>
      </c>
      <c r="K77">
        <v>102520000</v>
      </c>
      <c r="L77">
        <v>75</v>
      </c>
      <c r="M77">
        <v>-24.772787033524146</v>
      </c>
      <c r="N77">
        <v>-5.7692307692307692</v>
      </c>
    </row>
    <row r="78" spans="1:14" x14ac:dyDescent="0.3">
      <c r="A78">
        <v>77</v>
      </c>
      <c r="B78" t="s">
        <v>139</v>
      </c>
      <c r="C78" t="s">
        <v>280</v>
      </c>
      <c r="D78" t="s">
        <v>151</v>
      </c>
      <c r="E78" t="s">
        <v>152</v>
      </c>
      <c r="F78" t="s">
        <v>155</v>
      </c>
      <c r="G78" t="s">
        <v>219</v>
      </c>
      <c r="H78">
        <v>386.47981936817246</v>
      </c>
      <c r="I78">
        <v>55</v>
      </c>
      <c r="J78">
        <v>1594923.5396486095</v>
      </c>
      <c r="K78">
        <v>102520000</v>
      </c>
      <c r="L78">
        <v>76</v>
      </c>
      <c r="M78">
        <v>-24.772787033524146</v>
      </c>
      <c r="N78">
        <v>-5.7692307692307692</v>
      </c>
    </row>
    <row r="79" spans="1:14" x14ac:dyDescent="0.3">
      <c r="A79">
        <v>78</v>
      </c>
      <c r="B79" t="s">
        <v>139</v>
      </c>
      <c r="C79" t="s">
        <v>280</v>
      </c>
      <c r="D79" t="s">
        <v>151</v>
      </c>
      <c r="E79" t="s">
        <v>152</v>
      </c>
      <c r="F79" t="s">
        <v>155</v>
      </c>
      <c r="G79" t="s">
        <v>219</v>
      </c>
      <c r="H79">
        <v>386.47981936817246</v>
      </c>
      <c r="I79">
        <v>55</v>
      </c>
      <c r="J79">
        <v>1594923.5396486095</v>
      </c>
      <c r="K79">
        <v>102520000</v>
      </c>
      <c r="L79">
        <v>77</v>
      </c>
      <c r="M79">
        <v>-24.772787033524146</v>
      </c>
      <c r="N79">
        <v>-5.7692307692307692</v>
      </c>
    </row>
    <row r="80" spans="1:14" x14ac:dyDescent="0.3">
      <c r="A80">
        <v>79</v>
      </c>
      <c r="B80" t="s">
        <v>139</v>
      </c>
      <c r="C80" t="s">
        <v>280</v>
      </c>
      <c r="D80" t="s">
        <v>151</v>
      </c>
      <c r="E80" t="s">
        <v>152</v>
      </c>
      <c r="F80" t="s">
        <v>155</v>
      </c>
      <c r="G80" t="s">
        <v>219</v>
      </c>
      <c r="H80">
        <v>386.47981936817246</v>
      </c>
      <c r="I80">
        <v>55</v>
      </c>
      <c r="J80">
        <v>1594923.5396486095</v>
      </c>
      <c r="K80">
        <v>102520000</v>
      </c>
      <c r="L80">
        <v>78</v>
      </c>
      <c r="M80">
        <v>-24.772787033524146</v>
      </c>
      <c r="N80">
        <v>-5.7692307692307692</v>
      </c>
    </row>
    <row r="81" spans="1:14" x14ac:dyDescent="0.3">
      <c r="A81">
        <v>80</v>
      </c>
      <c r="B81" t="s">
        <v>139</v>
      </c>
      <c r="C81" t="s">
        <v>280</v>
      </c>
      <c r="D81" t="s">
        <v>151</v>
      </c>
      <c r="E81" t="s">
        <v>152</v>
      </c>
      <c r="F81" t="s">
        <v>155</v>
      </c>
      <c r="G81" t="s">
        <v>219</v>
      </c>
      <c r="H81">
        <v>386.47981936817246</v>
      </c>
      <c r="I81">
        <v>55</v>
      </c>
      <c r="J81">
        <v>1594923.5396486095</v>
      </c>
      <c r="K81">
        <v>102520000</v>
      </c>
      <c r="L81">
        <v>79</v>
      </c>
      <c r="M81">
        <v>-24.772787033524146</v>
      </c>
      <c r="N81">
        <v>-5.7692307692307692</v>
      </c>
    </row>
    <row r="82" spans="1:14" x14ac:dyDescent="0.3">
      <c r="A82">
        <v>81</v>
      </c>
      <c r="B82" t="s">
        <v>139</v>
      </c>
      <c r="C82" t="s">
        <v>280</v>
      </c>
      <c r="D82" t="s">
        <v>151</v>
      </c>
      <c r="E82" t="s">
        <v>152</v>
      </c>
      <c r="F82" t="s">
        <v>155</v>
      </c>
      <c r="G82" t="s">
        <v>219</v>
      </c>
      <c r="H82">
        <v>386.47981936817246</v>
      </c>
      <c r="I82">
        <v>55</v>
      </c>
      <c r="J82">
        <v>1594923.5396486095</v>
      </c>
      <c r="K82">
        <v>102520000</v>
      </c>
      <c r="L82">
        <v>80</v>
      </c>
      <c r="M82">
        <v>-24.772787033524146</v>
      </c>
      <c r="N82">
        <v>-5.7692307692307692</v>
      </c>
    </row>
    <row r="83" spans="1:14" x14ac:dyDescent="0.3">
      <c r="A83">
        <v>82</v>
      </c>
      <c r="B83" t="s">
        <v>139</v>
      </c>
      <c r="C83" t="s">
        <v>280</v>
      </c>
      <c r="D83" t="s">
        <v>151</v>
      </c>
      <c r="E83" t="s">
        <v>152</v>
      </c>
      <c r="F83" t="s">
        <v>155</v>
      </c>
      <c r="G83" t="s">
        <v>219</v>
      </c>
      <c r="H83">
        <v>386.47981936817246</v>
      </c>
      <c r="I83">
        <v>55</v>
      </c>
      <c r="J83">
        <v>1594923.5396486095</v>
      </c>
      <c r="K83">
        <v>102520000</v>
      </c>
      <c r="L83">
        <v>81</v>
      </c>
      <c r="M83">
        <v>-24.772787033524146</v>
      </c>
      <c r="N83">
        <v>-5.7692307692307692</v>
      </c>
    </row>
    <row r="84" spans="1:14" x14ac:dyDescent="0.3">
      <c r="A84">
        <v>83</v>
      </c>
      <c r="B84" t="s">
        <v>139</v>
      </c>
      <c r="C84" t="s">
        <v>280</v>
      </c>
      <c r="D84" t="s">
        <v>151</v>
      </c>
      <c r="E84" t="s">
        <v>152</v>
      </c>
      <c r="F84" t="s">
        <v>155</v>
      </c>
      <c r="G84" t="s">
        <v>219</v>
      </c>
      <c r="H84">
        <v>386.47981936817246</v>
      </c>
      <c r="I84">
        <v>55</v>
      </c>
      <c r="J84">
        <v>1594923.5396486095</v>
      </c>
      <c r="K84">
        <v>102520000</v>
      </c>
      <c r="L84">
        <v>82</v>
      </c>
      <c r="M84">
        <v>-24.772787033524146</v>
      </c>
      <c r="N84">
        <v>-5.7692307692307692</v>
      </c>
    </row>
    <row r="85" spans="1:14" x14ac:dyDescent="0.3">
      <c r="A85">
        <v>84</v>
      </c>
      <c r="B85" t="s">
        <v>139</v>
      </c>
      <c r="C85" t="s">
        <v>280</v>
      </c>
      <c r="D85" t="s">
        <v>151</v>
      </c>
      <c r="E85" t="s">
        <v>152</v>
      </c>
      <c r="F85" t="s">
        <v>155</v>
      </c>
      <c r="G85" t="s">
        <v>219</v>
      </c>
      <c r="H85">
        <v>386.47981936817246</v>
      </c>
      <c r="I85">
        <v>55</v>
      </c>
      <c r="J85">
        <v>1594923.5396486095</v>
      </c>
      <c r="K85">
        <v>102520000</v>
      </c>
      <c r="L85">
        <v>83</v>
      </c>
      <c r="M85">
        <v>-24.772787033524146</v>
      </c>
      <c r="N85">
        <v>-5.7692307692307692</v>
      </c>
    </row>
    <row r="86" spans="1:14" x14ac:dyDescent="0.3">
      <c r="A86">
        <v>85</v>
      </c>
      <c r="B86" t="s">
        <v>139</v>
      </c>
      <c r="C86" t="s">
        <v>280</v>
      </c>
      <c r="D86" t="s">
        <v>151</v>
      </c>
      <c r="E86" t="s">
        <v>152</v>
      </c>
      <c r="F86" t="s">
        <v>155</v>
      </c>
      <c r="G86" t="s">
        <v>219</v>
      </c>
      <c r="H86">
        <v>386.47981936817246</v>
      </c>
      <c r="I86">
        <v>55</v>
      </c>
      <c r="J86">
        <v>1594923.5396486095</v>
      </c>
      <c r="K86">
        <v>102520000</v>
      </c>
      <c r="L86">
        <v>84</v>
      </c>
      <c r="M86">
        <v>-24.772787033524146</v>
      </c>
      <c r="N86">
        <v>-5.7692307692307692</v>
      </c>
    </row>
    <row r="87" spans="1:14" x14ac:dyDescent="0.3">
      <c r="A87">
        <v>86</v>
      </c>
      <c r="B87" t="s">
        <v>139</v>
      </c>
      <c r="C87" t="s">
        <v>280</v>
      </c>
      <c r="D87" t="s">
        <v>151</v>
      </c>
      <c r="E87" t="s">
        <v>152</v>
      </c>
      <c r="F87" t="s">
        <v>155</v>
      </c>
      <c r="G87" t="s">
        <v>219</v>
      </c>
      <c r="H87">
        <v>386.47981936817246</v>
      </c>
      <c r="I87">
        <v>55</v>
      </c>
      <c r="J87">
        <v>1594923.5396486095</v>
      </c>
      <c r="K87">
        <v>102520000</v>
      </c>
      <c r="L87">
        <v>85</v>
      </c>
      <c r="M87">
        <v>-24.772787033524146</v>
      </c>
      <c r="N87">
        <v>-5.7692307692307692</v>
      </c>
    </row>
    <row r="88" spans="1:14" x14ac:dyDescent="0.3">
      <c r="A88">
        <v>87</v>
      </c>
      <c r="B88" t="s">
        <v>139</v>
      </c>
      <c r="C88" t="s">
        <v>280</v>
      </c>
      <c r="D88" t="s">
        <v>151</v>
      </c>
      <c r="E88" t="s">
        <v>152</v>
      </c>
      <c r="F88" t="s">
        <v>155</v>
      </c>
      <c r="G88" t="s">
        <v>219</v>
      </c>
      <c r="H88">
        <v>386.47981936817246</v>
      </c>
      <c r="I88">
        <v>55</v>
      </c>
      <c r="J88">
        <v>1594923.5396486095</v>
      </c>
      <c r="K88">
        <v>102520000</v>
      </c>
      <c r="L88">
        <v>86</v>
      </c>
      <c r="M88">
        <v>-24.772787033524146</v>
      </c>
      <c r="N88">
        <v>-5.7692307692307692</v>
      </c>
    </row>
    <row r="89" spans="1:14" x14ac:dyDescent="0.3">
      <c r="A89">
        <v>88</v>
      </c>
      <c r="B89" t="s">
        <v>139</v>
      </c>
      <c r="C89" t="s">
        <v>280</v>
      </c>
      <c r="D89" t="s">
        <v>151</v>
      </c>
      <c r="E89" t="s">
        <v>152</v>
      </c>
      <c r="F89" t="s">
        <v>155</v>
      </c>
      <c r="G89" t="s">
        <v>219</v>
      </c>
      <c r="H89">
        <v>386.47981936817246</v>
      </c>
      <c r="I89">
        <v>55</v>
      </c>
      <c r="J89">
        <v>1594923.5396486095</v>
      </c>
      <c r="K89">
        <v>102520000</v>
      </c>
      <c r="L89">
        <v>87</v>
      </c>
      <c r="M89">
        <v>-24.772787033524146</v>
      </c>
      <c r="N89">
        <v>-5.7692307692307692</v>
      </c>
    </row>
    <row r="90" spans="1:14" x14ac:dyDescent="0.3">
      <c r="A90">
        <v>89</v>
      </c>
      <c r="B90" t="s">
        <v>139</v>
      </c>
      <c r="C90" t="s">
        <v>280</v>
      </c>
      <c r="D90" t="s">
        <v>151</v>
      </c>
      <c r="E90" t="s">
        <v>152</v>
      </c>
      <c r="F90" t="s">
        <v>155</v>
      </c>
      <c r="G90" t="s">
        <v>219</v>
      </c>
      <c r="H90">
        <v>386.47981936817246</v>
      </c>
      <c r="I90">
        <v>55</v>
      </c>
      <c r="J90">
        <v>1594923.5396486095</v>
      </c>
      <c r="K90">
        <v>102520000</v>
      </c>
      <c r="L90">
        <v>88</v>
      </c>
      <c r="M90">
        <v>-24.772787033524146</v>
      </c>
      <c r="N90">
        <v>-5.7692307692307692</v>
      </c>
    </row>
    <row r="91" spans="1:14" x14ac:dyDescent="0.3">
      <c r="A91">
        <v>90</v>
      </c>
      <c r="B91" t="s">
        <v>139</v>
      </c>
      <c r="C91" t="s">
        <v>280</v>
      </c>
      <c r="D91" t="s">
        <v>151</v>
      </c>
      <c r="E91" t="s">
        <v>152</v>
      </c>
      <c r="F91" t="s">
        <v>155</v>
      </c>
      <c r="G91" t="s">
        <v>219</v>
      </c>
      <c r="H91">
        <v>386.47981936817246</v>
      </c>
      <c r="I91">
        <v>55</v>
      </c>
      <c r="J91">
        <v>1594923.5396486095</v>
      </c>
      <c r="K91">
        <v>102520000</v>
      </c>
      <c r="L91">
        <v>89</v>
      </c>
      <c r="M91">
        <v>-24.772787033524146</v>
      </c>
      <c r="N91">
        <v>-5.7692307692307692</v>
      </c>
    </row>
    <row r="92" spans="1:14" x14ac:dyDescent="0.3">
      <c r="A92">
        <v>91</v>
      </c>
      <c r="B92" t="s">
        <v>139</v>
      </c>
      <c r="C92" t="s">
        <v>280</v>
      </c>
      <c r="D92" t="s">
        <v>151</v>
      </c>
      <c r="E92" t="s">
        <v>152</v>
      </c>
      <c r="F92" t="s">
        <v>155</v>
      </c>
      <c r="G92" t="s">
        <v>219</v>
      </c>
      <c r="H92">
        <v>386.47981936817246</v>
      </c>
      <c r="I92">
        <v>55</v>
      </c>
      <c r="J92">
        <v>1594923.5396486095</v>
      </c>
      <c r="K92">
        <v>102520000</v>
      </c>
      <c r="L92">
        <v>90</v>
      </c>
      <c r="M92">
        <v>-24.772787033524146</v>
      </c>
      <c r="N92">
        <v>-5.7692307692307692</v>
      </c>
    </row>
    <row r="93" spans="1:14" x14ac:dyDescent="0.3">
      <c r="A93">
        <v>92</v>
      </c>
      <c r="B93" t="s">
        <v>139</v>
      </c>
      <c r="C93" t="s">
        <v>280</v>
      </c>
      <c r="D93" t="s">
        <v>151</v>
      </c>
      <c r="E93" t="s">
        <v>152</v>
      </c>
      <c r="F93" t="s">
        <v>155</v>
      </c>
      <c r="G93" t="s">
        <v>219</v>
      </c>
      <c r="H93">
        <v>386.47981936817246</v>
      </c>
      <c r="I93">
        <v>55</v>
      </c>
      <c r="J93">
        <v>1594923.5396486095</v>
      </c>
      <c r="K93">
        <v>102520000</v>
      </c>
      <c r="L93">
        <v>91</v>
      </c>
      <c r="M93">
        <v>-24.772787033524146</v>
      </c>
      <c r="N93">
        <v>-5.7692307692307692</v>
      </c>
    </row>
    <row r="94" spans="1:14" x14ac:dyDescent="0.3">
      <c r="A94">
        <v>93</v>
      </c>
      <c r="B94" t="s">
        <v>139</v>
      </c>
      <c r="C94" t="s">
        <v>280</v>
      </c>
      <c r="D94" t="s">
        <v>151</v>
      </c>
      <c r="E94" t="s">
        <v>152</v>
      </c>
      <c r="F94" t="s">
        <v>155</v>
      </c>
      <c r="G94" t="s">
        <v>219</v>
      </c>
      <c r="H94">
        <v>386.47981936817246</v>
      </c>
      <c r="I94">
        <v>55</v>
      </c>
      <c r="J94">
        <v>1594923.5396486095</v>
      </c>
      <c r="K94">
        <v>102520000</v>
      </c>
      <c r="L94">
        <v>92</v>
      </c>
      <c r="M94">
        <v>-24.772787033524146</v>
      </c>
      <c r="N94">
        <v>-5.7692307692307692</v>
      </c>
    </row>
    <row r="95" spans="1:14" x14ac:dyDescent="0.3">
      <c r="A95">
        <v>94</v>
      </c>
      <c r="B95" t="s">
        <v>139</v>
      </c>
      <c r="C95" t="s">
        <v>280</v>
      </c>
      <c r="D95" t="s">
        <v>151</v>
      </c>
      <c r="E95" t="s">
        <v>152</v>
      </c>
      <c r="F95" t="s">
        <v>155</v>
      </c>
      <c r="G95" t="s">
        <v>219</v>
      </c>
      <c r="H95">
        <v>386.47981936817246</v>
      </c>
      <c r="I95">
        <v>55</v>
      </c>
      <c r="J95">
        <v>1594923.5396486095</v>
      </c>
      <c r="K95">
        <v>102520000</v>
      </c>
      <c r="L95">
        <v>93</v>
      </c>
      <c r="M95">
        <v>-24.772787033524146</v>
      </c>
      <c r="N95">
        <v>-5.7692307692307692</v>
      </c>
    </row>
    <row r="96" spans="1:14" x14ac:dyDescent="0.3">
      <c r="A96">
        <v>95</v>
      </c>
      <c r="B96" t="s">
        <v>139</v>
      </c>
      <c r="C96" t="s">
        <v>280</v>
      </c>
      <c r="D96" t="s">
        <v>151</v>
      </c>
      <c r="E96" t="s">
        <v>152</v>
      </c>
      <c r="F96" t="s">
        <v>155</v>
      </c>
      <c r="G96" t="s">
        <v>219</v>
      </c>
      <c r="H96">
        <v>386.47981936817246</v>
      </c>
      <c r="I96">
        <v>55</v>
      </c>
      <c r="J96">
        <v>1594923.5396486095</v>
      </c>
      <c r="K96">
        <v>102520000</v>
      </c>
      <c r="L96">
        <v>94</v>
      </c>
      <c r="M96">
        <v>-24.772787033524146</v>
      </c>
      <c r="N96">
        <v>-5.7692307692307692</v>
      </c>
    </row>
    <row r="97" spans="1:14" x14ac:dyDescent="0.3">
      <c r="A97">
        <v>96</v>
      </c>
      <c r="B97" t="s">
        <v>139</v>
      </c>
      <c r="C97" t="s">
        <v>280</v>
      </c>
      <c r="D97" t="s">
        <v>151</v>
      </c>
      <c r="E97" t="s">
        <v>152</v>
      </c>
      <c r="F97" t="s">
        <v>155</v>
      </c>
      <c r="G97" t="s">
        <v>219</v>
      </c>
      <c r="H97">
        <v>386.47981936817246</v>
      </c>
      <c r="I97">
        <v>55</v>
      </c>
      <c r="J97">
        <v>1594923.5396486095</v>
      </c>
      <c r="K97">
        <v>102520000</v>
      </c>
      <c r="L97">
        <v>95</v>
      </c>
      <c r="M97">
        <v>-24.772787033524146</v>
      </c>
      <c r="N97">
        <v>-5.7692307692307692</v>
      </c>
    </row>
    <row r="98" spans="1:14" x14ac:dyDescent="0.3">
      <c r="A98">
        <v>97</v>
      </c>
      <c r="B98" t="s">
        <v>139</v>
      </c>
      <c r="C98" t="s">
        <v>280</v>
      </c>
      <c r="D98" t="s">
        <v>151</v>
      </c>
      <c r="E98" t="s">
        <v>152</v>
      </c>
      <c r="F98" t="s">
        <v>155</v>
      </c>
      <c r="G98" t="s">
        <v>219</v>
      </c>
      <c r="H98">
        <v>386.47981936817246</v>
      </c>
      <c r="I98">
        <v>55</v>
      </c>
      <c r="J98">
        <v>1594923.5396486095</v>
      </c>
      <c r="K98">
        <v>102520000</v>
      </c>
      <c r="L98">
        <v>96</v>
      </c>
      <c r="M98">
        <v>-24.772787033524146</v>
      </c>
      <c r="N98">
        <v>-5.7692307692307692</v>
      </c>
    </row>
    <row r="99" spans="1:14" x14ac:dyDescent="0.3">
      <c r="A99">
        <v>98</v>
      </c>
      <c r="B99" t="s">
        <v>139</v>
      </c>
      <c r="C99" t="s">
        <v>280</v>
      </c>
      <c r="D99" t="s">
        <v>151</v>
      </c>
      <c r="E99" t="s">
        <v>152</v>
      </c>
      <c r="F99" t="s">
        <v>155</v>
      </c>
      <c r="G99" t="s">
        <v>219</v>
      </c>
      <c r="H99">
        <v>386.47981936817246</v>
      </c>
      <c r="I99">
        <v>55</v>
      </c>
      <c r="J99">
        <v>1594923.5396486095</v>
      </c>
      <c r="K99">
        <v>102520000</v>
      </c>
      <c r="L99">
        <v>97</v>
      </c>
      <c r="M99">
        <v>-24.772787033524146</v>
      </c>
      <c r="N99">
        <v>-5.7692307692307692</v>
      </c>
    </row>
    <row r="100" spans="1:14" x14ac:dyDescent="0.3">
      <c r="A100">
        <v>99</v>
      </c>
      <c r="B100" t="s">
        <v>139</v>
      </c>
      <c r="C100" t="s">
        <v>280</v>
      </c>
      <c r="D100" t="s">
        <v>151</v>
      </c>
      <c r="E100" t="s">
        <v>152</v>
      </c>
      <c r="F100" t="s">
        <v>155</v>
      </c>
      <c r="G100" t="s">
        <v>219</v>
      </c>
      <c r="H100">
        <v>386.47981936817246</v>
      </c>
      <c r="I100">
        <v>55</v>
      </c>
      <c r="J100">
        <v>1594923.5396486095</v>
      </c>
      <c r="K100">
        <v>102520000</v>
      </c>
      <c r="L100">
        <v>98</v>
      </c>
      <c r="M100">
        <v>-24.772787033524146</v>
      </c>
      <c r="N100">
        <v>-5.7692307692307692</v>
      </c>
    </row>
    <row r="101" spans="1:14" x14ac:dyDescent="0.3">
      <c r="A101">
        <v>100</v>
      </c>
      <c r="B101" t="s">
        <v>139</v>
      </c>
      <c r="C101" t="s">
        <v>280</v>
      </c>
      <c r="D101" t="s">
        <v>151</v>
      </c>
      <c r="E101" t="s">
        <v>152</v>
      </c>
      <c r="F101" t="s">
        <v>155</v>
      </c>
      <c r="G101" t="s">
        <v>219</v>
      </c>
      <c r="H101">
        <v>386.47981936817246</v>
      </c>
      <c r="I101">
        <v>55</v>
      </c>
      <c r="J101">
        <v>1594923.5396486095</v>
      </c>
      <c r="K101">
        <v>102520000</v>
      </c>
      <c r="L101">
        <v>99</v>
      </c>
      <c r="M101">
        <v>-24.772787033524146</v>
      </c>
      <c r="N101">
        <v>-5.7692307692307692</v>
      </c>
    </row>
    <row r="102" spans="1:14" x14ac:dyDescent="0.3">
      <c r="A102">
        <v>101</v>
      </c>
      <c r="B102" t="s">
        <v>139</v>
      </c>
      <c r="C102" t="s">
        <v>280</v>
      </c>
      <c r="D102" t="s">
        <v>151</v>
      </c>
      <c r="E102" t="s">
        <v>152</v>
      </c>
      <c r="F102" t="s">
        <v>155</v>
      </c>
      <c r="G102" t="s">
        <v>219</v>
      </c>
      <c r="H102">
        <v>386.47981936817246</v>
      </c>
      <c r="I102">
        <v>55</v>
      </c>
      <c r="J102">
        <v>1594923.5396486095</v>
      </c>
      <c r="K102">
        <v>102520000</v>
      </c>
      <c r="L102">
        <v>100</v>
      </c>
      <c r="M102">
        <v>-24.772787033524146</v>
      </c>
      <c r="N102">
        <v>-5.7692307692307692</v>
      </c>
    </row>
    <row r="103" spans="1:14" x14ac:dyDescent="0.3">
      <c r="A103">
        <v>102</v>
      </c>
      <c r="B103" t="s">
        <v>139</v>
      </c>
      <c r="C103" t="s">
        <v>280</v>
      </c>
      <c r="D103" t="s">
        <v>151</v>
      </c>
      <c r="E103" t="s">
        <v>152</v>
      </c>
      <c r="F103" t="s">
        <v>155</v>
      </c>
      <c r="G103" t="s">
        <v>219</v>
      </c>
      <c r="H103">
        <v>386.47981936817246</v>
      </c>
      <c r="I103">
        <v>55</v>
      </c>
      <c r="J103">
        <v>1594923.5396486095</v>
      </c>
      <c r="K103">
        <v>102520000</v>
      </c>
      <c r="L103">
        <v>101</v>
      </c>
      <c r="M103">
        <v>-24.772787033524146</v>
      </c>
      <c r="N103">
        <v>-5.7692307692307692</v>
      </c>
    </row>
    <row r="104" spans="1:14" x14ac:dyDescent="0.3">
      <c r="A104">
        <v>103</v>
      </c>
      <c r="B104" t="s">
        <v>139</v>
      </c>
      <c r="C104" t="s">
        <v>280</v>
      </c>
      <c r="D104" t="s">
        <v>151</v>
      </c>
      <c r="E104" t="s">
        <v>152</v>
      </c>
      <c r="F104" t="s">
        <v>155</v>
      </c>
      <c r="G104" t="s">
        <v>219</v>
      </c>
      <c r="H104">
        <v>386.47981936817246</v>
      </c>
      <c r="I104">
        <v>55</v>
      </c>
      <c r="J104">
        <v>1594923.5396486095</v>
      </c>
      <c r="K104">
        <v>102520000</v>
      </c>
      <c r="L104">
        <v>102</v>
      </c>
      <c r="M104">
        <v>-24.772787033524146</v>
      </c>
      <c r="N104">
        <v>-5.7692307692307692</v>
      </c>
    </row>
    <row r="105" spans="1:14" x14ac:dyDescent="0.3">
      <c r="A105">
        <v>104</v>
      </c>
      <c r="B105" t="s">
        <v>139</v>
      </c>
      <c r="C105" t="s">
        <v>280</v>
      </c>
      <c r="D105" t="s">
        <v>151</v>
      </c>
      <c r="E105" t="s">
        <v>152</v>
      </c>
      <c r="F105" t="s">
        <v>155</v>
      </c>
      <c r="G105" t="s">
        <v>219</v>
      </c>
      <c r="H105">
        <v>386.47981936817246</v>
      </c>
      <c r="I105">
        <v>55</v>
      </c>
      <c r="J105">
        <v>1594923.5396486095</v>
      </c>
      <c r="K105">
        <v>102520000</v>
      </c>
      <c r="L105">
        <v>103</v>
      </c>
      <c r="M105">
        <v>-24.772787033524146</v>
      </c>
      <c r="N105">
        <v>-5.7692307692307692</v>
      </c>
    </row>
    <row r="106" spans="1:14" x14ac:dyDescent="0.3">
      <c r="A106">
        <v>105</v>
      </c>
      <c r="B106" t="s">
        <v>139</v>
      </c>
      <c r="C106" t="s">
        <v>280</v>
      </c>
      <c r="D106" t="s">
        <v>151</v>
      </c>
      <c r="E106" t="s">
        <v>152</v>
      </c>
      <c r="F106" t="s">
        <v>155</v>
      </c>
      <c r="G106" t="s">
        <v>219</v>
      </c>
      <c r="H106">
        <v>386.47981936817246</v>
      </c>
      <c r="I106">
        <v>55</v>
      </c>
      <c r="J106">
        <v>1594923.5396486095</v>
      </c>
      <c r="K106">
        <v>102520000</v>
      </c>
      <c r="L106">
        <v>104</v>
      </c>
      <c r="M106">
        <v>-24.772787033524146</v>
      </c>
      <c r="N106">
        <v>-5.7692307692307692</v>
      </c>
    </row>
    <row r="107" spans="1:14" x14ac:dyDescent="0.3">
      <c r="A107">
        <v>106</v>
      </c>
      <c r="B107" t="s">
        <v>139</v>
      </c>
      <c r="C107" t="s">
        <v>280</v>
      </c>
      <c r="D107" t="s">
        <v>151</v>
      </c>
      <c r="E107" t="s">
        <v>152</v>
      </c>
      <c r="F107" t="s">
        <v>155</v>
      </c>
      <c r="G107" t="s">
        <v>219</v>
      </c>
      <c r="H107">
        <v>386.47981936817246</v>
      </c>
      <c r="I107">
        <v>55</v>
      </c>
      <c r="J107">
        <v>1594923.5396486095</v>
      </c>
      <c r="K107">
        <v>102520000</v>
      </c>
      <c r="L107">
        <v>105</v>
      </c>
      <c r="M107">
        <v>-24.772787033524146</v>
      </c>
      <c r="N107">
        <v>-5.7692307692307692</v>
      </c>
    </row>
    <row r="108" spans="1:14" x14ac:dyDescent="0.3">
      <c r="A108">
        <v>107</v>
      </c>
      <c r="B108" t="s">
        <v>139</v>
      </c>
      <c r="C108" t="s">
        <v>280</v>
      </c>
      <c r="D108" t="s">
        <v>151</v>
      </c>
      <c r="E108" t="s">
        <v>152</v>
      </c>
      <c r="F108" t="s">
        <v>155</v>
      </c>
      <c r="G108" t="s">
        <v>219</v>
      </c>
      <c r="H108">
        <v>386.47981936817246</v>
      </c>
      <c r="I108">
        <v>55</v>
      </c>
      <c r="J108">
        <v>1594923.5396486095</v>
      </c>
      <c r="K108">
        <v>102520000</v>
      </c>
      <c r="L108">
        <v>106</v>
      </c>
      <c r="M108">
        <v>-24.772787033524146</v>
      </c>
      <c r="N108">
        <v>-5.7692307692307692</v>
      </c>
    </row>
    <row r="109" spans="1:14" x14ac:dyDescent="0.3">
      <c r="A109">
        <v>108</v>
      </c>
      <c r="B109" t="s">
        <v>139</v>
      </c>
      <c r="C109" t="s">
        <v>280</v>
      </c>
      <c r="D109" t="s">
        <v>151</v>
      </c>
      <c r="E109" t="s">
        <v>152</v>
      </c>
      <c r="F109" t="s">
        <v>155</v>
      </c>
      <c r="G109" t="s">
        <v>219</v>
      </c>
      <c r="H109">
        <v>386.47981936817246</v>
      </c>
      <c r="I109">
        <v>55</v>
      </c>
      <c r="J109">
        <v>1594923.5396486095</v>
      </c>
      <c r="K109">
        <v>102520000</v>
      </c>
      <c r="L109">
        <v>107</v>
      </c>
      <c r="M109">
        <v>-24.772787033524146</v>
      </c>
      <c r="N109">
        <v>-5.7692307692307692</v>
      </c>
    </row>
    <row r="110" spans="1:14" x14ac:dyDescent="0.3">
      <c r="A110">
        <v>109</v>
      </c>
      <c r="B110" t="s">
        <v>139</v>
      </c>
      <c r="C110" t="s">
        <v>280</v>
      </c>
      <c r="D110" t="s">
        <v>151</v>
      </c>
      <c r="E110" t="s">
        <v>152</v>
      </c>
      <c r="F110" t="s">
        <v>155</v>
      </c>
      <c r="G110" t="s">
        <v>219</v>
      </c>
      <c r="H110">
        <v>386.47981936817246</v>
      </c>
      <c r="I110">
        <v>55</v>
      </c>
      <c r="J110">
        <v>1594923.5396486095</v>
      </c>
      <c r="K110">
        <v>102520000</v>
      </c>
      <c r="L110">
        <v>108</v>
      </c>
      <c r="M110">
        <v>-24.772787033524146</v>
      </c>
      <c r="N110">
        <v>-5.7692307692307692</v>
      </c>
    </row>
    <row r="111" spans="1:14" x14ac:dyDescent="0.3">
      <c r="A111">
        <v>110</v>
      </c>
      <c r="B111" t="s">
        <v>139</v>
      </c>
      <c r="C111" t="s">
        <v>280</v>
      </c>
      <c r="D111" t="s">
        <v>151</v>
      </c>
      <c r="E111" t="s">
        <v>152</v>
      </c>
      <c r="F111" t="s">
        <v>155</v>
      </c>
      <c r="G111" t="s">
        <v>219</v>
      </c>
      <c r="H111">
        <v>386.47981936817246</v>
      </c>
      <c r="I111">
        <v>55</v>
      </c>
      <c r="J111">
        <v>1594923.5396486095</v>
      </c>
      <c r="K111">
        <v>102520000</v>
      </c>
      <c r="L111">
        <v>109</v>
      </c>
      <c r="M111">
        <v>-24.772787033524146</v>
      </c>
      <c r="N111">
        <v>-5.7692307692307692</v>
      </c>
    </row>
    <row r="112" spans="1:14" x14ac:dyDescent="0.3">
      <c r="A112">
        <v>111</v>
      </c>
      <c r="B112" t="s">
        <v>139</v>
      </c>
      <c r="C112" t="s">
        <v>280</v>
      </c>
      <c r="D112" t="s">
        <v>151</v>
      </c>
      <c r="E112" t="s">
        <v>152</v>
      </c>
      <c r="F112" t="s">
        <v>155</v>
      </c>
      <c r="G112" t="s">
        <v>219</v>
      </c>
      <c r="H112">
        <v>386.47981936817246</v>
      </c>
      <c r="I112">
        <v>55</v>
      </c>
      <c r="J112">
        <v>1594923.5396486095</v>
      </c>
      <c r="K112">
        <v>102520000</v>
      </c>
      <c r="L112">
        <v>110</v>
      </c>
      <c r="M112">
        <v>-24.772787033524146</v>
      </c>
      <c r="N112">
        <v>-5.7692307692307692</v>
      </c>
    </row>
    <row r="113" spans="1:14" x14ac:dyDescent="0.3">
      <c r="A113">
        <v>112</v>
      </c>
      <c r="B113" t="s">
        <v>139</v>
      </c>
      <c r="C113" t="s">
        <v>280</v>
      </c>
      <c r="D113" t="s">
        <v>151</v>
      </c>
      <c r="E113" t="s">
        <v>152</v>
      </c>
      <c r="F113" t="s">
        <v>155</v>
      </c>
      <c r="G113" t="s">
        <v>219</v>
      </c>
      <c r="H113">
        <v>386.47981936817246</v>
      </c>
      <c r="I113">
        <v>55</v>
      </c>
      <c r="J113">
        <v>1594923.5396486095</v>
      </c>
      <c r="K113">
        <v>102520000</v>
      </c>
      <c r="L113">
        <v>111</v>
      </c>
      <c r="M113">
        <v>-24.772787033524146</v>
      </c>
      <c r="N113">
        <v>-5.7692307692307692</v>
      </c>
    </row>
    <row r="114" spans="1:14" x14ac:dyDescent="0.3">
      <c r="A114">
        <v>113</v>
      </c>
      <c r="B114" t="s">
        <v>139</v>
      </c>
      <c r="C114" t="s">
        <v>280</v>
      </c>
      <c r="D114" t="s">
        <v>151</v>
      </c>
      <c r="E114" t="s">
        <v>152</v>
      </c>
      <c r="F114" t="s">
        <v>155</v>
      </c>
      <c r="G114" t="s">
        <v>219</v>
      </c>
      <c r="H114">
        <v>386.47981936817246</v>
      </c>
      <c r="I114">
        <v>55</v>
      </c>
      <c r="J114">
        <v>1594923.5396486095</v>
      </c>
      <c r="K114">
        <v>102520000</v>
      </c>
      <c r="L114">
        <v>112</v>
      </c>
      <c r="M114">
        <v>-24.772787033524146</v>
      </c>
      <c r="N114">
        <v>-5.7692307692307692</v>
      </c>
    </row>
    <row r="115" spans="1:14" x14ac:dyDescent="0.3">
      <c r="A115">
        <v>114</v>
      </c>
      <c r="B115" t="s">
        <v>139</v>
      </c>
      <c r="C115" t="s">
        <v>280</v>
      </c>
      <c r="D115" t="s">
        <v>151</v>
      </c>
      <c r="E115" t="s">
        <v>152</v>
      </c>
      <c r="F115" t="s">
        <v>155</v>
      </c>
      <c r="G115" t="s">
        <v>219</v>
      </c>
      <c r="H115">
        <v>371.3440884452815</v>
      </c>
      <c r="I115">
        <v>53</v>
      </c>
      <c r="J115">
        <v>1459993.7483418847</v>
      </c>
      <c r="K115">
        <v>98792000</v>
      </c>
      <c r="L115">
        <v>113</v>
      </c>
      <c r="M115">
        <v>-14.217067153120972</v>
      </c>
      <c r="N115">
        <v>-1.9230769230769231</v>
      </c>
    </row>
    <row r="116" spans="1:14" x14ac:dyDescent="0.3">
      <c r="A116">
        <v>115</v>
      </c>
      <c r="B116" t="s">
        <v>139</v>
      </c>
      <c r="C116" t="s">
        <v>280</v>
      </c>
      <c r="D116" t="s">
        <v>151</v>
      </c>
      <c r="E116" t="s">
        <v>152</v>
      </c>
      <c r="F116" t="s">
        <v>155</v>
      </c>
      <c r="G116" t="s">
        <v>219</v>
      </c>
      <c r="H116">
        <v>371.3440884452815</v>
      </c>
      <c r="I116">
        <v>53</v>
      </c>
      <c r="J116">
        <v>1459993.7483418847</v>
      </c>
      <c r="K116">
        <v>98792000</v>
      </c>
      <c r="L116">
        <v>114</v>
      </c>
      <c r="M116">
        <v>-14.217067153120972</v>
      </c>
      <c r="N116">
        <v>-1.9230769230769231</v>
      </c>
    </row>
    <row r="117" spans="1:14" x14ac:dyDescent="0.3">
      <c r="A117">
        <v>116</v>
      </c>
      <c r="B117" t="s">
        <v>139</v>
      </c>
      <c r="C117" t="s">
        <v>280</v>
      </c>
      <c r="D117" t="s">
        <v>151</v>
      </c>
      <c r="E117" t="s">
        <v>152</v>
      </c>
      <c r="F117" t="s">
        <v>155</v>
      </c>
      <c r="G117" t="s">
        <v>219</v>
      </c>
      <c r="H117">
        <v>371.3440884452815</v>
      </c>
      <c r="I117">
        <v>53</v>
      </c>
      <c r="J117">
        <v>1459993.7483418847</v>
      </c>
      <c r="K117">
        <v>98792000</v>
      </c>
      <c r="L117">
        <v>115</v>
      </c>
      <c r="M117">
        <v>-14.217067153120972</v>
      </c>
      <c r="N117">
        <v>-1.9230769230769231</v>
      </c>
    </row>
    <row r="118" spans="1:14" x14ac:dyDescent="0.3">
      <c r="A118">
        <v>117</v>
      </c>
      <c r="B118" t="s">
        <v>139</v>
      </c>
      <c r="C118" t="s">
        <v>280</v>
      </c>
      <c r="D118" t="s">
        <v>151</v>
      </c>
      <c r="E118" t="s">
        <v>152</v>
      </c>
      <c r="F118" t="s">
        <v>155</v>
      </c>
      <c r="G118" t="s">
        <v>219</v>
      </c>
      <c r="H118">
        <v>371.3440884452815</v>
      </c>
      <c r="I118">
        <v>53</v>
      </c>
      <c r="J118">
        <v>1459993.7483418847</v>
      </c>
      <c r="K118">
        <v>98792000</v>
      </c>
      <c r="L118">
        <v>116</v>
      </c>
      <c r="M118">
        <v>-14.217067153120972</v>
      </c>
      <c r="N118">
        <v>-1.9230769230769231</v>
      </c>
    </row>
    <row r="119" spans="1:14" x14ac:dyDescent="0.3">
      <c r="A119">
        <v>118</v>
      </c>
      <c r="B119" t="s">
        <v>139</v>
      </c>
      <c r="C119" t="s">
        <v>280</v>
      </c>
      <c r="D119" t="s">
        <v>151</v>
      </c>
      <c r="E119" t="s">
        <v>152</v>
      </c>
      <c r="F119" t="s">
        <v>155</v>
      </c>
      <c r="G119" t="s">
        <v>219</v>
      </c>
      <c r="H119">
        <v>371.3440884452815</v>
      </c>
      <c r="I119">
        <v>53</v>
      </c>
      <c r="J119">
        <v>1459993.7483418847</v>
      </c>
      <c r="K119">
        <v>98792000</v>
      </c>
      <c r="L119">
        <v>117</v>
      </c>
      <c r="M119">
        <v>-14.217067153120972</v>
      </c>
      <c r="N119">
        <v>-1.9230769230769231</v>
      </c>
    </row>
    <row r="120" spans="1:14" x14ac:dyDescent="0.3">
      <c r="A120">
        <v>119</v>
      </c>
      <c r="B120" t="s">
        <v>139</v>
      </c>
      <c r="C120" t="s">
        <v>280</v>
      </c>
      <c r="D120" t="s">
        <v>151</v>
      </c>
      <c r="E120" t="s">
        <v>152</v>
      </c>
      <c r="F120" t="s">
        <v>155</v>
      </c>
      <c r="G120" t="s">
        <v>219</v>
      </c>
      <c r="H120">
        <v>371.3440884452815</v>
      </c>
      <c r="I120">
        <v>53</v>
      </c>
      <c r="J120">
        <v>1459993.7483418847</v>
      </c>
      <c r="K120">
        <v>98792000</v>
      </c>
      <c r="L120">
        <v>118</v>
      </c>
      <c r="M120">
        <v>-14.217067153120972</v>
      </c>
      <c r="N120">
        <v>-1.9230769230769231</v>
      </c>
    </row>
    <row r="121" spans="1:14" x14ac:dyDescent="0.3">
      <c r="A121">
        <v>120</v>
      </c>
      <c r="B121" t="s">
        <v>139</v>
      </c>
      <c r="C121" t="s">
        <v>280</v>
      </c>
      <c r="D121" t="s">
        <v>151</v>
      </c>
      <c r="E121" t="s">
        <v>152</v>
      </c>
      <c r="F121" t="s">
        <v>155</v>
      </c>
      <c r="G121" t="s">
        <v>219</v>
      </c>
      <c r="H121">
        <v>371.3440884452815</v>
      </c>
      <c r="I121">
        <v>53</v>
      </c>
      <c r="J121">
        <v>1459993.7483418847</v>
      </c>
      <c r="K121">
        <v>98792000</v>
      </c>
      <c r="L121">
        <v>119</v>
      </c>
      <c r="M121">
        <v>-14.217067153120972</v>
      </c>
      <c r="N121">
        <v>-1.9230769230769231</v>
      </c>
    </row>
    <row r="122" spans="1:14" x14ac:dyDescent="0.3">
      <c r="A122">
        <v>121</v>
      </c>
      <c r="B122" t="s">
        <v>139</v>
      </c>
      <c r="C122" t="s">
        <v>280</v>
      </c>
      <c r="D122" t="s">
        <v>151</v>
      </c>
      <c r="E122" t="s">
        <v>152</v>
      </c>
      <c r="F122" t="s">
        <v>155</v>
      </c>
      <c r="G122" t="s">
        <v>219</v>
      </c>
      <c r="H122">
        <v>371.3440884452815</v>
      </c>
      <c r="I122">
        <v>53</v>
      </c>
      <c r="J122">
        <v>1459993.7483418847</v>
      </c>
      <c r="K122">
        <v>98792000</v>
      </c>
      <c r="L122">
        <v>120</v>
      </c>
      <c r="M122">
        <v>-14.217067153120972</v>
      </c>
      <c r="N122">
        <v>-1.9230769230769231</v>
      </c>
    </row>
    <row r="123" spans="1:14" x14ac:dyDescent="0.3">
      <c r="A123">
        <v>122</v>
      </c>
      <c r="B123" t="s">
        <v>139</v>
      </c>
      <c r="C123" t="s">
        <v>280</v>
      </c>
      <c r="D123" t="s">
        <v>151</v>
      </c>
      <c r="E123" t="s">
        <v>152</v>
      </c>
      <c r="F123" t="s">
        <v>155</v>
      </c>
      <c r="G123" t="s">
        <v>219</v>
      </c>
      <c r="H123">
        <v>371.3440884452815</v>
      </c>
      <c r="I123">
        <v>53</v>
      </c>
      <c r="J123">
        <v>1459993.7483418847</v>
      </c>
      <c r="K123">
        <v>98792000</v>
      </c>
      <c r="L123">
        <v>121</v>
      </c>
      <c r="M123">
        <v>-14.217067153120972</v>
      </c>
      <c r="N123">
        <v>-1.9230769230769231</v>
      </c>
    </row>
    <row r="124" spans="1:14" x14ac:dyDescent="0.3">
      <c r="A124">
        <v>123</v>
      </c>
      <c r="B124" t="s">
        <v>139</v>
      </c>
      <c r="C124" t="s">
        <v>280</v>
      </c>
      <c r="D124" t="s">
        <v>151</v>
      </c>
      <c r="E124" t="s">
        <v>152</v>
      </c>
      <c r="F124" t="s">
        <v>155</v>
      </c>
      <c r="G124" t="s">
        <v>219</v>
      </c>
      <c r="H124">
        <v>371.3440884452815</v>
      </c>
      <c r="I124">
        <v>53</v>
      </c>
      <c r="J124">
        <v>1459993.7483418847</v>
      </c>
      <c r="K124">
        <v>98792000</v>
      </c>
      <c r="L124">
        <v>122</v>
      </c>
      <c r="M124">
        <v>-14.217067153120972</v>
      </c>
      <c r="N124">
        <v>-1.9230769230769231</v>
      </c>
    </row>
    <row r="125" spans="1:14" x14ac:dyDescent="0.3">
      <c r="A125">
        <v>124</v>
      </c>
      <c r="B125" t="s">
        <v>139</v>
      </c>
      <c r="C125" t="s">
        <v>280</v>
      </c>
      <c r="D125" t="s">
        <v>151</v>
      </c>
      <c r="E125" t="s">
        <v>152</v>
      </c>
      <c r="F125" t="s">
        <v>155</v>
      </c>
      <c r="G125" t="s">
        <v>219</v>
      </c>
      <c r="H125">
        <v>371.3440884452815</v>
      </c>
      <c r="I125">
        <v>53</v>
      </c>
      <c r="J125">
        <v>1459993.7483418847</v>
      </c>
      <c r="K125">
        <v>98792000</v>
      </c>
      <c r="L125">
        <v>123</v>
      </c>
      <c r="M125">
        <v>-14.217067153120972</v>
      </c>
      <c r="N125">
        <v>-1.9230769230769231</v>
      </c>
    </row>
    <row r="126" spans="1:14" x14ac:dyDescent="0.3">
      <c r="A126">
        <v>125</v>
      </c>
      <c r="B126" t="s">
        <v>139</v>
      </c>
      <c r="C126" t="s">
        <v>280</v>
      </c>
      <c r="D126" t="s">
        <v>151</v>
      </c>
      <c r="E126" t="s">
        <v>152</v>
      </c>
      <c r="F126" t="s">
        <v>155</v>
      </c>
      <c r="G126" t="s">
        <v>219</v>
      </c>
      <c r="H126">
        <v>371.3440884452815</v>
      </c>
      <c r="I126">
        <v>53</v>
      </c>
      <c r="J126">
        <v>1459993.7483418847</v>
      </c>
      <c r="K126">
        <v>98792000</v>
      </c>
      <c r="L126">
        <v>124</v>
      </c>
      <c r="M126">
        <v>-14.217067153120972</v>
      </c>
      <c r="N126">
        <v>-1.9230769230769231</v>
      </c>
    </row>
    <row r="127" spans="1:14" x14ac:dyDescent="0.3">
      <c r="A127">
        <v>126</v>
      </c>
      <c r="B127" t="s">
        <v>139</v>
      </c>
      <c r="C127" t="s">
        <v>280</v>
      </c>
      <c r="D127" t="s">
        <v>151</v>
      </c>
      <c r="E127" t="s">
        <v>152</v>
      </c>
      <c r="F127" t="s">
        <v>155</v>
      </c>
      <c r="G127" t="s">
        <v>219</v>
      </c>
      <c r="H127">
        <v>371.3440884452815</v>
      </c>
      <c r="I127">
        <v>53</v>
      </c>
      <c r="J127">
        <v>1459993.7483418847</v>
      </c>
      <c r="K127">
        <v>98792000</v>
      </c>
      <c r="L127">
        <v>125</v>
      </c>
      <c r="M127">
        <v>-14.217067153120972</v>
      </c>
      <c r="N127">
        <v>-1.9230769230769231</v>
      </c>
    </row>
    <row r="128" spans="1:14" x14ac:dyDescent="0.3">
      <c r="A128">
        <v>127</v>
      </c>
      <c r="B128" t="s">
        <v>139</v>
      </c>
      <c r="C128" t="s">
        <v>280</v>
      </c>
      <c r="D128" t="s">
        <v>151</v>
      </c>
      <c r="E128" t="s">
        <v>152</v>
      </c>
      <c r="F128" t="s">
        <v>155</v>
      </c>
      <c r="G128" t="s">
        <v>219</v>
      </c>
      <c r="H128">
        <v>371.3440884452815</v>
      </c>
      <c r="I128">
        <v>53</v>
      </c>
      <c r="J128">
        <v>1459993.7483418847</v>
      </c>
      <c r="K128">
        <v>98792000</v>
      </c>
      <c r="L128">
        <v>126</v>
      </c>
      <c r="M128">
        <v>-14.217067153120972</v>
      </c>
      <c r="N128">
        <v>-1.9230769230769231</v>
      </c>
    </row>
    <row r="129" spans="1:14" x14ac:dyDescent="0.3">
      <c r="A129">
        <v>128</v>
      </c>
      <c r="B129" t="s">
        <v>139</v>
      </c>
      <c r="C129" t="s">
        <v>280</v>
      </c>
      <c r="D129" t="s">
        <v>151</v>
      </c>
      <c r="E129" t="s">
        <v>152</v>
      </c>
      <c r="F129" t="s">
        <v>155</v>
      </c>
      <c r="G129" t="s">
        <v>219</v>
      </c>
      <c r="H129">
        <v>371.3440884452815</v>
      </c>
      <c r="I129">
        <v>53</v>
      </c>
      <c r="J129">
        <v>1459993.7483418847</v>
      </c>
      <c r="K129">
        <v>98792000</v>
      </c>
      <c r="L129">
        <v>127</v>
      </c>
      <c r="M129">
        <v>-14.217067153120972</v>
      </c>
      <c r="N129">
        <v>-1.9230769230769231</v>
      </c>
    </row>
    <row r="130" spans="1:14" x14ac:dyDescent="0.3">
      <c r="A130">
        <v>129</v>
      </c>
      <c r="B130" t="s">
        <v>139</v>
      </c>
      <c r="C130" t="s">
        <v>280</v>
      </c>
      <c r="D130" t="s">
        <v>151</v>
      </c>
      <c r="E130" t="s">
        <v>152</v>
      </c>
      <c r="F130" t="s">
        <v>155</v>
      </c>
      <c r="G130" t="s">
        <v>219</v>
      </c>
      <c r="H130">
        <v>371.3440884452815</v>
      </c>
      <c r="I130">
        <v>53</v>
      </c>
      <c r="J130">
        <v>1459993.7483418847</v>
      </c>
      <c r="K130">
        <v>98792000</v>
      </c>
      <c r="L130">
        <v>128</v>
      </c>
      <c r="M130">
        <v>-14.217067153120972</v>
      </c>
      <c r="N130">
        <v>-1.9230769230769231</v>
      </c>
    </row>
    <row r="131" spans="1:14" x14ac:dyDescent="0.3">
      <c r="A131">
        <v>130</v>
      </c>
      <c r="B131" t="s">
        <v>139</v>
      </c>
      <c r="C131" t="s">
        <v>280</v>
      </c>
      <c r="D131" t="s">
        <v>151</v>
      </c>
      <c r="E131" t="s">
        <v>152</v>
      </c>
      <c r="F131" t="s">
        <v>155</v>
      </c>
      <c r="G131" t="s">
        <v>219</v>
      </c>
      <c r="H131">
        <v>371.3440884452815</v>
      </c>
      <c r="I131">
        <v>53</v>
      </c>
      <c r="J131">
        <v>1459993.7483418847</v>
      </c>
      <c r="K131">
        <v>98792000</v>
      </c>
      <c r="L131">
        <v>129</v>
      </c>
      <c r="M131">
        <v>-14.217067153120972</v>
      </c>
      <c r="N131">
        <v>-1.9230769230769231</v>
      </c>
    </row>
    <row r="132" spans="1:14" x14ac:dyDescent="0.3">
      <c r="A132">
        <v>131</v>
      </c>
      <c r="B132" t="s">
        <v>139</v>
      </c>
      <c r="C132" t="s">
        <v>280</v>
      </c>
      <c r="D132" t="s">
        <v>151</v>
      </c>
      <c r="E132" t="s">
        <v>152</v>
      </c>
      <c r="F132" t="s">
        <v>155</v>
      </c>
      <c r="G132" t="s">
        <v>219</v>
      </c>
      <c r="H132">
        <v>371.3440884452815</v>
      </c>
      <c r="I132">
        <v>53</v>
      </c>
      <c r="J132">
        <v>1459993.7483418847</v>
      </c>
      <c r="K132">
        <v>98792000</v>
      </c>
      <c r="L132">
        <v>130</v>
      </c>
      <c r="M132">
        <v>-14.217067153120972</v>
      </c>
      <c r="N132">
        <v>-1.9230769230769231</v>
      </c>
    </row>
    <row r="133" spans="1:14" x14ac:dyDescent="0.3">
      <c r="A133">
        <v>132</v>
      </c>
      <c r="B133" t="s">
        <v>139</v>
      </c>
      <c r="C133" t="s">
        <v>280</v>
      </c>
      <c r="D133" t="s">
        <v>151</v>
      </c>
      <c r="E133" t="s">
        <v>152</v>
      </c>
      <c r="F133" t="s">
        <v>155</v>
      </c>
      <c r="G133" t="s">
        <v>219</v>
      </c>
      <c r="H133">
        <v>371.3440884452815</v>
      </c>
      <c r="I133">
        <v>53</v>
      </c>
      <c r="J133">
        <v>1459993.7483418847</v>
      </c>
      <c r="K133">
        <v>98792000</v>
      </c>
      <c r="L133">
        <v>131</v>
      </c>
      <c r="M133">
        <v>-14.217067153120972</v>
      </c>
      <c r="N133">
        <v>-1.9230769230769231</v>
      </c>
    </row>
    <row r="134" spans="1:14" x14ac:dyDescent="0.3">
      <c r="A134">
        <v>133</v>
      </c>
      <c r="B134" t="s">
        <v>139</v>
      </c>
      <c r="C134" t="s">
        <v>280</v>
      </c>
      <c r="D134" t="s">
        <v>151</v>
      </c>
      <c r="E134" t="s">
        <v>152</v>
      </c>
      <c r="F134" t="s">
        <v>155</v>
      </c>
      <c r="G134" t="s">
        <v>219</v>
      </c>
      <c r="H134">
        <v>371.3440884452815</v>
      </c>
      <c r="I134">
        <v>53</v>
      </c>
      <c r="J134">
        <v>1459993.7483418847</v>
      </c>
      <c r="K134">
        <v>98792000</v>
      </c>
      <c r="L134">
        <v>132</v>
      </c>
      <c r="M134">
        <v>-14.217067153120972</v>
      </c>
      <c r="N134">
        <v>-1.9230769230769231</v>
      </c>
    </row>
    <row r="135" spans="1:14" x14ac:dyDescent="0.3">
      <c r="A135">
        <v>134</v>
      </c>
      <c r="B135" t="s">
        <v>139</v>
      </c>
      <c r="C135" t="s">
        <v>280</v>
      </c>
      <c r="D135" t="s">
        <v>151</v>
      </c>
      <c r="E135" t="s">
        <v>152</v>
      </c>
      <c r="F135" t="s">
        <v>155</v>
      </c>
      <c r="G135" t="s">
        <v>219</v>
      </c>
      <c r="H135">
        <v>371.3440884452815</v>
      </c>
      <c r="I135">
        <v>53</v>
      </c>
      <c r="J135">
        <v>1459993.7483418847</v>
      </c>
      <c r="K135">
        <v>98792000</v>
      </c>
      <c r="L135">
        <v>133</v>
      </c>
      <c r="M135">
        <v>-14.217067153120972</v>
      </c>
      <c r="N135">
        <v>-1.9230769230769231</v>
      </c>
    </row>
    <row r="136" spans="1:14" x14ac:dyDescent="0.3">
      <c r="A136">
        <v>135</v>
      </c>
      <c r="B136" t="s">
        <v>139</v>
      </c>
      <c r="C136" t="s">
        <v>280</v>
      </c>
      <c r="D136" t="s">
        <v>151</v>
      </c>
      <c r="E136" t="s">
        <v>152</v>
      </c>
      <c r="F136" t="s">
        <v>155</v>
      </c>
      <c r="G136" t="s">
        <v>219</v>
      </c>
      <c r="H136">
        <v>371.3440884452815</v>
      </c>
      <c r="I136">
        <v>53</v>
      </c>
      <c r="J136">
        <v>1459993.7483418847</v>
      </c>
      <c r="K136">
        <v>98792000</v>
      </c>
      <c r="L136">
        <v>134</v>
      </c>
      <c r="M136">
        <v>-14.217067153120972</v>
      </c>
      <c r="N136">
        <v>-1.9230769230769231</v>
      </c>
    </row>
    <row r="137" spans="1:14" x14ac:dyDescent="0.3">
      <c r="A137">
        <v>136</v>
      </c>
      <c r="B137" t="s">
        <v>139</v>
      </c>
      <c r="C137" t="s">
        <v>280</v>
      </c>
      <c r="D137" t="s">
        <v>151</v>
      </c>
      <c r="E137" t="s">
        <v>152</v>
      </c>
      <c r="F137" t="s">
        <v>155</v>
      </c>
      <c r="G137" t="s">
        <v>219</v>
      </c>
      <c r="H137">
        <v>371.3440884452815</v>
      </c>
      <c r="I137">
        <v>53</v>
      </c>
      <c r="J137">
        <v>1459993.7483418847</v>
      </c>
      <c r="K137">
        <v>98792000</v>
      </c>
      <c r="L137">
        <v>135</v>
      </c>
      <c r="M137">
        <v>-14.217067153120972</v>
      </c>
      <c r="N137">
        <v>-1.9230769230769231</v>
      </c>
    </row>
    <row r="138" spans="1:14" x14ac:dyDescent="0.3">
      <c r="A138">
        <v>137</v>
      </c>
      <c r="B138" t="s">
        <v>139</v>
      </c>
      <c r="C138" t="s">
        <v>280</v>
      </c>
      <c r="D138" t="s">
        <v>151</v>
      </c>
      <c r="E138" t="s">
        <v>152</v>
      </c>
      <c r="F138" t="s">
        <v>155</v>
      </c>
      <c r="G138" t="s">
        <v>219</v>
      </c>
      <c r="H138">
        <v>371.3440884452815</v>
      </c>
      <c r="I138">
        <v>53</v>
      </c>
      <c r="J138">
        <v>1459993.7483418847</v>
      </c>
      <c r="K138">
        <v>98792000</v>
      </c>
      <c r="L138">
        <v>136</v>
      </c>
      <c r="M138">
        <v>-14.217067153120972</v>
      </c>
      <c r="N138">
        <v>-1.9230769230769231</v>
      </c>
    </row>
    <row r="139" spans="1:14" x14ac:dyDescent="0.3">
      <c r="A139">
        <v>138</v>
      </c>
      <c r="B139" t="s">
        <v>139</v>
      </c>
      <c r="C139" t="s">
        <v>280</v>
      </c>
      <c r="D139" t="s">
        <v>151</v>
      </c>
      <c r="E139" t="s">
        <v>152</v>
      </c>
      <c r="F139" t="s">
        <v>155</v>
      </c>
      <c r="G139" t="s">
        <v>219</v>
      </c>
      <c r="H139">
        <v>371.3440884452815</v>
      </c>
      <c r="I139">
        <v>53</v>
      </c>
      <c r="J139">
        <v>1459993.7483418847</v>
      </c>
      <c r="K139">
        <v>98792000</v>
      </c>
      <c r="L139">
        <v>137</v>
      </c>
      <c r="M139">
        <v>-14.217067153120972</v>
      </c>
      <c r="N139">
        <v>-1.9230769230769231</v>
      </c>
    </row>
    <row r="140" spans="1:14" x14ac:dyDescent="0.3">
      <c r="A140">
        <v>139</v>
      </c>
      <c r="B140" t="s">
        <v>139</v>
      </c>
      <c r="C140" t="s">
        <v>280</v>
      </c>
      <c r="D140" t="s">
        <v>151</v>
      </c>
      <c r="E140" t="s">
        <v>152</v>
      </c>
      <c r="F140" t="s">
        <v>155</v>
      </c>
      <c r="G140" t="s">
        <v>219</v>
      </c>
      <c r="H140">
        <v>371.3440884452815</v>
      </c>
      <c r="I140">
        <v>53</v>
      </c>
      <c r="J140">
        <v>1459993.7483418847</v>
      </c>
      <c r="K140">
        <v>98792000</v>
      </c>
      <c r="L140">
        <v>138</v>
      </c>
      <c r="M140">
        <v>-14.217067153120972</v>
      </c>
      <c r="N140">
        <v>-1.9230769230769231</v>
      </c>
    </row>
    <row r="141" spans="1:14" x14ac:dyDescent="0.3">
      <c r="A141">
        <v>140</v>
      </c>
      <c r="B141" t="s">
        <v>139</v>
      </c>
      <c r="C141" t="s">
        <v>280</v>
      </c>
      <c r="D141" t="s">
        <v>151</v>
      </c>
      <c r="E141" t="s">
        <v>152</v>
      </c>
      <c r="F141" t="s">
        <v>155</v>
      </c>
      <c r="G141" t="s">
        <v>219</v>
      </c>
      <c r="H141">
        <v>371.3440884452815</v>
      </c>
      <c r="I141">
        <v>53</v>
      </c>
      <c r="J141">
        <v>1459993.7483418847</v>
      </c>
      <c r="K141">
        <v>98792000</v>
      </c>
      <c r="L141">
        <v>139</v>
      </c>
      <c r="M141">
        <v>-14.217067153120972</v>
      </c>
      <c r="N141">
        <v>-1.9230769230769231</v>
      </c>
    </row>
    <row r="142" spans="1:14" x14ac:dyDescent="0.3">
      <c r="A142">
        <v>141</v>
      </c>
      <c r="B142" t="s">
        <v>139</v>
      </c>
      <c r="C142" t="s">
        <v>280</v>
      </c>
      <c r="D142" t="s">
        <v>151</v>
      </c>
      <c r="E142" t="s">
        <v>152</v>
      </c>
      <c r="F142" t="s">
        <v>155</v>
      </c>
      <c r="G142" t="s">
        <v>219</v>
      </c>
      <c r="H142">
        <v>371.3440884452815</v>
      </c>
      <c r="I142">
        <v>53</v>
      </c>
      <c r="J142">
        <v>1459993.7483418847</v>
      </c>
      <c r="K142">
        <v>98792000</v>
      </c>
      <c r="L142">
        <v>140</v>
      </c>
      <c r="M142">
        <v>-14.217067153120972</v>
      </c>
      <c r="N142">
        <v>-1.9230769230769231</v>
      </c>
    </row>
    <row r="143" spans="1:14" x14ac:dyDescent="0.3">
      <c r="A143">
        <v>142</v>
      </c>
      <c r="B143" t="s">
        <v>139</v>
      </c>
      <c r="C143" t="s">
        <v>280</v>
      </c>
      <c r="D143" t="s">
        <v>151</v>
      </c>
      <c r="E143" t="s">
        <v>152</v>
      </c>
      <c r="F143" t="s">
        <v>155</v>
      </c>
      <c r="G143" t="s">
        <v>219</v>
      </c>
      <c r="H143">
        <v>371.3440884452815</v>
      </c>
      <c r="I143">
        <v>53</v>
      </c>
      <c r="J143">
        <v>1459993.7483418847</v>
      </c>
      <c r="K143">
        <v>98792000</v>
      </c>
      <c r="L143">
        <v>141</v>
      </c>
      <c r="M143">
        <v>-14.217067153120972</v>
      </c>
      <c r="N143">
        <v>-1.9230769230769231</v>
      </c>
    </row>
    <row r="144" spans="1:14" x14ac:dyDescent="0.3">
      <c r="A144">
        <v>143</v>
      </c>
      <c r="B144" t="s">
        <v>139</v>
      </c>
      <c r="C144" t="s">
        <v>280</v>
      </c>
      <c r="D144" t="s">
        <v>151</v>
      </c>
      <c r="E144" t="s">
        <v>152</v>
      </c>
      <c r="F144" t="s">
        <v>155</v>
      </c>
      <c r="G144" t="s">
        <v>219</v>
      </c>
      <c r="H144">
        <v>371.3440884452815</v>
      </c>
      <c r="I144">
        <v>53</v>
      </c>
      <c r="J144">
        <v>1459993.7483418847</v>
      </c>
      <c r="K144">
        <v>98792000</v>
      </c>
      <c r="L144">
        <v>142</v>
      </c>
      <c r="M144">
        <v>-14.217067153120972</v>
      </c>
      <c r="N144">
        <v>-1.9230769230769231</v>
      </c>
    </row>
    <row r="145" spans="1:14" x14ac:dyDescent="0.3">
      <c r="A145">
        <v>144</v>
      </c>
      <c r="B145" t="s">
        <v>139</v>
      </c>
      <c r="C145" t="s">
        <v>280</v>
      </c>
      <c r="D145" t="s">
        <v>151</v>
      </c>
      <c r="E145" t="s">
        <v>152</v>
      </c>
      <c r="F145" t="s">
        <v>155</v>
      </c>
      <c r="G145" t="s">
        <v>219</v>
      </c>
      <c r="H145">
        <v>371.3440884452815</v>
      </c>
      <c r="I145">
        <v>53</v>
      </c>
      <c r="J145">
        <v>1459993.7483418847</v>
      </c>
      <c r="K145">
        <v>98792000</v>
      </c>
      <c r="L145">
        <v>143</v>
      </c>
      <c r="M145">
        <v>-14.217067153120972</v>
      </c>
      <c r="N145">
        <v>-1.9230769230769231</v>
      </c>
    </row>
    <row r="146" spans="1:14" x14ac:dyDescent="0.3">
      <c r="A146">
        <v>145</v>
      </c>
      <c r="B146" t="s">
        <v>139</v>
      </c>
      <c r="C146" t="s">
        <v>280</v>
      </c>
      <c r="D146" t="s">
        <v>151</v>
      </c>
      <c r="E146" t="s">
        <v>152</v>
      </c>
      <c r="F146" t="s">
        <v>155</v>
      </c>
      <c r="G146" t="s">
        <v>219</v>
      </c>
      <c r="H146">
        <v>371.3440884452815</v>
      </c>
      <c r="I146">
        <v>53</v>
      </c>
      <c r="J146">
        <v>1459993.7483418847</v>
      </c>
      <c r="K146">
        <v>98792000</v>
      </c>
      <c r="L146">
        <v>144</v>
      </c>
      <c r="M146">
        <v>-14.217067153120972</v>
      </c>
      <c r="N146">
        <v>-1.9230769230769231</v>
      </c>
    </row>
    <row r="147" spans="1:14" x14ac:dyDescent="0.3">
      <c r="A147">
        <v>146</v>
      </c>
      <c r="B147" t="s">
        <v>139</v>
      </c>
      <c r="C147" t="s">
        <v>280</v>
      </c>
      <c r="D147" t="s">
        <v>151</v>
      </c>
      <c r="E147" t="s">
        <v>152</v>
      </c>
      <c r="F147" t="s">
        <v>155</v>
      </c>
      <c r="G147" t="s">
        <v>219</v>
      </c>
      <c r="H147">
        <v>371.3440884452815</v>
      </c>
      <c r="I147">
        <v>53</v>
      </c>
      <c r="J147">
        <v>1459993.7483418847</v>
      </c>
      <c r="K147">
        <v>98792000</v>
      </c>
      <c r="L147">
        <v>145</v>
      </c>
      <c r="M147">
        <v>-14.217067153120972</v>
      </c>
      <c r="N147">
        <v>-1.9230769230769231</v>
      </c>
    </row>
    <row r="148" spans="1:14" x14ac:dyDescent="0.3">
      <c r="A148">
        <v>147</v>
      </c>
      <c r="B148" t="s">
        <v>139</v>
      </c>
      <c r="C148" t="s">
        <v>280</v>
      </c>
      <c r="D148" t="s">
        <v>151</v>
      </c>
      <c r="E148" t="s">
        <v>152</v>
      </c>
      <c r="F148" t="s">
        <v>155</v>
      </c>
      <c r="G148" t="s">
        <v>219</v>
      </c>
      <c r="H148">
        <v>371.3440884452815</v>
      </c>
      <c r="I148">
        <v>53</v>
      </c>
      <c r="J148">
        <v>1459993.7483418847</v>
      </c>
      <c r="K148">
        <v>98792000</v>
      </c>
      <c r="L148">
        <v>146</v>
      </c>
      <c r="M148">
        <v>-14.217067153120972</v>
      </c>
      <c r="N148">
        <v>-1.9230769230769231</v>
      </c>
    </row>
    <row r="149" spans="1:14" x14ac:dyDescent="0.3">
      <c r="A149">
        <v>148</v>
      </c>
      <c r="B149" t="s">
        <v>139</v>
      </c>
      <c r="C149" t="s">
        <v>280</v>
      </c>
      <c r="D149" t="s">
        <v>151</v>
      </c>
      <c r="E149" t="s">
        <v>152</v>
      </c>
      <c r="F149" t="s">
        <v>155</v>
      </c>
      <c r="G149" t="s">
        <v>219</v>
      </c>
      <c r="H149">
        <v>371.3440884452815</v>
      </c>
      <c r="I149">
        <v>53</v>
      </c>
      <c r="J149">
        <v>1459993.7483418847</v>
      </c>
      <c r="K149">
        <v>98792000</v>
      </c>
      <c r="L149">
        <v>147</v>
      </c>
      <c r="M149">
        <v>-14.217067153120972</v>
      </c>
      <c r="N149">
        <v>-1.9230769230769231</v>
      </c>
    </row>
    <row r="150" spans="1:14" x14ac:dyDescent="0.3">
      <c r="A150">
        <v>149</v>
      </c>
      <c r="B150" t="s">
        <v>139</v>
      </c>
      <c r="C150" t="s">
        <v>280</v>
      </c>
      <c r="D150" t="s">
        <v>151</v>
      </c>
      <c r="E150" t="s">
        <v>152</v>
      </c>
      <c r="F150" t="s">
        <v>155</v>
      </c>
      <c r="G150" t="s">
        <v>219</v>
      </c>
      <c r="H150">
        <v>371.3440884452815</v>
      </c>
      <c r="I150">
        <v>53</v>
      </c>
      <c r="J150">
        <v>1459993.7483418847</v>
      </c>
      <c r="K150">
        <v>98792000</v>
      </c>
      <c r="L150">
        <v>148</v>
      </c>
      <c r="M150">
        <v>-14.217067153120972</v>
      </c>
      <c r="N150">
        <v>-1.9230769230769231</v>
      </c>
    </row>
    <row r="151" spans="1:14" x14ac:dyDescent="0.3">
      <c r="A151">
        <v>150</v>
      </c>
      <c r="B151" t="s">
        <v>139</v>
      </c>
      <c r="C151" t="s">
        <v>280</v>
      </c>
      <c r="D151" t="s">
        <v>151</v>
      </c>
      <c r="E151" t="s">
        <v>152</v>
      </c>
      <c r="F151" t="s">
        <v>155</v>
      </c>
      <c r="G151" t="s">
        <v>219</v>
      </c>
      <c r="H151">
        <v>371.3440884452815</v>
      </c>
      <c r="I151">
        <v>53</v>
      </c>
      <c r="J151">
        <v>1459993.7483418847</v>
      </c>
      <c r="K151">
        <v>98792000</v>
      </c>
      <c r="L151">
        <v>149</v>
      </c>
      <c r="M151">
        <v>-14.217067153120972</v>
      </c>
      <c r="N151">
        <v>-1.9230769230769231</v>
      </c>
    </row>
    <row r="152" spans="1:14" x14ac:dyDescent="0.3">
      <c r="A152">
        <v>151</v>
      </c>
      <c r="B152" t="s">
        <v>139</v>
      </c>
      <c r="C152" t="s">
        <v>280</v>
      </c>
      <c r="D152" t="s">
        <v>151</v>
      </c>
      <c r="E152" t="s">
        <v>152</v>
      </c>
      <c r="F152" t="s">
        <v>155</v>
      </c>
      <c r="G152" t="s">
        <v>219</v>
      </c>
      <c r="H152">
        <v>371.3440884452815</v>
      </c>
      <c r="I152">
        <v>53</v>
      </c>
      <c r="J152">
        <v>1459993.7483418847</v>
      </c>
      <c r="K152">
        <v>98792000</v>
      </c>
      <c r="L152">
        <v>150</v>
      </c>
      <c r="M152">
        <v>-14.217067153120972</v>
      </c>
      <c r="N152">
        <v>-1.9230769230769231</v>
      </c>
    </row>
    <row r="153" spans="1:14" x14ac:dyDescent="0.3">
      <c r="A153">
        <v>152</v>
      </c>
      <c r="B153" t="s">
        <v>139</v>
      </c>
      <c r="C153" t="s">
        <v>280</v>
      </c>
      <c r="D153" t="s">
        <v>151</v>
      </c>
      <c r="E153" t="s">
        <v>152</v>
      </c>
      <c r="F153" t="s">
        <v>155</v>
      </c>
      <c r="G153" t="s">
        <v>219</v>
      </c>
      <c r="H153">
        <v>371.3440884452815</v>
      </c>
      <c r="I153">
        <v>53</v>
      </c>
      <c r="J153">
        <v>1459993.7483418847</v>
      </c>
      <c r="K153">
        <v>98792000</v>
      </c>
      <c r="L153">
        <v>151</v>
      </c>
      <c r="M153">
        <v>-14.217067153120972</v>
      </c>
      <c r="N153">
        <v>-1.9230769230769231</v>
      </c>
    </row>
    <row r="154" spans="1:14" x14ac:dyDescent="0.3">
      <c r="A154">
        <v>153</v>
      </c>
      <c r="B154" t="s">
        <v>139</v>
      </c>
      <c r="C154" t="s">
        <v>280</v>
      </c>
      <c r="D154" t="s">
        <v>151</v>
      </c>
      <c r="E154" t="s">
        <v>152</v>
      </c>
      <c r="F154" t="s">
        <v>155</v>
      </c>
      <c r="G154" t="s">
        <v>219</v>
      </c>
      <c r="H154">
        <v>371.3440884452815</v>
      </c>
      <c r="I154">
        <v>53</v>
      </c>
      <c r="J154">
        <v>1459993.7483418847</v>
      </c>
      <c r="K154">
        <v>98792000</v>
      </c>
      <c r="L154">
        <v>152</v>
      </c>
      <c r="M154">
        <v>-14.217067153120972</v>
      </c>
      <c r="N154">
        <v>-1.9230769230769231</v>
      </c>
    </row>
    <row r="155" spans="1:14" x14ac:dyDescent="0.3">
      <c r="A155">
        <v>154</v>
      </c>
      <c r="B155" t="s">
        <v>139</v>
      </c>
      <c r="C155" t="s">
        <v>280</v>
      </c>
      <c r="D155" t="s">
        <v>151</v>
      </c>
      <c r="E155" t="s">
        <v>152</v>
      </c>
      <c r="F155" t="s">
        <v>155</v>
      </c>
      <c r="G155" t="s">
        <v>219</v>
      </c>
      <c r="H155">
        <v>371.3440884452815</v>
      </c>
      <c r="I155">
        <v>53</v>
      </c>
      <c r="J155">
        <v>1459993.7483418847</v>
      </c>
      <c r="K155">
        <v>98792000</v>
      </c>
      <c r="L155">
        <v>153</v>
      </c>
      <c r="M155">
        <v>-14.217067153120972</v>
      </c>
      <c r="N155">
        <v>-1.9230769230769231</v>
      </c>
    </row>
    <row r="156" spans="1:14" x14ac:dyDescent="0.3">
      <c r="A156">
        <v>155</v>
      </c>
      <c r="B156" t="s">
        <v>139</v>
      </c>
      <c r="C156" t="s">
        <v>280</v>
      </c>
      <c r="D156" t="s">
        <v>151</v>
      </c>
      <c r="E156" t="s">
        <v>152</v>
      </c>
      <c r="F156" t="s">
        <v>155</v>
      </c>
      <c r="G156" t="s">
        <v>219</v>
      </c>
      <c r="H156">
        <v>371.3440884452815</v>
      </c>
      <c r="I156">
        <v>53</v>
      </c>
      <c r="J156">
        <v>1459993.7483418847</v>
      </c>
      <c r="K156">
        <v>98792000</v>
      </c>
      <c r="L156">
        <v>154</v>
      </c>
      <c r="M156">
        <v>-14.217067153120972</v>
      </c>
      <c r="N156">
        <v>-1.9230769230769231</v>
      </c>
    </row>
    <row r="157" spans="1:14" x14ac:dyDescent="0.3">
      <c r="A157">
        <v>156</v>
      </c>
      <c r="B157" t="s">
        <v>139</v>
      </c>
      <c r="C157" t="s">
        <v>280</v>
      </c>
      <c r="D157" t="s">
        <v>151</v>
      </c>
      <c r="E157" t="s">
        <v>152</v>
      </c>
      <c r="F157" t="s">
        <v>155</v>
      </c>
      <c r="G157" t="s">
        <v>219</v>
      </c>
      <c r="H157">
        <v>371.3440884452815</v>
      </c>
      <c r="I157">
        <v>53</v>
      </c>
      <c r="J157">
        <v>1459993.7483418847</v>
      </c>
      <c r="K157">
        <v>98792000</v>
      </c>
      <c r="L157">
        <v>155</v>
      </c>
      <c r="M157">
        <v>-14.217067153120972</v>
      </c>
      <c r="N157">
        <v>-1.9230769230769231</v>
      </c>
    </row>
    <row r="158" spans="1:14" x14ac:dyDescent="0.3">
      <c r="A158">
        <v>157</v>
      </c>
      <c r="B158" t="s">
        <v>139</v>
      </c>
      <c r="C158" t="s">
        <v>280</v>
      </c>
      <c r="D158" t="s">
        <v>151</v>
      </c>
      <c r="E158" t="s">
        <v>152</v>
      </c>
      <c r="F158" t="s">
        <v>155</v>
      </c>
      <c r="G158" t="s">
        <v>219</v>
      </c>
      <c r="H158">
        <v>371.3440884452815</v>
      </c>
      <c r="I158">
        <v>53</v>
      </c>
      <c r="J158">
        <v>1459993.7483418847</v>
      </c>
      <c r="K158">
        <v>98792000</v>
      </c>
      <c r="L158">
        <v>156</v>
      </c>
      <c r="M158">
        <v>-14.217067153120972</v>
      </c>
      <c r="N158">
        <v>-1.9230769230769231</v>
      </c>
    </row>
    <row r="159" spans="1:14" x14ac:dyDescent="0.3">
      <c r="A159">
        <v>158</v>
      </c>
      <c r="B159" t="s">
        <v>139</v>
      </c>
      <c r="C159" t="s">
        <v>280</v>
      </c>
      <c r="D159" t="s">
        <v>151</v>
      </c>
      <c r="E159" t="s">
        <v>152</v>
      </c>
      <c r="F159" t="s">
        <v>155</v>
      </c>
      <c r="G159" t="s">
        <v>219</v>
      </c>
      <c r="H159">
        <v>371.3440884452815</v>
      </c>
      <c r="I159">
        <v>53</v>
      </c>
      <c r="J159">
        <v>1459993.7483418847</v>
      </c>
      <c r="K159">
        <v>98792000</v>
      </c>
      <c r="L159">
        <v>157</v>
      </c>
      <c r="M159">
        <v>-14.217067153120972</v>
      </c>
      <c r="N159">
        <v>-1.9230769230769231</v>
      </c>
    </row>
    <row r="160" spans="1:14" x14ac:dyDescent="0.3">
      <c r="A160">
        <v>159</v>
      </c>
      <c r="B160" t="s">
        <v>139</v>
      </c>
      <c r="C160" t="s">
        <v>280</v>
      </c>
      <c r="D160" t="s">
        <v>151</v>
      </c>
      <c r="E160" t="s">
        <v>152</v>
      </c>
      <c r="F160" t="s">
        <v>155</v>
      </c>
      <c r="G160" t="s">
        <v>219</v>
      </c>
      <c r="H160">
        <v>368.49344719008343</v>
      </c>
      <c r="I160">
        <v>53</v>
      </c>
      <c r="J160">
        <v>1270283.2296567312</v>
      </c>
      <c r="K160">
        <v>98792000</v>
      </c>
      <c r="L160">
        <v>158</v>
      </c>
      <c r="M160">
        <v>0.62421492560309177</v>
      </c>
      <c r="N160">
        <v>-1.9230769230769231</v>
      </c>
    </row>
    <row r="161" spans="1:14" x14ac:dyDescent="0.3">
      <c r="A161">
        <v>160</v>
      </c>
      <c r="B161" t="s">
        <v>139</v>
      </c>
      <c r="C161" t="s">
        <v>280</v>
      </c>
      <c r="D161" t="s">
        <v>151</v>
      </c>
      <c r="E161" t="s">
        <v>152</v>
      </c>
      <c r="F161" t="s">
        <v>155</v>
      </c>
      <c r="G161" t="s">
        <v>219</v>
      </c>
      <c r="H161">
        <v>368.49344719008343</v>
      </c>
      <c r="I161">
        <v>53</v>
      </c>
      <c r="J161">
        <v>1270283.2296567312</v>
      </c>
      <c r="K161">
        <v>98792000</v>
      </c>
      <c r="L161">
        <v>159</v>
      </c>
      <c r="M161">
        <v>0.62421492560309177</v>
      </c>
      <c r="N161">
        <v>-1.9230769230769231</v>
      </c>
    </row>
    <row r="162" spans="1:14" x14ac:dyDescent="0.3">
      <c r="A162">
        <v>161</v>
      </c>
      <c r="B162" t="s">
        <v>139</v>
      </c>
      <c r="C162" t="s">
        <v>280</v>
      </c>
      <c r="D162" t="s">
        <v>151</v>
      </c>
      <c r="E162" t="s">
        <v>152</v>
      </c>
      <c r="F162" t="s">
        <v>155</v>
      </c>
      <c r="G162" t="s">
        <v>219</v>
      </c>
      <c r="H162">
        <v>368.49344719008343</v>
      </c>
      <c r="I162">
        <v>53</v>
      </c>
      <c r="J162">
        <v>1270283.2296567312</v>
      </c>
      <c r="K162">
        <v>98792000</v>
      </c>
      <c r="L162">
        <v>160</v>
      </c>
      <c r="M162">
        <v>0.62421492560309177</v>
      </c>
      <c r="N162">
        <v>-1.9230769230769231</v>
      </c>
    </row>
    <row r="163" spans="1:14" x14ac:dyDescent="0.3">
      <c r="A163">
        <v>162</v>
      </c>
      <c r="B163" t="s">
        <v>139</v>
      </c>
      <c r="C163" t="s">
        <v>280</v>
      </c>
      <c r="D163" t="s">
        <v>151</v>
      </c>
      <c r="E163" t="s">
        <v>152</v>
      </c>
      <c r="F163" t="s">
        <v>155</v>
      </c>
      <c r="G163" t="s">
        <v>219</v>
      </c>
      <c r="H163">
        <v>368.49344719008343</v>
      </c>
      <c r="I163">
        <v>53</v>
      </c>
      <c r="J163">
        <v>1270283.2296567312</v>
      </c>
      <c r="K163">
        <v>98792000</v>
      </c>
      <c r="L163">
        <v>161</v>
      </c>
      <c r="M163">
        <v>0.62421492560309177</v>
      </c>
      <c r="N163">
        <v>-1.9230769230769231</v>
      </c>
    </row>
    <row r="164" spans="1:14" x14ac:dyDescent="0.3">
      <c r="A164">
        <v>163</v>
      </c>
      <c r="B164" t="s">
        <v>139</v>
      </c>
      <c r="C164" t="s">
        <v>280</v>
      </c>
      <c r="D164" t="s">
        <v>151</v>
      </c>
      <c r="E164" t="s">
        <v>152</v>
      </c>
      <c r="F164" t="s">
        <v>155</v>
      </c>
      <c r="G164" t="s">
        <v>219</v>
      </c>
      <c r="H164">
        <v>368.49344719008343</v>
      </c>
      <c r="I164">
        <v>53</v>
      </c>
      <c r="J164">
        <v>1270283.2296567312</v>
      </c>
      <c r="K164">
        <v>98792000</v>
      </c>
      <c r="L164">
        <v>162</v>
      </c>
      <c r="M164">
        <v>0.62421492560309177</v>
      </c>
      <c r="N164">
        <v>-1.9230769230769231</v>
      </c>
    </row>
    <row r="165" spans="1:14" x14ac:dyDescent="0.3">
      <c r="A165">
        <v>164</v>
      </c>
      <c r="B165" t="s">
        <v>139</v>
      </c>
      <c r="C165" t="s">
        <v>280</v>
      </c>
      <c r="D165" t="s">
        <v>151</v>
      </c>
      <c r="E165" t="s">
        <v>152</v>
      </c>
      <c r="F165" t="s">
        <v>155</v>
      </c>
      <c r="G165" t="s">
        <v>219</v>
      </c>
      <c r="H165">
        <v>368.49344719008343</v>
      </c>
      <c r="I165">
        <v>53</v>
      </c>
      <c r="J165">
        <v>1270283.2296567312</v>
      </c>
      <c r="K165">
        <v>98792000</v>
      </c>
      <c r="L165">
        <v>163</v>
      </c>
      <c r="M165">
        <v>0.62421492560309177</v>
      </c>
      <c r="N165">
        <v>-1.9230769230769231</v>
      </c>
    </row>
    <row r="166" spans="1:14" x14ac:dyDescent="0.3">
      <c r="A166">
        <v>165</v>
      </c>
      <c r="B166" t="s">
        <v>139</v>
      </c>
      <c r="C166" t="s">
        <v>280</v>
      </c>
      <c r="D166" t="s">
        <v>151</v>
      </c>
      <c r="E166" t="s">
        <v>152</v>
      </c>
      <c r="F166" t="s">
        <v>155</v>
      </c>
      <c r="G166" t="s">
        <v>219</v>
      </c>
      <c r="H166">
        <v>368.49344719008343</v>
      </c>
      <c r="I166">
        <v>53</v>
      </c>
      <c r="J166">
        <v>1270283.2296567312</v>
      </c>
      <c r="K166">
        <v>98792000</v>
      </c>
      <c r="L166">
        <v>164</v>
      </c>
      <c r="M166">
        <v>0.62421492560309177</v>
      </c>
      <c r="N166">
        <v>-1.9230769230769231</v>
      </c>
    </row>
    <row r="167" spans="1:14" x14ac:dyDescent="0.3">
      <c r="A167">
        <v>166</v>
      </c>
      <c r="B167" t="s">
        <v>139</v>
      </c>
      <c r="C167" t="s">
        <v>280</v>
      </c>
      <c r="D167" t="s">
        <v>151</v>
      </c>
      <c r="E167" t="s">
        <v>152</v>
      </c>
      <c r="F167" t="s">
        <v>155</v>
      </c>
      <c r="G167" t="s">
        <v>219</v>
      </c>
      <c r="H167">
        <v>368.49344719008343</v>
      </c>
      <c r="I167">
        <v>53</v>
      </c>
      <c r="J167">
        <v>1270283.2296567312</v>
      </c>
      <c r="K167">
        <v>98792000</v>
      </c>
      <c r="L167">
        <v>165</v>
      </c>
      <c r="M167">
        <v>0.62421492560309177</v>
      </c>
      <c r="N167">
        <v>-1.9230769230769231</v>
      </c>
    </row>
    <row r="168" spans="1:14" x14ac:dyDescent="0.3">
      <c r="A168">
        <v>167</v>
      </c>
      <c r="B168" t="s">
        <v>139</v>
      </c>
      <c r="C168" t="s">
        <v>280</v>
      </c>
      <c r="D168" t="s">
        <v>151</v>
      </c>
      <c r="E168" t="s">
        <v>152</v>
      </c>
      <c r="F168" t="s">
        <v>155</v>
      </c>
      <c r="G168" t="s">
        <v>219</v>
      </c>
      <c r="H168">
        <v>368.49344719008343</v>
      </c>
      <c r="I168">
        <v>53</v>
      </c>
      <c r="J168">
        <v>1270283.2296567312</v>
      </c>
      <c r="K168">
        <v>98792000</v>
      </c>
      <c r="L168">
        <v>166</v>
      </c>
      <c r="M168">
        <v>0.62421492560309177</v>
      </c>
      <c r="N168">
        <v>-1.9230769230769231</v>
      </c>
    </row>
    <row r="169" spans="1:14" x14ac:dyDescent="0.3">
      <c r="A169">
        <v>168</v>
      </c>
      <c r="B169" t="s">
        <v>139</v>
      </c>
      <c r="C169" t="s">
        <v>280</v>
      </c>
      <c r="D169" t="s">
        <v>151</v>
      </c>
      <c r="E169" t="s">
        <v>152</v>
      </c>
      <c r="F169" t="s">
        <v>155</v>
      </c>
      <c r="G169" t="s">
        <v>219</v>
      </c>
      <c r="H169">
        <v>368.49344719008343</v>
      </c>
      <c r="I169">
        <v>53</v>
      </c>
      <c r="J169">
        <v>1270283.2296567312</v>
      </c>
      <c r="K169">
        <v>98792000</v>
      </c>
      <c r="L169">
        <v>167</v>
      </c>
      <c r="M169">
        <v>0.62421492560309177</v>
      </c>
      <c r="N169">
        <v>-1.9230769230769231</v>
      </c>
    </row>
    <row r="170" spans="1:14" x14ac:dyDescent="0.3">
      <c r="A170">
        <v>169</v>
      </c>
      <c r="B170" t="s">
        <v>139</v>
      </c>
      <c r="C170" t="s">
        <v>280</v>
      </c>
      <c r="D170" t="s">
        <v>151</v>
      </c>
      <c r="E170" t="s">
        <v>152</v>
      </c>
      <c r="F170" t="s">
        <v>155</v>
      </c>
      <c r="G170" t="s">
        <v>219</v>
      </c>
      <c r="H170">
        <v>368.49344719008343</v>
      </c>
      <c r="I170">
        <v>53</v>
      </c>
      <c r="J170">
        <v>1270283.2296567312</v>
      </c>
      <c r="K170">
        <v>98792000</v>
      </c>
      <c r="L170">
        <v>168</v>
      </c>
      <c r="M170">
        <v>0.62421492560309177</v>
      </c>
      <c r="N170">
        <v>-1.9230769230769231</v>
      </c>
    </row>
    <row r="171" spans="1:14" x14ac:dyDescent="0.3">
      <c r="A171">
        <v>170</v>
      </c>
      <c r="B171" t="s">
        <v>139</v>
      </c>
      <c r="C171" t="s">
        <v>280</v>
      </c>
      <c r="D171" t="s">
        <v>151</v>
      </c>
      <c r="E171" t="s">
        <v>152</v>
      </c>
      <c r="F171" t="s">
        <v>155</v>
      </c>
      <c r="G171" t="s">
        <v>219</v>
      </c>
      <c r="H171">
        <v>368.49344719008343</v>
      </c>
      <c r="I171">
        <v>53</v>
      </c>
      <c r="J171">
        <v>1270283.2296567312</v>
      </c>
      <c r="K171">
        <v>98792000</v>
      </c>
      <c r="L171">
        <v>169</v>
      </c>
      <c r="M171">
        <v>0.62421492560309177</v>
      </c>
      <c r="N171">
        <v>-1.9230769230769231</v>
      </c>
    </row>
    <row r="172" spans="1:14" x14ac:dyDescent="0.3">
      <c r="A172">
        <v>171</v>
      </c>
      <c r="B172" t="s">
        <v>139</v>
      </c>
      <c r="C172" t="s">
        <v>280</v>
      </c>
      <c r="D172" t="s">
        <v>151</v>
      </c>
      <c r="E172" t="s">
        <v>152</v>
      </c>
      <c r="F172" t="s">
        <v>155</v>
      </c>
      <c r="G172" t="s">
        <v>219</v>
      </c>
      <c r="H172">
        <v>368.49344719008343</v>
      </c>
      <c r="I172">
        <v>53</v>
      </c>
      <c r="J172">
        <v>1270283.2296567312</v>
      </c>
      <c r="K172">
        <v>98792000</v>
      </c>
      <c r="L172">
        <v>170</v>
      </c>
      <c r="M172">
        <v>0.62421492560309177</v>
      </c>
      <c r="N172">
        <v>-1.9230769230769231</v>
      </c>
    </row>
    <row r="173" spans="1:14" x14ac:dyDescent="0.3">
      <c r="A173">
        <v>172</v>
      </c>
      <c r="B173" t="s">
        <v>139</v>
      </c>
      <c r="C173" t="s">
        <v>280</v>
      </c>
      <c r="D173" t="s">
        <v>151</v>
      </c>
      <c r="E173" t="s">
        <v>152</v>
      </c>
      <c r="F173" t="s">
        <v>155</v>
      </c>
      <c r="G173" t="s">
        <v>219</v>
      </c>
      <c r="H173">
        <v>368.49344719008343</v>
      </c>
      <c r="I173">
        <v>53</v>
      </c>
      <c r="J173">
        <v>1270283.2296567312</v>
      </c>
      <c r="K173">
        <v>98792000</v>
      </c>
      <c r="L173">
        <v>171</v>
      </c>
      <c r="M173">
        <v>0.62421492560309177</v>
      </c>
      <c r="N173">
        <v>-1.9230769230769231</v>
      </c>
    </row>
    <row r="174" spans="1:14" x14ac:dyDescent="0.3">
      <c r="A174">
        <v>173</v>
      </c>
      <c r="B174" t="s">
        <v>139</v>
      </c>
      <c r="C174" t="s">
        <v>280</v>
      </c>
      <c r="D174" t="s">
        <v>151</v>
      </c>
      <c r="E174" t="s">
        <v>152</v>
      </c>
      <c r="F174" t="s">
        <v>155</v>
      </c>
      <c r="G174" t="s">
        <v>219</v>
      </c>
      <c r="H174">
        <v>368.49344719008343</v>
      </c>
      <c r="I174">
        <v>53</v>
      </c>
      <c r="J174">
        <v>1270283.2296567312</v>
      </c>
      <c r="K174">
        <v>98792000</v>
      </c>
      <c r="L174">
        <v>172</v>
      </c>
      <c r="M174">
        <v>0.62421492560309177</v>
      </c>
      <c r="N174">
        <v>-1.9230769230769231</v>
      </c>
    </row>
    <row r="175" spans="1:14" x14ac:dyDescent="0.3">
      <c r="A175">
        <v>174</v>
      </c>
      <c r="B175" t="s">
        <v>139</v>
      </c>
      <c r="C175" t="s">
        <v>280</v>
      </c>
      <c r="D175" t="s">
        <v>151</v>
      </c>
      <c r="E175" t="s">
        <v>152</v>
      </c>
      <c r="F175" t="s">
        <v>155</v>
      </c>
      <c r="G175" t="s">
        <v>219</v>
      </c>
      <c r="H175">
        <v>368.49344719008343</v>
      </c>
      <c r="I175">
        <v>53</v>
      </c>
      <c r="J175">
        <v>1270283.2296567312</v>
      </c>
      <c r="K175">
        <v>98792000</v>
      </c>
      <c r="L175">
        <v>173</v>
      </c>
      <c r="M175">
        <v>0.62421492560309177</v>
      </c>
      <c r="N175">
        <v>-1.9230769230769231</v>
      </c>
    </row>
    <row r="176" spans="1:14" x14ac:dyDescent="0.3">
      <c r="A176">
        <v>175</v>
      </c>
      <c r="B176" t="s">
        <v>139</v>
      </c>
      <c r="C176" t="s">
        <v>280</v>
      </c>
      <c r="D176" t="s">
        <v>151</v>
      </c>
      <c r="E176" t="s">
        <v>152</v>
      </c>
      <c r="F176" t="s">
        <v>155</v>
      </c>
      <c r="G176" t="s">
        <v>219</v>
      </c>
      <c r="H176">
        <v>368.49344719008343</v>
      </c>
      <c r="I176">
        <v>53</v>
      </c>
      <c r="J176">
        <v>1270283.2296567312</v>
      </c>
      <c r="K176">
        <v>98792000</v>
      </c>
      <c r="L176">
        <v>174</v>
      </c>
      <c r="M176">
        <v>0.62421492560309177</v>
      </c>
      <c r="N176">
        <v>-1.9230769230769231</v>
      </c>
    </row>
    <row r="177" spans="1:14" x14ac:dyDescent="0.3">
      <c r="A177">
        <v>176</v>
      </c>
      <c r="B177" t="s">
        <v>139</v>
      </c>
      <c r="C177" t="s">
        <v>280</v>
      </c>
      <c r="D177" t="s">
        <v>151</v>
      </c>
      <c r="E177" t="s">
        <v>152</v>
      </c>
      <c r="F177" t="s">
        <v>155</v>
      </c>
      <c r="G177" t="s">
        <v>219</v>
      </c>
      <c r="H177">
        <v>368.49344719008343</v>
      </c>
      <c r="I177">
        <v>53</v>
      </c>
      <c r="J177">
        <v>1270283.2296567312</v>
      </c>
      <c r="K177">
        <v>98792000</v>
      </c>
      <c r="L177">
        <v>175</v>
      </c>
      <c r="M177">
        <v>0.62421492560309177</v>
      </c>
      <c r="N177">
        <v>-1.9230769230769231</v>
      </c>
    </row>
    <row r="178" spans="1:14" x14ac:dyDescent="0.3">
      <c r="A178">
        <v>177</v>
      </c>
      <c r="B178" t="s">
        <v>139</v>
      </c>
      <c r="C178" t="s">
        <v>280</v>
      </c>
      <c r="D178" t="s">
        <v>151</v>
      </c>
      <c r="E178" t="s">
        <v>152</v>
      </c>
      <c r="F178" t="s">
        <v>155</v>
      </c>
      <c r="G178" t="s">
        <v>219</v>
      </c>
      <c r="H178">
        <v>368.49344719008343</v>
      </c>
      <c r="I178">
        <v>53</v>
      </c>
      <c r="J178">
        <v>1270283.2296567312</v>
      </c>
      <c r="K178">
        <v>98792000</v>
      </c>
      <c r="L178">
        <v>176</v>
      </c>
      <c r="M178">
        <v>0.62421492560309177</v>
      </c>
      <c r="N178">
        <v>-1.9230769230769231</v>
      </c>
    </row>
    <row r="179" spans="1:14" x14ac:dyDescent="0.3">
      <c r="A179">
        <v>178</v>
      </c>
      <c r="B179" t="s">
        <v>139</v>
      </c>
      <c r="C179" t="s">
        <v>280</v>
      </c>
      <c r="D179" t="s">
        <v>151</v>
      </c>
      <c r="E179" t="s">
        <v>152</v>
      </c>
      <c r="F179" t="s">
        <v>155</v>
      </c>
      <c r="G179" t="s">
        <v>219</v>
      </c>
      <c r="H179">
        <v>368.49344719008343</v>
      </c>
      <c r="I179">
        <v>53</v>
      </c>
      <c r="J179">
        <v>1270283.2296567312</v>
      </c>
      <c r="K179">
        <v>98792000</v>
      </c>
      <c r="L179">
        <v>177</v>
      </c>
      <c r="M179">
        <v>0.62421492560309177</v>
      </c>
      <c r="N179">
        <v>-1.9230769230769231</v>
      </c>
    </row>
    <row r="180" spans="1:14" x14ac:dyDescent="0.3">
      <c r="A180">
        <v>179</v>
      </c>
      <c r="B180" t="s">
        <v>139</v>
      </c>
      <c r="C180" t="s">
        <v>280</v>
      </c>
      <c r="D180" t="s">
        <v>151</v>
      </c>
      <c r="E180" t="s">
        <v>152</v>
      </c>
      <c r="F180" t="s">
        <v>155</v>
      </c>
      <c r="G180" t="s">
        <v>219</v>
      </c>
      <c r="H180">
        <v>368.49344719008343</v>
      </c>
      <c r="I180">
        <v>53</v>
      </c>
      <c r="J180">
        <v>1270283.2296567312</v>
      </c>
      <c r="K180">
        <v>98792000</v>
      </c>
      <c r="L180">
        <v>178</v>
      </c>
      <c r="M180">
        <v>0.62421492560309177</v>
      </c>
      <c r="N180">
        <v>-1.9230769230769231</v>
      </c>
    </row>
    <row r="181" spans="1:14" x14ac:dyDescent="0.3">
      <c r="A181">
        <v>180</v>
      </c>
      <c r="B181" t="s">
        <v>139</v>
      </c>
      <c r="C181" t="s">
        <v>280</v>
      </c>
      <c r="D181" t="s">
        <v>151</v>
      </c>
      <c r="E181" t="s">
        <v>152</v>
      </c>
      <c r="F181" t="s">
        <v>155</v>
      </c>
      <c r="G181" t="s">
        <v>219</v>
      </c>
      <c r="H181">
        <v>368.49344719008343</v>
      </c>
      <c r="I181">
        <v>53</v>
      </c>
      <c r="J181">
        <v>1270283.2296567312</v>
      </c>
      <c r="K181">
        <v>98792000</v>
      </c>
      <c r="L181">
        <v>179</v>
      </c>
      <c r="M181">
        <v>0.62421492560309177</v>
      </c>
      <c r="N181">
        <v>-1.9230769230769231</v>
      </c>
    </row>
    <row r="182" spans="1:14" x14ac:dyDescent="0.3">
      <c r="A182">
        <v>181</v>
      </c>
      <c r="B182" t="s">
        <v>139</v>
      </c>
      <c r="C182" t="s">
        <v>280</v>
      </c>
      <c r="D182" t="s">
        <v>151</v>
      </c>
      <c r="E182" t="s">
        <v>152</v>
      </c>
      <c r="F182" t="s">
        <v>155</v>
      </c>
      <c r="G182" t="s">
        <v>219</v>
      </c>
      <c r="H182">
        <v>368.49344719008343</v>
      </c>
      <c r="I182">
        <v>53</v>
      </c>
      <c r="J182">
        <v>1270283.2296567312</v>
      </c>
      <c r="K182">
        <v>98792000</v>
      </c>
      <c r="L182">
        <v>180</v>
      </c>
      <c r="M182">
        <v>0.62421492560309177</v>
      </c>
      <c r="N182">
        <v>-1.9230769230769231</v>
      </c>
    </row>
    <row r="183" spans="1:14" x14ac:dyDescent="0.3">
      <c r="A183">
        <v>182</v>
      </c>
      <c r="B183" t="s">
        <v>139</v>
      </c>
      <c r="C183" t="s">
        <v>280</v>
      </c>
      <c r="D183" t="s">
        <v>151</v>
      </c>
      <c r="E183" t="s">
        <v>152</v>
      </c>
      <c r="F183" t="s">
        <v>155</v>
      </c>
      <c r="G183" t="s">
        <v>219</v>
      </c>
      <c r="H183">
        <v>368.49344719008343</v>
      </c>
      <c r="I183">
        <v>53</v>
      </c>
      <c r="J183">
        <v>1270283.2296567312</v>
      </c>
      <c r="K183">
        <v>98792000</v>
      </c>
      <c r="L183">
        <v>181</v>
      </c>
      <c r="M183">
        <v>0.62421492560309177</v>
      </c>
      <c r="N183">
        <v>-1.9230769230769231</v>
      </c>
    </row>
    <row r="184" spans="1:14" x14ac:dyDescent="0.3">
      <c r="A184">
        <v>183</v>
      </c>
      <c r="B184" t="s">
        <v>139</v>
      </c>
      <c r="C184" t="s">
        <v>280</v>
      </c>
      <c r="D184" t="s">
        <v>151</v>
      </c>
      <c r="E184" t="s">
        <v>152</v>
      </c>
      <c r="F184" t="s">
        <v>155</v>
      </c>
      <c r="G184" t="s">
        <v>219</v>
      </c>
      <c r="H184">
        <v>368.49344719008343</v>
      </c>
      <c r="I184">
        <v>53</v>
      </c>
      <c r="J184">
        <v>1270283.2296567312</v>
      </c>
      <c r="K184">
        <v>98792000</v>
      </c>
      <c r="L184">
        <v>182</v>
      </c>
      <c r="M184">
        <v>0.62421492560309177</v>
      </c>
      <c r="N184">
        <v>-1.9230769230769231</v>
      </c>
    </row>
    <row r="185" spans="1:14" x14ac:dyDescent="0.3">
      <c r="A185">
        <v>184</v>
      </c>
      <c r="B185" t="s">
        <v>139</v>
      </c>
      <c r="C185" t="s">
        <v>280</v>
      </c>
      <c r="D185" t="s">
        <v>151</v>
      </c>
      <c r="E185" t="s">
        <v>152</v>
      </c>
      <c r="F185" t="s">
        <v>155</v>
      </c>
      <c r="G185" t="s">
        <v>219</v>
      </c>
      <c r="H185">
        <v>368.49344719008343</v>
      </c>
      <c r="I185">
        <v>53</v>
      </c>
      <c r="J185">
        <v>1270283.2296567312</v>
      </c>
      <c r="K185">
        <v>98792000</v>
      </c>
      <c r="L185">
        <v>183</v>
      </c>
      <c r="M185">
        <v>0.62421492560309177</v>
      </c>
      <c r="N185">
        <v>-1.9230769230769231</v>
      </c>
    </row>
    <row r="186" spans="1:14" x14ac:dyDescent="0.3">
      <c r="A186">
        <v>185</v>
      </c>
      <c r="B186" t="s">
        <v>139</v>
      </c>
      <c r="C186" t="s">
        <v>280</v>
      </c>
      <c r="D186" t="s">
        <v>151</v>
      </c>
      <c r="E186" t="s">
        <v>152</v>
      </c>
      <c r="F186" t="s">
        <v>155</v>
      </c>
      <c r="G186" t="s">
        <v>219</v>
      </c>
      <c r="H186">
        <v>368.49344719008343</v>
      </c>
      <c r="I186">
        <v>53</v>
      </c>
      <c r="J186">
        <v>1270283.2296567312</v>
      </c>
      <c r="K186">
        <v>98792000</v>
      </c>
      <c r="L186">
        <v>184</v>
      </c>
      <c r="M186">
        <v>0.62421492560309177</v>
      </c>
      <c r="N186">
        <v>-1.9230769230769231</v>
      </c>
    </row>
    <row r="187" spans="1:14" x14ac:dyDescent="0.3">
      <c r="A187">
        <v>186</v>
      </c>
      <c r="B187" t="s">
        <v>139</v>
      </c>
      <c r="C187" t="s">
        <v>280</v>
      </c>
      <c r="D187" t="s">
        <v>151</v>
      </c>
      <c r="E187" t="s">
        <v>152</v>
      </c>
      <c r="F187" t="s">
        <v>155</v>
      </c>
      <c r="G187" t="s">
        <v>219</v>
      </c>
      <c r="H187">
        <v>368.49344719008343</v>
      </c>
      <c r="I187">
        <v>53</v>
      </c>
      <c r="J187">
        <v>1270283.2296567312</v>
      </c>
      <c r="K187">
        <v>98792000</v>
      </c>
      <c r="L187">
        <v>185</v>
      </c>
      <c r="M187">
        <v>0.62421492560309177</v>
      </c>
      <c r="N187">
        <v>-1.9230769230769231</v>
      </c>
    </row>
    <row r="188" spans="1:14" x14ac:dyDescent="0.3">
      <c r="A188">
        <v>187</v>
      </c>
      <c r="B188" t="s">
        <v>139</v>
      </c>
      <c r="C188" t="s">
        <v>280</v>
      </c>
      <c r="D188" t="s">
        <v>151</v>
      </c>
      <c r="E188" t="s">
        <v>152</v>
      </c>
      <c r="F188" t="s">
        <v>155</v>
      </c>
      <c r="G188" t="s">
        <v>219</v>
      </c>
      <c r="H188">
        <v>368.49344719008343</v>
      </c>
      <c r="I188">
        <v>53</v>
      </c>
      <c r="J188">
        <v>1270283.2296567312</v>
      </c>
      <c r="K188">
        <v>98792000</v>
      </c>
      <c r="L188">
        <v>186</v>
      </c>
      <c r="M188">
        <v>0.62421492560309177</v>
      </c>
      <c r="N188">
        <v>-1.9230769230769231</v>
      </c>
    </row>
    <row r="189" spans="1:14" x14ac:dyDescent="0.3">
      <c r="A189">
        <v>188</v>
      </c>
      <c r="B189" t="s">
        <v>139</v>
      </c>
      <c r="C189" t="s">
        <v>280</v>
      </c>
      <c r="D189" t="s">
        <v>151</v>
      </c>
      <c r="E189" t="s">
        <v>152</v>
      </c>
      <c r="F189" t="s">
        <v>155</v>
      </c>
      <c r="G189" t="s">
        <v>219</v>
      </c>
      <c r="H189">
        <v>368.49344719008343</v>
      </c>
      <c r="I189">
        <v>53</v>
      </c>
      <c r="J189">
        <v>1270283.2296567312</v>
      </c>
      <c r="K189">
        <v>98792000</v>
      </c>
      <c r="L189">
        <v>187</v>
      </c>
      <c r="M189">
        <v>0.62421492560309177</v>
      </c>
      <c r="N189">
        <v>-1.9230769230769231</v>
      </c>
    </row>
    <row r="190" spans="1:14" x14ac:dyDescent="0.3">
      <c r="A190">
        <v>189</v>
      </c>
      <c r="B190" t="s">
        <v>139</v>
      </c>
      <c r="C190" t="s">
        <v>280</v>
      </c>
      <c r="D190" t="s">
        <v>151</v>
      </c>
      <c r="E190" t="s">
        <v>152</v>
      </c>
      <c r="F190" t="s">
        <v>155</v>
      </c>
      <c r="G190" t="s">
        <v>219</v>
      </c>
      <c r="H190">
        <v>368.49344719008343</v>
      </c>
      <c r="I190">
        <v>53</v>
      </c>
      <c r="J190">
        <v>1270283.2296567312</v>
      </c>
      <c r="K190">
        <v>98792000</v>
      </c>
      <c r="L190">
        <v>188</v>
      </c>
      <c r="M190">
        <v>0.62421492560309177</v>
      </c>
      <c r="N190">
        <v>-1.9230769230769231</v>
      </c>
    </row>
    <row r="191" spans="1:14" x14ac:dyDescent="0.3">
      <c r="A191">
        <v>190</v>
      </c>
      <c r="B191" t="s">
        <v>139</v>
      </c>
      <c r="C191" t="s">
        <v>280</v>
      </c>
      <c r="D191" t="s">
        <v>151</v>
      </c>
      <c r="E191" t="s">
        <v>152</v>
      </c>
      <c r="F191" t="s">
        <v>155</v>
      </c>
      <c r="G191" t="s">
        <v>219</v>
      </c>
      <c r="H191">
        <v>368.49344719008343</v>
      </c>
      <c r="I191">
        <v>53</v>
      </c>
      <c r="J191">
        <v>1270283.2296567312</v>
      </c>
      <c r="K191">
        <v>98792000</v>
      </c>
      <c r="L191">
        <v>189</v>
      </c>
      <c r="M191">
        <v>0.62421492560309177</v>
      </c>
      <c r="N191">
        <v>-1.9230769230769231</v>
      </c>
    </row>
    <row r="192" spans="1:14" x14ac:dyDescent="0.3">
      <c r="A192">
        <v>191</v>
      </c>
      <c r="B192" t="s">
        <v>139</v>
      </c>
      <c r="C192" t="s">
        <v>280</v>
      </c>
      <c r="D192" t="s">
        <v>151</v>
      </c>
      <c r="E192" t="s">
        <v>152</v>
      </c>
      <c r="F192" t="s">
        <v>155</v>
      </c>
      <c r="G192" t="s">
        <v>219</v>
      </c>
      <c r="H192">
        <v>368.49344719008343</v>
      </c>
      <c r="I192">
        <v>53</v>
      </c>
      <c r="J192">
        <v>1270283.2296567312</v>
      </c>
      <c r="K192">
        <v>98792000</v>
      </c>
      <c r="L192">
        <v>190</v>
      </c>
      <c r="M192">
        <v>0.62421492560309177</v>
      </c>
      <c r="N192">
        <v>-1.9230769230769231</v>
      </c>
    </row>
    <row r="193" spans="1:14" x14ac:dyDescent="0.3">
      <c r="A193">
        <v>192</v>
      </c>
      <c r="B193" t="s">
        <v>139</v>
      </c>
      <c r="C193" t="s">
        <v>280</v>
      </c>
      <c r="D193" t="s">
        <v>151</v>
      </c>
      <c r="E193" t="s">
        <v>152</v>
      </c>
      <c r="F193" t="s">
        <v>155</v>
      </c>
      <c r="G193" t="s">
        <v>219</v>
      </c>
      <c r="H193">
        <v>368.49344719008343</v>
      </c>
      <c r="I193">
        <v>53</v>
      </c>
      <c r="J193">
        <v>1270283.2296567312</v>
      </c>
      <c r="K193">
        <v>98792000</v>
      </c>
      <c r="L193">
        <v>191</v>
      </c>
      <c r="M193">
        <v>0.62421492560309177</v>
      </c>
      <c r="N193">
        <v>-1.9230769230769231</v>
      </c>
    </row>
    <row r="194" spans="1:14" x14ac:dyDescent="0.3">
      <c r="A194">
        <v>193</v>
      </c>
      <c r="B194" t="s">
        <v>139</v>
      </c>
      <c r="C194" t="s">
        <v>280</v>
      </c>
      <c r="D194" t="s">
        <v>151</v>
      </c>
      <c r="E194" t="s">
        <v>152</v>
      </c>
      <c r="F194" t="s">
        <v>155</v>
      </c>
      <c r="G194" t="s">
        <v>219</v>
      </c>
      <c r="H194">
        <v>368.49344719008343</v>
      </c>
      <c r="I194">
        <v>53</v>
      </c>
      <c r="J194">
        <v>1270283.2296567312</v>
      </c>
      <c r="K194">
        <v>98792000</v>
      </c>
      <c r="L194">
        <v>192</v>
      </c>
      <c r="M194">
        <v>0.62421492560309177</v>
      </c>
      <c r="N194">
        <v>-1.9230769230769231</v>
      </c>
    </row>
    <row r="195" spans="1:14" x14ac:dyDescent="0.3">
      <c r="A195">
        <v>194</v>
      </c>
      <c r="B195" t="s">
        <v>139</v>
      </c>
      <c r="C195" t="s">
        <v>280</v>
      </c>
      <c r="D195" t="s">
        <v>151</v>
      </c>
      <c r="E195" t="s">
        <v>152</v>
      </c>
      <c r="F195" t="s">
        <v>155</v>
      </c>
      <c r="G195" t="s">
        <v>219</v>
      </c>
      <c r="H195">
        <v>368.49344719008343</v>
      </c>
      <c r="I195">
        <v>53</v>
      </c>
      <c r="J195">
        <v>1270283.2296567312</v>
      </c>
      <c r="K195">
        <v>98792000</v>
      </c>
      <c r="L195">
        <v>193</v>
      </c>
      <c r="M195">
        <v>0.62421492560309177</v>
      </c>
      <c r="N195">
        <v>-1.9230769230769231</v>
      </c>
    </row>
    <row r="196" spans="1:14" x14ac:dyDescent="0.3">
      <c r="A196">
        <v>195</v>
      </c>
      <c r="B196" t="s">
        <v>139</v>
      </c>
      <c r="C196" t="s">
        <v>280</v>
      </c>
      <c r="D196" t="s">
        <v>151</v>
      </c>
      <c r="E196" t="s">
        <v>152</v>
      </c>
      <c r="F196" t="s">
        <v>155</v>
      </c>
      <c r="G196" t="s">
        <v>219</v>
      </c>
      <c r="H196">
        <v>368.49344719008343</v>
      </c>
      <c r="I196">
        <v>53</v>
      </c>
      <c r="J196">
        <v>1270283.2296567312</v>
      </c>
      <c r="K196">
        <v>98792000</v>
      </c>
      <c r="L196">
        <v>194</v>
      </c>
      <c r="M196">
        <v>0.62421492560309177</v>
      </c>
      <c r="N196">
        <v>-1.9230769230769231</v>
      </c>
    </row>
    <row r="197" spans="1:14" x14ac:dyDescent="0.3">
      <c r="A197">
        <v>196</v>
      </c>
      <c r="B197" t="s">
        <v>139</v>
      </c>
      <c r="C197" t="s">
        <v>280</v>
      </c>
      <c r="D197" t="s">
        <v>151</v>
      </c>
      <c r="E197" t="s">
        <v>152</v>
      </c>
      <c r="F197" t="s">
        <v>155</v>
      </c>
      <c r="G197" t="s">
        <v>219</v>
      </c>
      <c r="H197">
        <v>368.49344719008343</v>
      </c>
      <c r="I197">
        <v>53</v>
      </c>
      <c r="J197">
        <v>1270283.2296567312</v>
      </c>
      <c r="K197">
        <v>98792000</v>
      </c>
      <c r="L197">
        <v>195</v>
      </c>
      <c r="M197">
        <v>0.62421492560309177</v>
      </c>
      <c r="N197">
        <v>-1.9230769230769231</v>
      </c>
    </row>
    <row r="198" spans="1:14" x14ac:dyDescent="0.3">
      <c r="A198">
        <v>197</v>
      </c>
      <c r="B198" t="s">
        <v>139</v>
      </c>
      <c r="C198" t="s">
        <v>280</v>
      </c>
      <c r="D198" t="s">
        <v>151</v>
      </c>
      <c r="E198" t="s">
        <v>152</v>
      </c>
      <c r="F198" t="s">
        <v>155</v>
      </c>
      <c r="G198" t="s">
        <v>219</v>
      </c>
      <c r="H198">
        <v>368.49344719008343</v>
      </c>
      <c r="I198">
        <v>53</v>
      </c>
      <c r="J198">
        <v>1270283.2296567312</v>
      </c>
      <c r="K198">
        <v>98792000</v>
      </c>
      <c r="L198">
        <v>196</v>
      </c>
      <c r="M198">
        <v>0.62421492560309177</v>
      </c>
      <c r="N198">
        <v>-1.9230769230769231</v>
      </c>
    </row>
    <row r="199" spans="1:14" x14ac:dyDescent="0.3">
      <c r="A199">
        <v>198</v>
      </c>
      <c r="B199" t="s">
        <v>139</v>
      </c>
      <c r="C199" t="s">
        <v>280</v>
      </c>
      <c r="D199" t="s">
        <v>151</v>
      </c>
      <c r="E199" t="s">
        <v>152</v>
      </c>
      <c r="F199" t="s">
        <v>155</v>
      </c>
      <c r="G199" t="s">
        <v>219</v>
      </c>
      <c r="H199">
        <v>368.49344719008343</v>
      </c>
      <c r="I199">
        <v>53</v>
      </c>
      <c r="J199">
        <v>1270283.2296567312</v>
      </c>
      <c r="K199">
        <v>98792000</v>
      </c>
      <c r="L199">
        <v>197</v>
      </c>
      <c r="M199">
        <v>0.62421492560309177</v>
      </c>
      <c r="N199">
        <v>-1.9230769230769231</v>
      </c>
    </row>
    <row r="200" spans="1:14" x14ac:dyDescent="0.3">
      <c r="A200">
        <v>199</v>
      </c>
      <c r="B200" t="s">
        <v>139</v>
      </c>
      <c r="C200" t="s">
        <v>280</v>
      </c>
      <c r="D200" t="s">
        <v>151</v>
      </c>
      <c r="E200" t="s">
        <v>152</v>
      </c>
      <c r="F200" t="s">
        <v>155</v>
      </c>
      <c r="G200" t="s">
        <v>219</v>
      </c>
      <c r="H200">
        <v>368.49344719008343</v>
      </c>
      <c r="I200">
        <v>53</v>
      </c>
      <c r="J200">
        <v>1270283.2296567312</v>
      </c>
      <c r="K200">
        <v>98792000</v>
      </c>
      <c r="L200">
        <v>198</v>
      </c>
      <c r="M200">
        <v>0.62421492560309177</v>
      </c>
      <c r="N200">
        <v>-1.9230769230769231</v>
      </c>
    </row>
    <row r="201" spans="1:14" x14ac:dyDescent="0.3">
      <c r="A201">
        <v>200</v>
      </c>
      <c r="B201" t="s">
        <v>139</v>
      </c>
      <c r="C201" t="s">
        <v>280</v>
      </c>
      <c r="D201" t="s">
        <v>151</v>
      </c>
      <c r="E201" t="s">
        <v>152</v>
      </c>
      <c r="F201" t="s">
        <v>155</v>
      </c>
      <c r="G201" t="s">
        <v>219</v>
      </c>
      <c r="H201">
        <v>368.49344719008343</v>
      </c>
      <c r="I201">
        <v>53</v>
      </c>
      <c r="J201">
        <v>1270283.2296567312</v>
      </c>
      <c r="K201">
        <v>98792000</v>
      </c>
      <c r="L201">
        <v>199</v>
      </c>
      <c r="M201">
        <v>0.62421492560309177</v>
      </c>
      <c r="N201">
        <v>-1.9230769230769231</v>
      </c>
    </row>
    <row r="202" spans="1:14" x14ac:dyDescent="0.3">
      <c r="A202">
        <v>201</v>
      </c>
      <c r="B202" t="s">
        <v>139</v>
      </c>
      <c r="C202" t="s">
        <v>280</v>
      </c>
      <c r="D202" t="s">
        <v>151</v>
      </c>
      <c r="E202" t="s">
        <v>152</v>
      </c>
      <c r="F202" t="s">
        <v>155</v>
      </c>
      <c r="G202" t="s">
        <v>219</v>
      </c>
      <c r="H202">
        <v>368.49344719008343</v>
      </c>
      <c r="I202">
        <v>53</v>
      </c>
      <c r="J202">
        <v>1270283.2296567312</v>
      </c>
      <c r="K202">
        <v>98792000</v>
      </c>
      <c r="L202">
        <v>200</v>
      </c>
      <c r="M202">
        <v>0.62421492560309177</v>
      </c>
      <c r="N202">
        <v>-1.9230769230769231</v>
      </c>
    </row>
    <row r="203" spans="1:14" x14ac:dyDescent="0.3">
      <c r="A203">
        <v>202</v>
      </c>
      <c r="B203" t="s">
        <v>139</v>
      </c>
      <c r="C203" t="s">
        <v>280</v>
      </c>
      <c r="D203" t="s">
        <v>151</v>
      </c>
      <c r="E203" t="s">
        <v>152</v>
      </c>
      <c r="F203" t="s">
        <v>155</v>
      </c>
      <c r="G203" t="s">
        <v>219</v>
      </c>
      <c r="H203">
        <v>368.49344719008343</v>
      </c>
      <c r="I203">
        <v>53</v>
      </c>
      <c r="J203">
        <v>1270283.2296567312</v>
      </c>
      <c r="K203">
        <v>98792000</v>
      </c>
      <c r="L203">
        <v>201</v>
      </c>
      <c r="M203">
        <v>0.62421492560309177</v>
      </c>
      <c r="N203">
        <v>-1.9230769230769231</v>
      </c>
    </row>
    <row r="204" spans="1:14" x14ac:dyDescent="0.3">
      <c r="A204">
        <v>203</v>
      </c>
      <c r="B204" t="s">
        <v>139</v>
      </c>
      <c r="C204" t="s">
        <v>280</v>
      </c>
      <c r="D204" t="s">
        <v>151</v>
      </c>
      <c r="E204" t="s">
        <v>152</v>
      </c>
      <c r="F204" t="s">
        <v>155</v>
      </c>
      <c r="G204" t="s">
        <v>219</v>
      </c>
      <c r="H204">
        <v>368.49344719008343</v>
      </c>
      <c r="I204">
        <v>53</v>
      </c>
      <c r="J204">
        <v>1270283.2296567312</v>
      </c>
      <c r="K204">
        <v>98792000</v>
      </c>
      <c r="L204">
        <v>202</v>
      </c>
      <c r="M204">
        <v>0.62421492560309177</v>
      </c>
      <c r="N204">
        <v>-1.9230769230769231</v>
      </c>
    </row>
    <row r="205" spans="1:14" x14ac:dyDescent="0.3">
      <c r="A205">
        <v>204</v>
      </c>
      <c r="B205" t="s">
        <v>139</v>
      </c>
      <c r="C205" t="s">
        <v>280</v>
      </c>
      <c r="D205" t="s">
        <v>151</v>
      </c>
      <c r="E205" t="s">
        <v>152</v>
      </c>
      <c r="F205" t="s">
        <v>155</v>
      </c>
      <c r="G205" t="s">
        <v>219</v>
      </c>
      <c r="H205">
        <v>369.8561652417028</v>
      </c>
      <c r="I205">
        <v>53</v>
      </c>
      <c r="J205">
        <v>1436760.1358406721</v>
      </c>
      <c r="K205">
        <v>98792000</v>
      </c>
      <c r="L205">
        <v>203</v>
      </c>
      <c r="M205">
        <v>-12.399473699536411</v>
      </c>
      <c r="N205">
        <v>-1.9230769230769231</v>
      </c>
    </row>
    <row r="206" spans="1:14" x14ac:dyDescent="0.3">
      <c r="A206">
        <v>205</v>
      </c>
      <c r="B206" t="s">
        <v>139</v>
      </c>
      <c r="C206" t="s">
        <v>280</v>
      </c>
      <c r="D206" t="s">
        <v>151</v>
      </c>
      <c r="E206" t="s">
        <v>152</v>
      </c>
      <c r="F206" t="s">
        <v>155</v>
      </c>
      <c r="G206" t="s">
        <v>219</v>
      </c>
      <c r="H206">
        <v>369.8561652417028</v>
      </c>
      <c r="I206">
        <v>53</v>
      </c>
      <c r="J206">
        <v>1436760.1358406721</v>
      </c>
      <c r="K206">
        <v>98792000</v>
      </c>
      <c r="L206">
        <v>204</v>
      </c>
      <c r="M206">
        <v>-12.399473699536411</v>
      </c>
      <c r="N206">
        <v>-1.9230769230769231</v>
      </c>
    </row>
    <row r="207" spans="1:14" x14ac:dyDescent="0.3">
      <c r="A207">
        <v>206</v>
      </c>
      <c r="B207" t="s">
        <v>139</v>
      </c>
      <c r="C207" t="s">
        <v>280</v>
      </c>
      <c r="D207" t="s">
        <v>151</v>
      </c>
      <c r="E207" t="s">
        <v>152</v>
      </c>
      <c r="F207" t="s">
        <v>155</v>
      </c>
      <c r="G207" t="s">
        <v>219</v>
      </c>
      <c r="H207">
        <v>369.8561652417028</v>
      </c>
      <c r="I207">
        <v>53</v>
      </c>
      <c r="J207">
        <v>1436760.1358406721</v>
      </c>
      <c r="K207">
        <v>98792000</v>
      </c>
      <c r="L207">
        <v>205</v>
      </c>
      <c r="M207">
        <v>-12.399473699536411</v>
      </c>
      <c r="N207">
        <v>-1.9230769230769231</v>
      </c>
    </row>
    <row r="208" spans="1:14" x14ac:dyDescent="0.3">
      <c r="A208">
        <v>207</v>
      </c>
      <c r="B208" t="s">
        <v>139</v>
      </c>
      <c r="C208" t="s">
        <v>280</v>
      </c>
      <c r="D208" t="s">
        <v>151</v>
      </c>
      <c r="E208" t="s">
        <v>152</v>
      </c>
      <c r="F208" t="s">
        <v>155</v>
      </c>
      <c r="G208" t="s">
        <v>219</v>
      </c>
      <c r="H208">
        <v>369.8561652417028</v>
      </c>
      <c r="I208">
        <v>53</v>
      </c>
      <c r="J208">
        <v>1436760.1358406721</v>
      </c>
      <c r="K208">
        <v>98792000</v>
      </c>
      <c r="L208">
        <v>206</v>
      </c>
      <c r="M208">
        <v>-12.399473699536411</v>
      </c>
      <c r="N208">
        <v>-1.9230769230769231</v>
      </c>
    </row>
    <row r="209" spans="1:14" x14ac:dyDescent="0.3">
      <c r="A209">
        <v>208</v>
      </c>
      <c r="B209" t="s">
        <v>139</v>
      </c>
      <c r="C209" t="s">
        <v>280</v>
      </c>
      <c r="D209" t="s">
        <v>151</v>
      </c>
      <c r="E209" t="s">
        <v>152</v>
      </c>
      <c r="F209" t="s">
        <v>155</v>
      </c>
      <c r="G209" t="s">
        <v>219</v>
      </c>
      <c r="H209">
        <v>369.8561652417028</v>
      </c>
      <c r="I209">
        <v>53</v>
      </c>
      <c r="J209">
        <v>1436760.1358406721</v>
      </c>
      <c r="K209">
        <v>98792000</v>
      </c>
      <c r="L209">
        <v>207</v>
      </c>
      <c r="M209">
        <v>-12.399473699536411</v>
      </c>
      <c r="N209">
        <v>-1.9230769230769231</v>
      </c>
    </row>
    <row r="210" spans="1:14" x14ac:dyDescent="0.3">
      <c r="A210">
        <v>209</v>
      </c>
      <c r="B210" t="s">
        <v>139</v>
      </c>
      <c r="C210" t="s">
        <v>280</v>
      </c>
      <c r="D210" t="s">
        <v>151</v>
      </c>
      <c r="E210" t="s">
        <v>152</v>
      </c>
      <c r="F210" t="s">
        <v>155</v>
      </c>
      <c r="G210" t="s">
        <v>219</v>
      </c>
      <c r="H210">
        <v>369.8561652417028</v>
      </c>
      <c r="I210">
        <v>53</v>
      </c>
      <c r="J210">
        <v>1436760.1358406721</v>
      </c>
      <c r="K210">
        <v>98792000</v>
      </c>
      <c r="L210">
        <v>208</v>
      </c>
      <c r="M210">
        <v>-12.399473699536411</v>
      </c>
      <c r="N210">
        <v>-1.9230769230769231</v>
      </c>
    </row>
    <row r="211" spans="1:14" x14ac:dyDescent="0.3">
      <c r="A211">
        <v>210</v>
      </c>
      <c r="B211" t="s">
        <v>139</v>
      </c>
      <c r="C211" t="s">
        <v>280</v>
      </c>
      <c r="D211" t="s">
        <v>151</v>
      </c>
      <c r="E211" t="s">
        <v>152</v>
      </c>
      <c r="F211" t="s">
        <v>155</v>
      </c>
      <c r="G211" t="s">
        <v>219</v>
      </c>
      <c r="H211">
        <v>369.8561652417028</v>
      </c>
      <c r="I211">
        <v>53</v>
      </c>
      <c r="J211">
        <v>1436760.1358406721</v>
      </c>
      <c r="K211">
        <v>98792000</v>
      </c>
      <c r="L211">
        <v>209</v>
      </c>
      <c r="M211">
        <v>-12.399473699536411</v>
      </c>
      <c r="N211">
        <v>-1.9230769230769231</v>
      </c>
    </row>
    <row r="212" spans="1:14" x14ac:dyDescent="0.3">
      <c r="A212">
        <v>211</v>
      </c>
      <c r="B212" t="s">
        <v>139</v>
      </c>
      <c r="C212" t="s">
        <v>280</v>
      </c>
      <c r="D212" t="s">
        <v>151</v>
      </c>
      <c r="E212" t="s">
        <v>152</v>
      </c>
      <c r="F212" t="s">
        <v>155</v>
      </c>
      <c r="G212" t="s">
        <v>219</v>
      </c>
      <c r="H212">
        <v>369.8561652417028</v>
      </c>
      <c r="I212">
        <v>53</v>
      </c>
      <c r="J212">
        <v>1436760.1358406721</v>
      </c>
      <c r="K212">
        <v>98792000</v>
      </c>
      <c r="L212">
        <v>210</v>
      </c>
      <c r="M212">
        <v>-12.399473699536411</v>
      </c>
      <c r="N212">
        <v>-1.9230769230769231</v>
      </c>
    </row>
    <row r="213" spans="1:14" x14ac:dyDescent="0.3">
      <c r="A213">
        <v>212</v>
      </c>
      <c r="B213" t="s">
        <v>139</v>
      </c>
      <c r="C213" t="s">
        <v>280</v>
      </c>
      <c r="D213" t="s">
        <v>151</v>
      </c>
      <c r="E213" t="s">
        <v>152</v>
      </c>
      <c r="F213" t="s">
        <v>155</v>
      </c>
      <c r="G213" t="s">
        <v>219</v>
      </c>
      <c r="H213">
        <v>369.8561652417028</v>
      </c>
      <c r="I213">
        <v>53</v>
      </c>
      <c r="J213">
        <v>1436760.1358406721</v>
      </c>
      <c r="K213">
        <v>98792000</v>
      </c>
      <c r="L213">
        <v>211</v>
      </c>
      <c r="M213">
        <v>-12.399473699536411</v>
      </c>
      <c r="N213">
        <v>-1.9230769230769231</v>
      </c>
    </row>
    <row r="214" spans="1:14" x14ac:dyDescent="0.3">
      <c r="A214">
        <v>213</v>
      </c>
      <c r="B214" t="s">
        <v>139</v>
      </c>
      <c r="C214" t="s">
        <v>280</v>
      </c>
      <c r="D214" t="s">
        <v>151</v>
      </c>
      <c r="E214" t="s">
        <v>152</v>
      </c>
      <c r="F214" t="s">
        <v>155</v>
      </c>
      <c r="G214" t="s">
        <v>219</v>
      </c>
      <c r="H214">
        <v>369.8561652417028</v>
      </c>
      <c r="I214">
        <v>53</v>
      </c>
      <c r="J214">
        <v>1436760.1358406721</v>
      </c>
      <c r="K214">
        <v>98792000</v>
      </c>
      <c r="L214">
        <v>212</v>
      </c>
      <c r="M214">
        <v>-12.399473699536411</v>
      </c>
      <c r="N214">
        <v>-1.9230769230769231</v>
      </c>
    </row>
    <row r="215" spans="1:14" x14ac:dyDescent="0.3">
      <c r="A215">
        <v>214</v>
      </c>
      <c r="B215" t="s">
        <v>139</v>
      </c>
      <c r="C215" t="s">
        <v>280</v>
      </c>
      <c r="D215" t="s">
        <v>151</v>
      </c>
      <c r="E215" t="s">
        <v>152</v>
      </c>
      <c r="F215" t="s">
        <v>155</v>
      </c>
      <c r="G215" t="s">
        <v>219</v>
      </c>
      <c r="H215">
        <v>369.8561652417028</v>
      </c>
      <c r="I215">
        <v>53</v>
      </c>
      <c r="J215">
        <v>1436760.1358406721</v>
      </c>
      <c r="K215">
        <v>98792000</v>
      </c>
      <c r="L215">
        <v>213</v>
      </c>
      <c r="M215">
        <v>-12.399473699536411</v>
      </c>
      <c r="N215">
        <v>-1.9230769230769231</v>
      </c>
    </row>
    <row r="216" spans="1:14" x14ac:dyDescent="0.3">
      <c r="A216">
        <v>215</v>
      </c>
      <c r="B216" t="s">
        <v>139</v>
      </c>
      <c r="C216" t="s">
        <v>280</v>
      </c>
      <c r="D216" t="s">
        <v>151</v>
      </c>
      <c r="E216" t="s">
        <v>152</v>
      </c>
      <c r="F216" t="s">
        <v>155</v>
      </c>
      <c r="G216" t="s">
        <v>219</v>
      </c>
      <c r="H216">
        <v>369.8561652417028</v>
      </c>
      <c r="I216">
        <v>53</v>
      </c>
      <c r="J216">
        <v>1436760.1358406721</v>
      </c>
      <c r="K216">
        <v>98792000</v>
      </c>
      <c r="L216">
        <v>214</v>
      </c>
      <c r="M216">
        <v>-12.399473699536411</v>
      </c>
      <c r="N216">
        <v>-1.9230769230769231</v>
      </c>
    </row>
    <row r="217" spans="1:14" x14ac:dyDescent="0.3">
      <c r="A217">
        <v>216</v>
      </c>
      <c r="B217" t="s">
        <v>139</v>
      </c>
      <c r="C217" t="s">
        <v>280</v>
      </c>
      <c r="D217" t="s">
        <v>151</v>
      </c>
      <c r="E217" t="s">
        <v>152</v>
      </c>
      <c r="F217" t="s">
        <v>155</v>
      </c>
      <c r="G217" t="s">
        <v>219</v>
      </c>
      <c r="H217">
        <v>369.8561652417028</v>
      </c>
      <c r="I217">
        <v>53</v>
      </c>
      <c r="J217">
        <v>1436760.1358406721</v>
      </c>
      <c r="K217">
        <v>98792000</v>
      </c>
      <c r="L217">
        <v>215</v>
      </c>
      <c r="M217">
        <v>-12.399473699536411</v>
      </c>
      <c r="N217">
        <v>-1.9230769230769231</v>
      </c>
    </row>
    <row r="218" spans="1:14" x14ac:dyDescent="0.3">
      <c r="A218">
        <v>217</v>
      </c>
      <c r="B218" t="s">
        <v>139</v>
      </c>
      <c r="C218" t="s">
        <v>280</v>
      </c>
      <c r="D218" t="s">
        <v>151</v>
      </c>
      <c r="E218" t="s">
        <v>152</v>
      </c>
      <c r="F218" t="s">
        <v>155</v>
      </c>
      <c r="G218" t="s">
        <v>219</v>
      </c>
      <c r="H218">
        <v>369.8561652417028</v>
      </c>
      <c r="I218">
        <v>53</v>
      </c>
      <c r="J218">
        <v>1436760.1358406721</v>
      </c>
      <c r="K218">
        <v>98792000</v>
      </c>
      <c r="L218">
        <v>216</v>
      </c>
      <c r="M218">
        <v>-12.399473699536411</v>
      </c>
      <c r="N218">
        <v>-1.9230769230769231</v>
      </c>
    </row>
    <row r="219" spans="1:14" x14ac:dyDescent="0.3">
      <c r="A219">
        <v>218</v>
      </c>
      <c r="B219" t="s">
        <v>139</v>
      </c>
      <c r="C219" t="s">
        <v>280</v>
      </c>
      <c r="D219" t="s">
        <v>151</v>
      </c>
      <c r="E219" t="s">
        <v>152</v>
      </c>
      <c r="F219" t="s">
        <v>155</v>
      </c>
      <c r="G219" t="s">
        <v>219</v>
      </c>
      <c r="H219">
        <v>369.8561652417028</v>
      </c>
      <c r="I219">
        <v>53</v>
      </c>
      <c r="J219">
        <v>1436760.1358406721</v>
      </c>
      <c r="K219">
        <v>98792000</v>
      </c>
      <c r="L219">
        <v>217</v>
      </c>
      <c r="M219">
        <v>-12.399473699536411</v>
      </c>
      <c r="N219">
        <v>-1.9230769230769231</v>
      </c>
    </row>
    <row r="220" spans="1:14" x14ac:dyDescent="0.3">
      <c r="A220">
        <v>219</v>
      </c>
      <c r="B220" t="s">
        <v>139</v>
      </c>
      <c r="C220" t="s">
        <v>280</v>
      </c>
      <c r="D220" t="s">
        <v>151</v>
      </c>
      <c r="E220" t="s">
        <v>152</v>
      </c>
      <c r="F220" t="s">
        <v>155</v>
      </c>
      <c r="G220" t="s">
        <v>219</v>
      </c>
      <c r="H220">
        <v>369.8561652417028</v>
      </c>
      <c r="I220">
        <v>53</v>
      </c>
      <c r="J220">
        <v>1436760.1358406721</v>
      </c>
      <c r="K220">
        <v>98792000</v>
      </c>
      <c r="L220">
        <v>218</v>
      </c>
      <c r="M220">
        <v>-12.399473699536411</v>
      </c>
      <c r="N220">
        <v>-1.9230769230769231</v>
      </c>
    </row>
    <row r="221" spans="1:14" x14ac:dyDescent="0.3">
      <c r="A221">
        <v>220</v>
      </c>
      <c r="B221" t="s">
        <v>139</v>
      </c>
      <c r="C221" t="s">
        <v>280</v>
      </c>
      <c r="D221" t="s">
        <v>151</v>
      </c>
      <c r="E221" t="s">
        <v>152</v>
      </c>
      <c r="F221" t="s">
        <v>155</v>
      </c>
      <c r="G221" t="s">
        <v>219</v>
      </c>
      <c r="H221">
        <v>369.8561652417028</v>
      </c>
      <c r="I221">
        <v>53</v>
      </c>
      <c r="J221">
        <v>1436760.1358406721</v>
      </c>
      <c r="K221">
        <v>98792000</v>
      </c>
      <c r="L221">
        <v>219</v>
      </c>
      <c r="M221">
        <v>-12.399473699536411</v>
      </c>
      <c r="N221">
        <v>-1.9230769230769231</v>
      </c>
    </row>
    <row r="222" spans="1:14" x14ac:dyDescent="0.3">
      <c r="A222">
        <v>221</v>
      </c>
      <c r="B222" t="s">
        <v>139</v>
      </c>
      <c r="C222" t="s">
        <v>280</v>
      </c>
      <c r="D222" t="s">
        <v>151</v>
      </c>
      <c r="E222" t="s">
        <v>152</v>
      </c>
      <c r="F222" t="s">
        <v>155</v>
      </c>
      <c r="G222" t="s">
        <v>219</v>
      </c>
      <c r="H222">
        <v>369.8561652417028</v>
      </c>
      <c r="I222">
        <v>53</v>
      </c>
      <c r="J222">
        <v>1436760.1358406721</v>
      </c>
      <c r="K222">
        <v>98792000</v>
      </c>
      <c r="L222">
        <v>220</v>
      </c>
      <c r="M222">
        <v>-12.399473699536411</v>
      </c>
      <c r="N222">
        <v>-1.9230769230769231</v>
      </c>
    </row>
    <row r="223" spans="1:14" x14ac:dyDescent="0.3">
      <c r="A223">
        <v>222</v>
      </c>
      <c r="B223" t="s">
        <v>139</v>
      </c>
      <c r="C223" t="s">
        <v>280</v>
      </c>
      <c r="D223" t="s">
        <v>151</v>
      </c>
      <c r="E223" t="s">
        <v>152</v>
      </c>
      <c r="F223" t="s">
        <v>155</v>
      </c>
      <c r="G223" t="s">
        <v>219</v>
      </c>
      <c r="H223">
        <v>369.8561652417028</v>
      </c>
      <c r="I223">
        <v>53</v>
      </c>
      <c r="J223">
        <v>1436760.1358406721</v>
      </c>
      <c r="K223">
        <v>98792000</v>
      </c>
      <c r="L223">
        <v>221</v>
      </c>
      <c r="M223">
        <v>-12.399473699536411</v>
      </c>
      <c r="N223">
        <v>-1.9230769230769231</v>
      </c>
    </row>
    <row r="224" spans="1:14" x14ac:dyDescent="0.3">
      <c r="A224">
        <v>223</v>
      </c>
      <c r="B224" t="s">
        <v>139</v>
      </c>
      <c r="C224" t="s">
        <v>280</v>
      </c>
      <c r="D224" t="s">
        <v>151</v>
      </c>
      <c r="E224" t="s">
        <v>152</v>
      </c>
      <c r="F224" t="s">
        <v>155</v>
      </c>
      <c r="G224" t="s">
        <v>219</v>
      </c>
      <c r="H224">
        <v>369.8561652417028</v>
      </c>
      <c r="I224">
        <v>53</v>
      </c>
      <c r="J224">
        <v>1436760.1358406721</v>
      </c>
      <c r="K224">
        <v>98792000</v>
      </c>
      <c r="L224">
        <v>222</v>
      </c>
      <c r="M224">
        <v>-12.399473699536411</v>
      </c>
      <c r="N224">
        <v>-1.9230769230769231</v>
      </c>
    </row>
    <row r="225" spans="1:14" x14ac:dyDescent="0.3">
      <c r="A225">
        <v>224</v>
      </c>
      <c r="B225" t="s">
        <v>139</v>
      </c>
      <c r="C225" t="s">
        <v>280</v>
      </c>
      <c r="D225" t="s">
        <v>151</v>
      </c>
      <c r="E225" t="s">
        <v>152</v>
      </c>
      <c r="F225" t="s">
        <v>155</v>
      </c>
      <c r="G225" t="s">
        <v>219</v>
      </c>
      <c r="H225">
        <v>369.8561652417028</v>
      </c>
      <c r="I225">
        <v>53</v>
      </c>
      <c r="J225">
        <v>1436760.1358406721</v>
      </c>
      <c r="K225">
        <v>98792000</v>
      </c>
      <c r="L225">
        <v>223</v>
      </c>
      <c r="M225">
        <v>-12.399473699536411</v>
      </c>
      <c r="N225">
        <v>-1.9230769230769231</v>
      </c>
    </row>
    <row r="226" spans="1:14" x14ac:dyDescent="0.3">
      <c r="A226">
        <v>225</v>
      </c>
      <c r="B226" t="s">
        <v>139</v>
      </c>
      <c r="C226" t="s">
        <v>280</v>
      </c>
      <c r="D226" t="s">
        <v>151</v>
      </c>
      <c r="E226" t="s">
        <v>152</v>
      </c>
      <c r="F226" t="s">
        <v>155</v>
      </c>
      <c r="G226" t="s">
        <v>219</v>
      </c>
      <c r="H226">
        <v>369.8561652417028</v>
      </c>
      <c r="I226">
        <v>53</v>
      </c>
      <c r="J226">
        <v>1436760.1358406721</v>
      </c>
      <c r="K226">
        <v>98792000</v>
      </c>
      <c r="L226">
        <v>224</v>
      </c>
      <c r="M226">
        <v>-12.399473699536411</v>
      </c>
      <c r="N226">
        <v>-1.9230769230769231</v>
      </c>
    </row>
    <row r="227" spans="1:14" x14ac:dyDescent="0.3">
      <c r="A227">
        <v>226</v>
      </c>
      <c r="B227" t="s">
        <v>139</v>
      </c>
      <c r="C227" t="s">
        <v>280</v>
      </c>
      <c r="D227" t="s">
        <v>151</v>
      </c>
      <c r="E227" t="s">
        <v>152</v>
      </c>
      <c r="F227" t="s">
        <v>155</v>
      </c>
      <c r="G227" t="s">
        <v>219</v>
      </c>
      <c r="H227">
        <v>369.8561652417028</v>
      </c>
      <c r="I227">
        <v>53</v>
      </c>
      <c r="J227">
        <v>1436760.1358406721</v>
      </c>
      <c r="K227">
        <v>98792000</v>
      </c>
      <c r="L227">
        <v>225</v>
      </c>
      <c r="M227">
        <v>-12.399473699536411</v>
      </c>
      <c r="N227">
        <v>-1.9230769230769231</v>
      </c>
    </row>
    <row r="228" spans="1:14" x14ac:dyDescent="0.3">
      <c r="A228">
        <v>227</v>
      </c>
      <c r="B228" t="s">
        <v>139</v>
      </c>
      <c r="C228" t="s">
        <v>280</v>
      </c>
      <c r="D228" t="s">
        <v>151</v>
      </c>
      <c r="E228" t="s">
        <v>152</v>
      </c>
      <c r="F228" t="s">
        <v>155</v>
      </c>
      <c r="G228" t="s">
        <v>219</v>
      </c>
      <c r="H228">
        <v>369.8561652417028</v>
      </c>
      <c r="I228">
        <v>53</v>
      </c>
      <c r="J228">
        <v>1436760.1358406721</v>
      </c>
      <c r="K228">
        <v>98792000</v>
      </c>
      <c r="L228">
        <v>226</v>
      </c>
      <c r="M228">
        <v>-12.399473699536411</v>
      </c>
      <c r="N228">
        <v>-1.9230769230769231</v>
      </c>
    </row>
    <row r="229" spans="1:14" x14ac:dyDescent="0.3">
      <c r="A229">
        <v>228</v>
      </c>
      <c r="B229" t="s">
        <v>139</v>
      </c>
      <c r="C229" t="s">
        <v>280</v>
      </c>
      <c r="D229" t="s">
        <v>151</v>
      </c>
      <c r="E229" t="s">
        <v>152</v>
      </c>
      <c r="F229" t="s">
        <v>155</v>
      </c>
      <c r="G229" t="s">
        <v>219</v>
      </c>
      <c r="H229">
        <v>369.8561652417028</v>
      </c>
      <c r="I229">
        <v>53</v>
      </c>
      <c r="J229">
        <v>1436760.1358406721</v>
      </c>
      <c r="K229">
        <v>98792000</v>
      </c>
      <c r="L229">
        <v>227</v>
      </c>
      <c r="M229">
        <v>-12.399473699536411</v>
      </c>
      <c r="N229">
        <v>-1.9230769230769231</v>
      </c>
    </row>
    <row r="230" spans="1:14" x14ac:dyDescent="0.3">
      <c r="A230">
        <v>229</v>
      </c>
      <c r="B230" t="s">
        <v>139</v>
      </c>
      <c r="C230" t="s">
        <v>280</v>
      </c>
      <c r="D230" t="s">
        <v>151</v>
      </c>
      <c r="E230" t="s">
        <v>152</v>
      </c>
      <c r="F230" t="s">
        <v>155</v>
      </c>
      <c r="G230" t="s">
        <v>219</v>
      </c>
      <c r="H230">
        <v>369.8561652417028</v>
      </c>
      <c r="I230">
        <v>53</v>
      </c>
      <c r="J230">
        <v>1436760.1358406721</v>
      </c>
      <c r="K230">
        <v>98792000</v>
      </c>
      <c r="L230">
        <v>228</v>
      </c>
      <c r="M230">
        <v>-12.399473699536411</v>
      </c>
      <c r="N230">
        <v>-1.9230769230769231</v>
      </c>
    </row>
    <row r="231" spans="1:14" x14ac:dyDescent="0.3">
      <c r="A231">
        <v>230</v>
      </c>
      <c r="B231" t="s">
        <v>139</v>
      </c>
      <c r="C231" t="s">
        <v>280</v>
      </c>
      <c r="D231" t="s">
        <v>151</v>
      </c>
      <c r="E231" t="s">
        <v>152</v>
      </c>
      <c r="F231" t="s">
        <v>155</v>
      </c>
      <c r="G231" t="s">
        <v>219</v>
      </c>
      <c r="H231">
        <v>369.8561652417028</v>
      </c>
      <c r="I231">
        <v>53</v>
      </c>
      <c r="J231">
        <v>1436760.1358406721</v>
      </c>
      <c r="K231">
        <v>98792000</v>
      </c>
      <c r="L231">
        <v>229</v>
      </c>
      <c r="M231">
        <v>-12.399473699536411</v>
      </c>
      <c r="N231">
        <v>-1.9230769230769231</v>
      </c>
    </row>
    <row r="232" spans="1:14" x14ac:dyDescent="0.3">
      <c r="A232">
        <v>231</v>
      </c>
      <c r="B232" t="s">
        <v>139</v>
      </c>
      <c r="C232" t="s">
        <v>280</v>
      </c>
      <c r="D232" t="s">
        <v>151</v>
      </c>
      <c r="E232" t="s">
        <v>152</v>
      </c>
      <c r="F232" t="s">
        <v>155</v>
      </c>
      <c r="G232" t="s">
        <v>219</v>
      </c>
      <c r="H232">
        <v>369.8561652417028</v>
      </c>
      <c r="I232">
        <v>53</v>
      </c>
      <c r="J232">
        <v>1436760.1358406721</v>
      </c>
      <c r="K232">
        <v>98792000</v>
      </c>
      <c r="L232">
        <v>230</v>
      </c>
      <c r="M232">
        <v>-12.399473699536411</v>
      </c>
      <c r="N232">
        <v>-1.9230769230769231</v>
      </c>
    </row>
    <row r="233" spans="1:14" x14ac:dyDescent="0.3">
      <c r="A233">
        <v>232</v>
      </c>
      <c r="B233" t="s">
        <v>139</v>
      </c>
      <c r="C233" t="s">
        <v>280</v>
      </c>
      <c r="D233" t="s">
        <v>151</v>
      </c>
      <c r="E233" t="s">
        <v>152</v>
      </c>
      <c r="F233" t="s">
        <v>155</v>
      </c>
      <c r="G233" t="s">
        <v>219</v>
      </c>
      <c r="H233">
        <v>369.8561652417028</v>
      </c>
      <c r="I233">
        <v>53</v>
      </c>
      <c r="J233">
        <v>1436760.1358406721</v>
      </c>
      <c r="K233">
        <v>98792000</v>
      </c>
      <c r="L233">
        <v>231</v>
      </c>
      <c r="M233">
        <v>-12.399473699536411</v>
      </c>
      <c r="N233">
        <v>-1.9230769230769231</v>
      </c>
    </row>
    <row r="234" spans="1:14" x14ac:dyDescent="0.3">
      <c r="A234">
        <v>233</v>
      </c>
      <c r="B234" t="s">
        <v>139</v>
      </c>
      <c r="C234" t="s">
        <v>280</v>
      </c>
      <c r="D234" t="s">
        <v>151</v>
      </c>
      <c r="E234" t="s">
        <v>152</v>
      </c>
      <c r="F234" t="s">
        <v>155</v>
      </c>
      <c r="G234" t="s">
        <v>219</v>
      </c>
      <c r="H234">
        <v>369.8561652417028</v>
      </c>
      <c r="I234">
        <v>53</v>
      </c>
      <c r="J234">
        <v>1436760.1358406721</v>
      </c>
      <c r="K234">
        <v>98792000</v>
      </c>
      <c r="L234">
        <v>232</v>
      </c>
      <c r="M234">
        <v>-12.399473699536411</v>
      </c>
      <c r="N234">
        <v>-1.9230769230769231</v>
      </c>
    </row>
    <row r="235" spans="1:14" x14ac:dyDescent="0.3">
      <c r="A235">
        <v>234</v>
      </c>
      <c r="B235" t="s">
        <v>139</v>
      </c>
      <c r="C235" t="s">
        <v>280</v>
      </c>
      <c r="D235" t="s">
        <v>151</v>
      </c>
      <c r="E235" t="s">
        <v>152</v>
      </c>
      <c r="F235" t="s">
        <v>155</v>
      </c>
      <c r="G235" t="s">
        <v>219</v>
      </c>
      <c r="H235">
        <v>369.8561652417028</v>
      </c>
      <c r="I235">
        <v>53</v>
      </c>
      <c r="J235">
        <v>1436760.1358406721</v>
      </c>
      <c r="K235">
        <v>98792000</v>
      </c>
      <c r="L235">
        <v>233</v>
      </c>
      <c r="M235">
        <v>-12.399473699536411</v>
      </c>
      <c r="N235">
        <v>-1.9230769230769231</v>
      </c>
    </row>
    <row r="236" spans="1:14" x14ac:dyDescent="0.3">
      <c r="A236">
        <v>235</v>
      </c>
      <c r="B236" t="s">
        <v>139</v>
      </c>
      <c r="C236" t="s">
        <v>280</v>
      </c>
      <c r="D236" t="s">
        <v>151</v>
      </c>
      <c r="E236" t="s">
        <v>152</v>
      </c>
      <c r="F236" t="s">
        <v>155</v>
      </c>
      <c r="G236" t="s">
        <v>219</v>
      </c>
      <c r="H236">
        <v>369.8561652417028</v>
      </c>
      <c r="I236">
        <v>53</v>
      </c>
      <c r="J236">
        <v>1436760.1358406721</v>
      </c>
      <c r="K236">
        <v>98792000</v>
      </c>
      <c r="L236">
        <v>234</v>
      </c>
      <c r="M236">
        <v>-12.399473699536411</v>
      </c>
      <c r="N236">
        <v>-1.9230769230769231</v>
      </c>
    </row>
    <row r="237" spans="1:14" x14ac:dyDescent="0.3">
      <c r="A237">
        <v>236</v>
      </c>
      <c r="B237" t="s">
        <v>139</v>
      </c>
      <c r="C237" t="s">
        <v>280</v>
      </c>
      <c r="D237" t="s">
        <v>151</v>
      </c>
      <c r="E237" t="s">
        <v>152</v>
      </c>
      <c r="F237" t="s">
        <v>155</v>
      </c>
      <c r="G237" t="s">
        <v>219</v>
      </c>
      <c r="H237">
        <v>369.8561652417028</v>
      </c>
      <c r="I237">
        <v>53</v>
      </c>
      <c r="J237">
        <v>1436760.1358406721</v>
      </c>
      <c r="K237">
        <v>98792000</v>
      </c>
      <c r="L237">
        <v>235</v>
      </c>
      <c r="M237">
        <v>-12.399473699536411</v>
      </c>
      <c r="N237">
        <v>-1.9230769230769231</v>
      </c>
    </row>
    <row r="238" spans="1:14" x14ac:dyDescent="0.3">
      <c r="A238">
        <v>237</v>
      </c>
      <c r="B238" t="s">
        <v>139</v>
      </c>
      <c r="C238" t="s">
        <v>280</v>
      </c>
      <c r="D238" t="s">
        <v>151</v>
      </c>
      <c r="E238" t="s">
        <v>152</v>
      </c>
      <c r="F238" t="s">
        <v>155</v>
      </c>
      <c r="G238" t="s">
        <v>219</v>
      </c>
      <c r="H238">
        <v>369.8561652417028</v>
      </c>
      <c r="I238">
        <v>53</v>
      </c>
      <c r="J238">
        <v>1436760.1358406721</v>
      </c>
      <c r="K238">
        <v>98792000</v>
      </c>
      <c r="L238">
        <v>236</v>
      </c>
      <c r="M238">
        <v>-12.399473699536411</v>
      </c>
      <c r="N238">
        <v>-1.9230769230769231</v>
      </c>
    </row>
    <row r="239" spans="1:14" x14ac:dyDescent="0.3">
      <c r="A239">
        <v>238</v>
      </c>
      <c r="B239" t="s">
        <v>139</v>
      </c>
      <c r="C239" t="s">
        <v>280</v>
      </c>
      <c r="D239" t="s">
        <v>151</v>
      </c>
      <c r="E239" t="s">
        <v>152</v>
      </c>
      <c r="F239" t="s">
        <v>155</v>
      </c>
      <c r="G239" t="s">
        <v>219</v>
      </c>
      <c r="H239">
        <v>369.8561652417028</v>
      </c>
      <c r="I239">
        <v>53</v>
      </c>
      <c r="J239">
        <v>1436760.1358406721</v>
      </c>
      <c r="K239">
        <v>98792000</v>
      </c>
      <c r="L239">
        <v>237</v>
      </c>
      <c r="M239">
        <v>-12.399473699536411</v>
      </c>
      <c r="N239">
        <v>-1.9230769230769231</v>
      </c>
    </row>
    <row r="240" spans="1:14" x14ac:dyDescent="0.3">
      <c r="A240">
        <v>239</v>
      </c>
      <c r="B240" t="s">
        <v>139</v>
      </c>
      <c r="C240" t="s">
        <v>280</v>
      </c>
      <c r="D240" t="s">
        <v>151</v>
      </c>
      <c r="E240" t="s">
        <v>152</v>
      </c>
      <c r="F240" t="s">
        <v>155</v>
      </c>
      <c r="G240" t="s">
        <v>219</v>
      </c>
      <c r="H240">
        <v>369.8561652417028</v>
      </c>
      <c r="I240">
        <v>53</v>
      </c>
      <c r="J240">
        <v>1436760.1358406721</v>
      </c>
      <c r="K240">
        <v>98792000</v>
      </c>
      <c r="L240">
        <v>238</v>
      </c>
      <c r="M240">
        <v>-12.399473699536411</v>
      </c>
      <c r="N240">
        <v>-1.9230769230769231</v>
      </c>
    </row>
    <row r="241" spans="1:14" x14ac:dyDescent="0.3">
      <c r="A241">
        <v>240</v>
      </c>
      <c r="B241" t="s">
        <v>139</v>
      </c>
      <c r="C241" t="s">
        <v>280</v>
      </c>
      <c r="D241" t="s">
        <v>151</v>
      </c>
      <c r="E241" t="s">
        <v>152</v>
      </c>
      <c r="F241" t="s">
        <v>155</v>
      </c>
      <c r="G241" t="s">
        <v>219</v>
      </c>
      <c r="H241">
        <v>369.8561652417028</v>
      </c>
      <c r="I241">
        <v>53</v>
      </c>
      <c r="J241">
        <v>1436760.1358406721</v>
      </c>
      <c r="K241">
        <v>98792000</v>
      </c>
      <c r="L241">
        <v>239</v>
      </c>
      <c r="M241">
        <v>-12.399473699536411</v>
      </c>
      <c r="N241">
        <v>-1.9230769230769231</v>
      </c>
    </row>
    <row r="242" spans="1:14" x14ac:dyDescent="0.3">
      <c r="A242">
        <v>241</v>
      </c>
      <c r="B242" t="s">
        <v>139</v>
      </c>
      <c r="C242" t="s">
        <v>280</v>
      </c>
      <c r="D242" t="s">
        <v>151</v>
      </c>
      <c r="E242" t="s">
        <v>152</v>
      </c>
      <c r="F242" t="s">
        <v>155</v>
      </c>
      <c r="G242" t="s">
        <v>219</v>
      </c>
      <c r="H242">
        <v>369.8561652417028</v>
      </c>
      <c r="I242">
        <v>53</v>
      </c>
      <c r="J242">
        <v>1436760.1358406721</v>
      </c>
      <c r="K242">
        <v>98792000</v>
      </c>
      <c r="L242">
        <v>240</v>
      </c>
      <c r="M242">
        <v>-12.399473699536411</v>
      </c>
      <c r="N242">
        <v>-1.9230769230769231</v>
      </c>
    </row>
    <row r="243" spans="1:14" x14ac:dyDescent="0.3">
      <c r="A243">
        <v>242</v>
      </c>
      <c r="B243" t="s">
        <v>139</v>
      </c>
      <c r="C243" t="s">
        <v>280</v>
      </c>
      <c r="D243" t="s">
        <v>151</v>
      </c>
      <c r="E243" t="s">
        <v>152</v>
      </c>
      <c r="F243" t="s">
        <v>155</v>
      </c>
      <c r="G243" t="s">
        <v>219</v>
      </c>
      <c r="H243">
        <v>369.8561652417028</v>
      </c>
      <c r="I243">
        <v>53</v>
      </c>
      <c r="J243">
        <v>1436760.1358406721</v>
      </c>
      <c r="K243">
        <v>98792000</v>
      </c>
      <c r="L243">
        <v>241</v>
      </c>
      <c r="M243">
        <v>-12.399473699536411</v>
      </c>
      <c r="N243">
        <v>-1.9230769230769231</v>
      </c>
    </row>
    <row r="244" spans="1:14" x14ac:dyDescent="0.3">
      <c r="A244">
        <v>243</v>
      </c>
      <c r="B244" t="s">
        <v>139</v>
      </c>
      <c r="C244" t="s">
        <v>280</v>
      </c>
      <c r="D244" t="s">
        <v>151</v>
      </c>
      <c r="E244" t="s">
        <v>152</v>
      </c>
      <c r="F244" t="s">
        <v>155</v>
      </c>
      <c r="G244" t="s">
        <v>219</v>
      </c>
      <c r="H244">
        <v>369.8561652417028</v>
      </c>
      <c r="I244">
        <v>53</v>
      </c>
      <c r="J244">
        <v>1436760.1358406721</v>
      </c>
      <c r="K244">
        <v>98792000</v>
      </c>
      <c r="L244">
        <v>242</v>
      </c>
      <c r="M244">
        <v>-12.399473699536411</v>
      </c>
      <c r="N244">
        <v>-1.9230769230769231</v>
      </c>
    </row>
    <row r="245" spans="1:14" x14ac:dyDescent="0.3">
      <c r="A245">
        <v>244</v>
      </c>
      <c r="B245" t="s">
        <v>139</v>
      </c>
      <c r="C245" t="s">
        <v>280</v>
      </c>
      <c r="D245" t="s">
        <v>151</v>
      </c>
      <c r="E245" t="s">
        <v>152</v>
      </c>
      <c r="F245" t="s">
        <v>155</v>
      </c>
      <c r="G245" t="s">
        <v>219</v>
      </c>
      <c r="H245">
        <v>369.8561652417028</v>
      </c>
      <c r="I245">
        <v>53</v>
      </c>
      <c r="J245">
        <v>1436760.1358406721</v>
      </c>
      <c r="K245">
        <v>98792000</v>
      </c>
      <c r="L245">
        <v>243</v>
      </c>
      <c r="M245">
        <v>-12.399473699536411</v>
      </c>
      <c r="N245">
        <v>-1.9230769230769231</v>
      </c>
    </row>
    <row r="246" spans="1:14" x14ac:dyDescent="0.3">
      <c r="A246">
        <v>245</v>
      </c>
      <c r="B246" t="s">
        <v>139</v>
      </c>
      <c r="C246" t="s">
        <v>280</v>
      </c>
      <c r="D246" t="s">
        <v>151</v>
      </c>
      <c r="E246" t="s">
        <v>152</v>
      </c>
      <c r="F246" t="s">
        <v>155</v>
      </c>
      <c r="G246" t="s">
        <v>219</v>
      </c>
      <c r="H246">
        <v>369.8561652417028</v>
      </c>
      <c r="I246">
        <v>53</v>
      </c>
      <c r="J246">
        <v>1436760.1358406721</v>
      </c>
      <c r="K246">
        <v>98792000</v>
      </c>
      <c r="L246">
        <v>244</v>
      </c>
      <c r="M246">
        <v>-12.399473699536411</v>
      </c>
      <c r="N246">
        <v>-1.9230769230769231</v>
      </c>
    </row>
    <row r="247" spans="1:14" x14ac:dyDescent="0.3">
      <c r="A247">
        <v>246</v>
      </c>
      <c r="B247" t="s">
        <v>139</v>
      </c>
      <c r="C247" t="s">
        <v>280</v>
      </c>
      <c r="D247" t="s">
        <v>151</v>
      </c>
      <c r="E247" t="s">
        <v>152</v>
      </c>
      <c r="F247" t="s">
        <v>155</v>
      </c>
      <c r="G247" t="s">
        <v>219</v>
      </c>
      <c r="H247">
        <v>369.8561652417028</v>
      </c>
      <c r="I247">
        <v>53</v>
      </c>
      <c r="J247">
        <v>1436760.1358406721</v>
      </c>
      <c r="K247">
        <v>98792000</v>
      </c>
      <c r="L247">
        <v>245</v>
      </c>
      <c r="M247">
        <v>-12.399473699536411</v>
      </c>
      <c r="N247">
        <v>-1.9230769230769231</v>
      </c>
    </row>
    <row r="248" spans="1:14" x14ac:dyDescent="0.3">
      <c r="A248">
        <v>247</v>
      </c>
      <c r="B248" t="s">
        <v>139</v>
      </c>
      <c r="C248" t="s">
        <v>280</v>
      </c>
      <c r="D248" t="s">
        <v>151</v>
      </c>
      <c r="E248" t="s">
        <v>152</v>
      </c>
      <c r="F248" t="s">
        <v>155</v>
      </c>
      <c r="G248" t="s">
        <v>219</v>
      </c>
      <c r="H248">
        <v>369.8561652417028</v>
      </c>
      <c r="I248">
        <v>53</v>
      </c>
      <c r="J248">
        <v>1436760.1358406721</v>
      </c>
      <c r="K248">
        <v>98792000</v>
      </c>
      <c r="L248">
        <v>246</v>
      </c>
      <c r="M248">
        <v>-12.399473699536411</v>
      </c>
      <c r="N248">
        <v>-1.9230769230769231</v>
      </c>
    </row>
    <row r="249" spans="1:14" x14ac:dyDescent="0.3">
      <c r="A249">
        <v>248</v>
      </c>
      <c r="B249" t="s">
        <v>139</v>
      </c>
      <c r="C249" t="s">
        <v>280</v>
      </c>
      <c r="D249" t="s">
        <v>151</v>
      </c>
      <c r="E249" t="s">
        <v>152</v>
      </c>
      <c r="F249" t="s">
        <v>155</v>
      </c>
      <c r="G249" t="s">
        <v>219</v>
      </c>
      <c r="H249">
        <v>369.8561652417028</v>
      </c>
      <c r="I249">
        <v>53</v>
      </c>
      <c r="J249">
        <v>1436760.1358406721</v>
      </c>
      <c r="K249">
        <v>98792000</v>
      </c>
      <c r="L249">
        <v>247</v>
      </c>
      <c r="M249">
        <v>-12.399473699536411</v>
      </c>
      <c r="N249">
        <v>-1.9230769230769231</v>
      </c>
    </row>
    <row r="250" spans="1:14" x14ac:dyDescent="0.3">
      <c r="A250">
        <v>249</v>
      </c>
      <c r="B250" t="s">
        <v>139</v>
      </c>
      <c r="C250" t="s">
        <v>280</v>
      </c>
      <c r="D250" t="s">
        <v>151</v>
      </c>
      <c r="E250" t="s">
        <v>152</v>
      </c>
      <c r="F250" t="s">
        <v>155</v>
      </c>
      <c r="G250" t="s">
        <v>219</v>
      </c>
      <c r="H250">
        <v>377.13845533643791</v>
      </c>
      <c r="I250">
        <v>54</v>
      </c>
      <c r="J250">
        <v>1592923.9311562239</v>
      </c>
      <c r="K250">
        <v>100656000</v>
      </c>
      <c r="L250">
        <v>248</v>
      </c>
      <c r="M250">
        <v>-24.61635525584418</v>
      </c>
      <c r="N250">
        <v>-3.8461538461538463</v>
      </c>
    </row>
    <row r="251" spans="1:14" x14ac:dyDescent="0.3">
      <c r="A251">
        <v>250</v>
      </c>
      <c r="B251" t="s">
        <v>139</v>
      </c>
      <c r="C251" t="s">
        <v>280</v>
      </c>
      <c r="D251" t="s">
        <v>151</v>
      </c>
      <c r="E251" t="s">
        <v>152</v>
      </c>
      <c r="F251" t="s">
        <v>155</v>
      </c>
      <c r="G251" t="s">
        <v>219</v>
      </c>
      <c r="H251">
        <v>377.13845533643791</v>
      </c>
      <c r="I251">
        <v>54</v>
      </c>
      <c r="J251">
        <v>1592923.9311562239</v>
      </c>
      <c r="K251">
        <v>100656000</v>
      </c>
      <c r="L251">
        <v>249</v>
      </c>
      <c r="M251">
        <v>-24.61635525584418</v>
      </c>
      <c r="N251">
        <v>-3.8461538461538463</v>
      </c>
    </row>
    <row r="252" spans="1:14" x14ac:dyDescent="0.3">
      <c r="A252">
        <v>251</v>
      </c>
      <c r="B252" t="s">
        <v>139</v>
      </c>
      <c r="C252" t="s">
        <v>280</v>
      </c>
      <c r="D252" t="s">
        <v>151</v>
      </c>
      <c r="E252" t="s">
        <v>152</v>
      </c>
      <c r="F252" t="s">
        <v>155</v>
      </c>
      <c r="G252" t="s">
        <v>219</v>
      </c>
      <c r="H252">
        <v>377.13845533643791</v>
      </c>
      <c r="I252">
        <v>54</v>
      </c>
      <c r="J252">
        <v>1592923.9311562239</v>
      </c>
      <c r="K252">
        <v>100656000</v>
      </c>
      <c r="L252">
        <v>250</v>
      </c>
      <c r="M252">
        <v>-24.61635525584418</v>
      </c>
      <c r="N252">
        <v>-3.8461538461538463</v>
      </c>
    </row>
    <row r="253" spans="1:14" x14ac:dyDescent="0.3">
      <c r="A253">
        <v>252</v>
      </c>
      <c r="B253" t="s">
        <v>139</v>
      </c>
      <c r="C253" t="s">
        <v>280</v>
      </c>
      <c r="D253" t="s">
        <v>151</v>
      </c>
      <c r="E253" t="s">
        <v>152</v>
      </c>
      <c r="F253" t="s">
        <v>155</v>
      </c>
      <c r="G253" t="s">
        <v>219</v>
      </c>
      <c r="H253">
        <v>377.13845533643791</v>
      </c>
      <c r="I253">
        <v>54</v>
      </c>
      <c r="J253">
        <v>1592923.9311562239</v>
      </c>
      <c r="K253">
        <v>100656000</v>
      </c>
      <c r="L253">
        <v>251</v>
      </c>
      <c r="M253">
        <v>-24.61635525584418</v>
      </c>
      <c r="N253">
        <v>-3.8461538461538463</v>
      </c>
    </row>
    <row r="254" spans="1:14" x14ac:dyDescent="0.3">
      <c r="A254">
        <v>253</v>
      </c>
      <c r="B254" t="s">
        <v>139</v>
      </c>
      <c r="C254" t="s">
        <v>280</v>
      </c>
      <c r="D254" t="s">
        <v>151</v>
      </c>
      <c r="E254" t="s">
        <v>152</v>
      </c>
      <c r="F254" t="s">
        <v>155</v>
      </c>
      <c r="G254" t="s">
        <v>219</v>
      </c>
      <c r="H254">
        <v>377.13845533643791</v>
      </c>
      <c r="I254">
        <v>54</v>
      </c>
      <c r="J254">
        <v>1592923.9311562239</v>
      </c>
      <c r="K254">
        <v>100656000</v>
      </c>
      <c r="L254">
        <v>252</v>
      </c>
      <c r="M254">
        <v>-24.61635525584418</v>
      </c>
      <c r="N254">
        <v>-3.8461538461538463</v>
      </c>
    </row>
    <row r="255" spans="1:14" x14ac:dyDescent="0.3">
      <c r="A255">
        <v>254</v>
      </c>
      <c r="B255" t="s">
        <v>139</v>
      </c>
      <c r="C255" t="s">
        <v>280</v>
      </c>
      <c r="D255" t="s">
        <v>151</v>
      </c>
      <c r="E255" t="s">
        <v>152</v>
      </c>
      <c r="F255" t="s">
        <v>155</v>
      </c>
      <c r="G255" t="s">
        <v>219</v>
      </c>
      <c r="H255">
        <v>377.13845533643791</v>
      </c>
      <c r="I255">
        <v>54</v>
      </c>
      <c r="J255">
        <v>1592923.9311562239</v>
      </c>
      <c r="K255">
        <v>100656000</v>
      </c>
      <c r="L255">
        <v>253</v>
      </c>
      <c r="M255">
        <v>-24.61635525584418</v>
      </c>
      <c r="N255">
        <v>-3.8461538461538463</v>
      </c>
    </row>
    <row r="256" spans="1:14" x14ac:dyDescent="0.3">
      <c r="A256">
        <v>255</v>
      </c>
      <c r="B256" t="s">
        <v>139</v>
      </c>
      <c r="C256" t="s">
        <v>280</v>
      </c>
      <c r="D256" t="s">
        <v>151</v>
      </c>
      <c r="E256" t="s">
        <v>152</v>
      </c>
      <c r="F256" t="s">
        <v>155</v>
      </c>
      <c r="G256" t="s">
        <v>219</v>
      </c>
      <c r="H256">
        <v>377.13845533643791</v>
      </c>
      <c r="I256">
        <v>54</v>
      </c>
      <c r="J256">
        <v>1592923.9311562239</v>
      </c>
      <c r="K256">
        <v>100656000</v>
      </c>
      <c r="L256">
        <v>254</v>
      </c>
      <c r="M256">
        <v>-24.61635525584418</v>
      </c>
      <c r="N256">
        <v>-3.8461538461538463</v>
      </c>
    </row>
    <row r="257" spans="1:14" x14ac:dyDescent="0.3">
      <c r="A257">
        <v>256</v>
      </c>
      <c r="B257" t="s">
        <v>139</v>
      </c>
      <c r="C257" t="s">
        <v>280</v>
      </c>
      <c r="D257" t="s">
        <v>151</v>
      </c>
      <c r="E257" t="s">
        <v>152</v>
      </c>
      <c r="F257" t="s">
        <v>155</v>
      </c>
      <c r="G257" t="s">
        <v>219</v>
      </c>
      <c r="H257">
        <v>377.13845533643791</v>
      </c>
      <c r="I257">
        <v>54</v>
      </c>
      <c r="J257">
        <v>1592923.9311562239</v>
      </c>
      <c r="K257">
        <v>100656000</v>
      </c>
      <c r="L257">
        <v>255</v>
      </c>
      <c r="M257">
        <v>-24.61635525584418</v>
      </c>
      <c r="N257">
        <v>-3.8461538461538463</v>
      </c>
    </row>
    <row r="258" spans="1:14" x14ac:dyDescent="0.3">
      <c r="A258">
        <v>257</v>
      </c>
      <c r="B258" t="s">
        <v>139</v>
      </c>
      <c r="C258" t="s">
        <v>280</v>
      </c>
      <c r="D258" t="s">
        <v>151</v>
      </c>
      <c r="E258" t="s">
        <v>152</v>
      </c>
      <c r="F258" t="s">
        <v>155</v>
      </c>
      <c r="G258" t="s">
        <v>219</v>
      </c>
      <c r="H258">
        <v>377.13845533643791</v>
      </c>
      <c r="I258">
        <v>54</v>
      </c>
      <c r="J258">
        <v>1592923.9311562239</v>
      </c>
      <c r="K258">
        <v>100656000</v>
      </c>
      <c r="L258">
        <v>256</v>
      </c>
      <c r="M258">
        <v>-24.61635525584418</v>
      </c>
      <c r="N258">
        <v>-3.8461538461538463</v>
      </c>
    </row>
    <row r="259" spans="1:14" x14ac:dyDescent="0.3">
      <c r="A259">
        <v>258</v>
      </c>
      <c r="B259" t="s">
        <v>139</v>
      </c>
      <c r="C259" t="s">
        <v>280</v>
      </c>
      <c r="D259" t="s">
        <v>151</v>
      </c>
      <c r="E259" t="s">
        <v>152</v>
      </c>
      <c r="F259" t="s">
        <v>155</v>
      </c>
      <c r="G259" t="s">
        <v>219</v>
      </c>
      <c r="H259">
        <v>377.13845533643791</v>
      </c>
      <c r="I259">
        <v>54</v>
      </c>
      <c r="J259">
        <v>1592923.9311562239</v>
      </c>
      <c r="K259">
        <v>100656000</v>
      </c>
      <c r="L259">
        <v>257</v>
      </c>
      <c r="M259">
        <v>-24.61635525584418</v>
      </c>
      <c r="N259">
        <v>-3.8461538461538463</v>
      </c>
    </row>
    <row r="260" spans="1:14" x14ac:dyDescent="0.3">
      <c r="A260">
        <v>259</v>
      </c>
      <c r="B260" t="s">
        <v>139</v>
      </c>
      <c r="C260" t="s">
        <v>280</v>
      </c>
      <c r="D260" t="s">
        <v>151</v>
      </c>
      <c r="E260" t="s">
        <v>152</v>
      </c>
      <c r="F260" t="s">
        <v>155</v>
      </c>
      <c r="G260" t="s">
        <v>219</v>
      </c>
      <c r="H260">
        <v>377.13845533643791</v>
      </c>
      <c r="I260">
        <v>54</v>
      </c>
      <c r="J260">
        <v>1592923.9311562239</v>
      </c>
      <c r="K260">
        <v>100656000</v>
      </c>
      <c r="L260">
        <v>258</v>
      </c>
      <c r="M260">
        <v>-24.61635525584418</v>
      </c>
      <c r="N260">
        <v>-3.8461538461538463</v>
      </c>
    </row>
    <row r="261" spans="1:14" x14ac:dyDescent="0.3">
      <c r="A261">
        <v>260</v>
      </c>
      <c r="B261" t="s">
        <v>139</v>
      </c>
      <c r="C261" t="s">
        <v>280</v>
      </c>
      <c r="D261" t="s">
        <v>151</v>
      </c>
      <c r="E261" t="s">
        <v>152</v>
      </c>
      <c r="F261" t="s">
        <v>155</v>
      </c>
      <c r="G261" t="s">
        <v>219</v>
      </c>
      <c r="H261">
        <v>377.13845533643791</v>
      </c>
      <c r="I261">
        <v>54</v>
      </c>
      <c r="J261">
        <v>1592923.9311562239</v>
      </c>
      <c r="K261">
        <v>100656000</v>
      </c>
      <c r="L261">
        <v>259</v>
      </c>
      <c r="M261">
        <v>-24.61635525584418</v>
      </c>
      <c r="N261">
        <v>-3.8461538461538463</v>
      </c>
    </row>
    <row r="262" spans="1:14" x14ac:dyDescent="0.3">
      <c r="A262">
        <v>261</v>
      </c>
      <c r="B262" t="s">
        <v>139</v>
      </c>
      <c r="C262" t="s">
        <v>280</v>
      </c>
      <c r="D262" t="s">
        <v>151</v>
      </c>
      <c r="E262" t="s">
        <v>152</v>
      </c>
      <c r="F262" t="s">
        <v>155</v>
      </c>
      <c r="G262" t="s">
        <v>219</v>
      </c>
      <c r="H262">
        <v>377.13845533643791</v>
      </c>
      <c r="I262">
        <v>54</v>
      </c>
      <c r="J262">
        <v>1592923.9311562239</v>
      </c>
      <c r="K262">
        <v>100656000</v>
      </c>
      <c r="L262">
        <v>260</v>
      </c>
      <c r="M262">
        <v>-24.61635525584418</v>
      </c>
      <c r="N262">
        <v>-3.8461538461538463</v>
      </c>
    </row>
    <row r="263" spans="1:14" x14ac:dyDescent="0.3">
      <c r="A263">
        <v>262</v>
      </c>
      <c r="B263" t="s">
        <v>139</v>
      </c>
      <c r="C263" t="s">
        <v>280</v>
      </c>
      <c r="D263" t="s">
        <v>151</v>
      </c>
      <c r="E263" t="s">
        <v>152</v>
      </c>
      <c r="F263" t="s">
        <v>155</v>
      </c>
      <c r="G263" t="s">
        <v>219</v>
      </c>
      <c r="H263">
        <v>377.13845533643791</v>
      </c>
      <c r="I263">
        <v>54</v>
      </c>
      <c r="J263">
        <v>1592923.9311562239</v>
      </c>
      <c r="K263">
        <v>100656000</v>
      </c>
      <c r="L263">
        <v>261</v>
      </c>
      <c r="M263">
        <v>-24.61635525584418</v>
      </c>
      <c r="N263">
        <v>-3.8461538461538463</v>
      </c>
    </row>
    <row r="264" spans="1:14" x14ac:dyDescent="0.3">
      <c r="A264">
        <v>263</v>
      </c>
      <c r="B264" t="s">
        <v>139</v>
      </c>
      <c r="C264" t="s">
        <v>280</v>
      </c>
      <c r="D264" t="s">
        <v>151</v>
      </c>
      <c r="E264" t="s">
        <v>152</v>
      </c>
      <c r="F264" t="s">
        <v>155</v>
      </c>
      <c r="G264" t="s">
        <v>219</v>
      </c>
      <c r="H264">
        <v>377.13845533643791</v>
      </c>
      <c r="I264">
        <v>54</v>
      </c>
      <c r="J264">
        <v>1592923.9311562239</v>
      </c>
      <c r="K264">
        <v>100656000</v>
      </c>
      <c r="L264">
        <v>262</v>
      </c>
      <c r="M264">
        <v>-24.61635525584418</v>
      </c>
      <c r="N264">
        <v>-3.8461538461538463</v>
      </c>
    </row>
    <row r="265" spans="1:14" x14ac:dyDescent="0.3">
      <c r="A265">
        <v>264</v>
      </c>
      <c r="B265" t="s">
        <v>139</v>
      </c>
      <c r="C265" t="s">
        <v>280</v>
      </c>
      <c r="D265" t="s">
        <v>151</v>
      </c>
      <c r="E265" t="s">
        <v>152</v>
      </c>
      <c r="F265" t="s">
        <v>155</v>
      </c>
      <c r="G265" t="s">
        <v>219</v>
      </c>
      <c r="H265">
        <v>377.13845533643791</v>
      </c>
      <c r="I265">
        <v>54</v>
      </c>
      <c r="J265">
        <v>1592923.9311562239</v>
      </c>
      <c r="K265">
        <v>100656000</v>
      </c>
      <c r="L265">
        <v>263</v>
      </c>
      <c r="M265">
        <v>-24.61635525584418</v>
      </c>
      <c r="N265">
        <v>-3.8461538461538463</v>
      </c>
    </row>
    <row r="266" spans="1:14" x14ac:dyDescent="0.3">
      <c r="A266">
        <v>265</v>
      </c>
      <c r="B266" t="s">
        <v>139</v>
      </c>
      <c r="C266" t="s">
        <v>280</v>
      </c>
      <c r="D266" t="s">
        <v>151</v>
      </c>
      <c r="E266" t="s">
        <v>152</v>
      </c>
      <c r="F266" t="s">
        <v>155</v>
      </c>
      <c r="G266" t="s">
        <v>219</v>
      </c>
      <c r="H266">
        <v>377.13845533643791</v>
      </c>
      <c r="I266">
        <v>54</v>
      </c>
      <c r="J266">
        <v>1592923.9311562239</v>
      </c>
      <c r="K266">
        <v>100656000</v>
      </c>
      <c r="L266">
        <v>264</v>
      </c>
      <c r="M266">
        <v>-24.61635525584418</v>
      </c>
      <c r="N266">
        <v>-3.8461538461538463</v>
      </c>
    </row>
    <row r="267" spans="1:14" x14ac:dyDescent="0.3">
      <c r="A267">
        <v>266</v>
      </c>
      <c r="B267" t="s">
        <v>139</v>
      </c>
      <c r="C267" t="s">
        <v>280</v>
      </c>
      <c r="D267" t="s">
        <v>151</v>
      </c>
      <c r="E267" t="s">
        <v>152</v>
      </c>
      <c r="F267" t="s">
        <v>155</v>
      </c>
      <c r="G267" t="s">
        <v>219</v>
      </c>
      <c r="H267">
        <v>377.13845533643791</v>
      </c>
      <c r="I267">
        <v>54</v>
      </c>
      <c r="J267">
        <v>1592923.9311562239</v>
      </c>
      <c r="K267">
        <v>100656000</v>
      </c>
      <c r="L267">
        <v>265</v>
      </c>
      <c r="M267">
        <v>-24.61635525584418</v>
      </c>
      <c r="N267">
        <v>-3.8461538461538463</v>
      </c>
    </row>
    <row r="268" spans="1:14" x14ac:dyDescent="0.3">
      <c r="A268">
        <v>267</v>
      </c>
      <c r="B268" t="s">
        <v>139</v>
      </c>
      <c r="C268" t="s">
        <v>280</v>
      </c>
      <c r="D268" t="s">
        <v>151</v>
      </c>
      <c r="E268" t="s">
        <v>152</v>
      </c>
      <c r="F268" t="s">
        <v>155</v>
      </c>
      <c r="G268" t="s">
        <v>219</v>
      </c>
      <c r="H268">
        <v>377.13845533643791</v>
      </c>
      <c r="I268">
        <v>54</v>
      </c>
      <c r="J268">
        <v>1592923.9311562239</v>
      </c>
      <c r="K268">
        <v>100656000</v>
      </c>
      <c r="L268">
        <v>266</v>
      </c>
      <c r="M268">
        <v>-24.61635525584418</v>
      </c>
      <c r="N268">
        <v>-3.8461538461538463</v>
      </c>
    </row>
    <row r="269" spans="1:14" x14ac:dyDescent="0.3">
      <c r="A269">
        <v>268</v>
      </c>
      <c r="B269" t="s">
        <v>139</v>
      </c>
      <c r="C269" t="s">
        <v>280</v>
      </c>
      <c r="D269" t="s">
        <v>151</v>
      </c>
      <c r="E269" t="s">
        <v>152</v>
      </c>
      <c r="F269" t="s">
        <v>155</v>
      </c>
      <c r="G269" t="s">
        <v>219</v>
      </c>
      <c r="H269">
        <v>377.13845533643791</v>
      </c>
      <c r="I269">
        <v>54</v>
      </c>
      <c r="J269">
        <v>1592923.9311562239</v>
      </c>
      <c r="K269">
        <v>100656000</v>
      </c>
      <c r="L269">
        <v>267</v>
      </c>
      <c r="M269">
        <v>-24.61635525584418</v>
      </c>
      <c r="N269">
        <v>-3.8461538461538463</v>
      </c>
    </row>
    <row r="270" spans="1:14" x14ac:dyDescent="0.3">
      <c r="A270">
        <v>269</v>
      </c>
      <c r="B270" t="s">
        <v>139</v>
      </c>
      <c r="C270" t="s">
        <v>280</v>
      </c>
      <c r="D270" t="s">
        <v>151</v>
      </c>
      <c r="E270" t="s">
        <v>152</v>
      </c>
      <c r="F270" t="s">
        <v>155</v>
      </c>
      <c r="G270" t="s">
        <v>219</v>
      </c>
      <c r="H270">
        <v>377.13845533643791</v>
      </c>
      <c r="I270">
        <v>54</v>
      </c>
      <c r="J270">
        <v>1592923.9311562239</v>
      </c>
      <c r="K270">
        <v>100656000</v>
      </c>
      <c r="L270">
        <v>268</v>
      </c>
      <c r="M270">
        <v>-24.61635525584418</v>
      </c>
      <c r="N270">
        <v>-3.8461538461538463</v>
      </c>
    </row>
    <row r="271" spans="1:14" x14ac:dyDescent="0.3">
      <c r="A271">
        <v>270</v>
      </c>
      <c r="B271" t="s">
        <v>139</v>
      </c>
      <c r="C271" t="s">
        <v>280</v>
      </c>
      <c r="D271" t="s">
        <v>151</v>
      </c>
      <c r="E271" t="s">
        <v>152</v>
      </c>
      <c r="F271" t="s">
        <v>155</v>
      </c>
      <c r="G271" t="s">
        <v>219</v>
      </c>
      <c r="H271">
        <v>377.13845533643791</v>
      </c>
      <c r="I271">
        <v>54</v>
      </c>
      <c r="J271">
        <v>1592923.9311562239</v>
      </c>
      <c r="K271">
        <v>100656000</v>
      </c>
      <c r="L271">
        <v>269</v>
      </c>
      <c r="M271">
        <v>-24.61635525584418</v>
      </c>
      <c r="N271">
        <v>-3.8461538461538463</v>
      </c>
    </row>
    <row r="272" spans="1:14" x14ac:dyDescent="0.3">
      <c r="A272">
        <v>271</v>
      </c>
      <c r="B272" t="s">
        <v>139</v>
      </c>
      <c r="C272" t="s">
        <v>280</v>
      </c>
      <c r="D272" t="s">
        <v>151</v>
      </c>
      <c r="E272" t="s">
        <v>152</v>
      </c>
      <c r="F272" t="s">
        <v>155</v>
      </c>
      <c r="G272" t="s">
        <v>219</v>
      </c>
      <c r="H272">
        <v>377.13845533643791</v>
      </c>
      <c r="I272">
        <v>54</v>
      </c>
      <c r="J272">
        <v>1592923.9311562239</v>
      </c>
      <c r="K272">
        <v>100656000</v>
      </c>
      <c r="L272">
        <v>270</v>
      </c>
      <c r="M272">
        <v>-24.61635525584418</v>
      </c>
      <c r="N272">
        <v>-3.8461538461538463</v>
      </c>
    </row>
    <row r="273" spans="1:14" x14ac:dyDescent="0.3">
      <c r="A273">
        <v>272</v>
      </c>
      <c r="B273" t="s">
        <v>139</v>
      </c>
      <c r="C273" t="s">
        <v>280</v>
      </c>
      <c r="D273" t="s">
        <v>151</v>
      </c>
      <c r="E273" t="s">
        <v>152</v>
      </c>
      <c r="F273" t="s">
        <v>155</v>
      </c>
      <c r="G273" t="s">
        <v>219</v>
      </c>
      <c r="H273">
        <v>377.13845533643791</v>
      </c>
      <c r="I273">
        <v>54</v>
      </c>
      <c r="J273">
        <v>1592923.9311562239</v>
      </c>
      <c r="K273">
        <v>100656000</v>
      </c>
      <c r="L273">
        <v>271</v>
      </c>
      <c r="M273">
        <v>-24.61635525584418</v>
      </c>
      <c r="N273">
        <v>-3.8461538461538463</v>
      </c>
    </row>
    <row r="274" spans="1:14" x14ac:dyDescent="0.3">
      <c r="A274">
        <v>273</v>
      </c>
      <c r="B274" t="s">
        <v>139</v>
      </c>
      <c r="C274" t="s">
        <v>280</v>
      </c>
      <c r="D274" t="s">
        <v>151</v>
      </c>
      <c r="E274" t="s">
        <v>152</v>
      </c>
      <c r="F274" t="s">
        <v>155</v>
      </c>
      <c r="G274" t="s">
        <v>219</v>
      </c>
      <c r="H274">
        <v>377.13845533643791</v>
      </c>
      <c r="I274">
        <v>54</v>
      </c>
      <c r="J274">
        <v>1592923.9311562239</v>
      </c>
      <c r="K274">
        <v>100656000</v>
      </c>
      <c r="L274">
        <v>272</v>
      </c>
      <c r="M274">
        <v>-24.61635525584418</v>
      </c>
      <c r="N274">
        <v>-3.8461538461538463</v>
      </c>
    </row>
    <row r="275" spans="1:14" x14ac:dyDescent="0.3">
      <c r="A275">
        <v>274</v>
      </c>
      <c r="B275" t="s">
        <v>139</v>
      </c>
      <c r="C275" t="s">
        <v>280</v>
      </c>
      <c r="D275" t="s">
        <v>151</v>
      </c>
      <c r="E275" t="s">
        <v>152</v>
      </c>
      <c r="F275" t="s">
        <v>155</v>
      </c>
      <c r="G275" t="s">
        <v>219</v>
      </c>
      <c r="H275">
        <v>377.13845533643791</v>
      </c>
      <c r="I275">
        <v>54</v>
      </c>
      <c r="J275">
        <v>1592923.9311562239</v>
      </c>
      <c r="K275">
        <v>100656000</v>
      </c>
      <c r="L275">
        <v>273</v>
      </c>
      <c r="M275">
        <v>-24.61635525584418</v>
      </c>
      <c r="N275">
        <v>-3.8461538461538463</v>
      </c>
    </row>
    <row r="276" spans="1:14" x14ac:dyDescent="0.3">
      <c r="A276">
        <v>275</v>
      </c>
      <c r="B276" t="s">
        <v>139</v>
      </c>
      <c r="C276" t="s">
        <v>280</v>
      </c>
      <c r="D276" t="s">
        <v>151</v>
      </c>
      <c r="E276" t="s">
        <v>152</v>
      </c>
      <c r="F276" t="s">
        <v>155</v>
      </c>
      <c r="G276" t="s">
        <v>219</v>
      </c>
      <c r="H276">
        <v>377.13845533643791</v>
      </c>
      <c r="I276">
        <v>54</v>
      </c>
      <c r="J276">
        <v>1592923.9311562239</v>
      </c>
      <c r="K276">
        <v>100656000</v>
      </c>
      <c r="L276">
        <v>274</v>
      </c>
      <c r="M276">
        <v>-24.61635525584418</v>
      </c>
      <c r="N276">
        <v>-3.8461538461538463</v>
      </c>
    </row>
    <row r="277" spans="1:14" x14ac:dyDescent="0.3">
      <c r="A277">
        <v>276</v>
      </c>
      <c r="B277" t="s">
        <v>139</v>
      </c>
      <c r="C277" t="s">
        <v>280</v>
      </c>
      <c r="D277" t="s">
        <v>151</v>
      </c>
      <c r="E277" t="s">
        <v>152</v>
      </c>
      <c r="F277" t="s">
        <v>155</v>
      </c>
      <c r="G277" t="s">
        <v>219</v>
      </c>
      <c r="H277">
        <v>377.13845533643791</v>
      </c>
      <c r="I277">
        <v>54</v>
      </c>
      <c r="J277">
        <v>1592923.9311562239</v>
      </c>
      <c r="K277">
        <v>100656000</v>
      </c>
      <c r="L277">
        <v>275</v>
      </c>
      <c r="M277">
        <v>-24.61635525584418</v>
      </c>
      <c r="N277">
        <v>-3.8461538461538463</v>
      </c>
    </row>
    <row r="278" spans="1:14" x14ac:dyDescent="0.3">
      <c r="A278">
        <v>277</v>
      </c>
      <c r="B278" t="s">
        <v>139</v>
      </c>
      <c r="C278" t="s">
        <v>280</v>
      </c>
      <c r="D278" t="s">
        <v>151</v>
      </c>
      <c r="E278" t="s">
        <v>152</v>
      </c>
      <c r="F278" t="s">
        <v>155</v>
      </c>
      <c r="G278" t="s">
        <v>219</v>
      </c>
      <c r="H278">
        <v>377.13845533643791</v>
      </c>
      <c r="I278">
        <v>54</v>
      </c>
      <c r="J278">
        <v>1592923.9311562239</v>
      </c>
      <c r="K278">
        <v>100656000</v>
      </c>
      <c r="L278">
        <v>276</v>
      </c>
      <c r="M278">
        <v>-24.61635525584418</v>
      </c>
      <c r="N278">
        <v>-3.8461538461538463</v>
      </c>
    </row>
    <row r="279" spans="1:14" x14ac:dyDescent="0.3">
      <c r="A279">
        <v>278</v>
      </c>
      <c r="B279" t="s">
        <v>139</v>
      </c>
      <c r="C279" t="s">
        <v>280</v>
      </c>
      <c r="D279" t="s">
        <v>151</v>
      </c>
      <c r="E279" t="s">
        <v>152</v>
      </c>
      <c r="F279" t="s">
        <v>155</v>
      </c>
      <c r="G279" t="s">
        <v>219</v>
      </c>
      <c r="H279">
        <v>377.13845533643791</v>
      </c>
      <c r="I279">
        <v>54</v>
      </c>
      <c r="J279">
        <v>1592923.9311562239</v>
      </c>
      <c r="K279">
        <v>100656000</v>
      </c>
      <c r="L279">
        <v>277</v>
      </c>
      <c r="M279">
        <v>-24.61635525584418</v>
      </c>
      <c r="N279">
        <v>-3.8461538461538463</v>
      </c>
    </row>
    <row r="280" spans="1:14" x14ac:dyDescent="0.3">
      <c r="A280">
        <v>279</v>
      </c>
      <c r="B280" t="s">
        <v>139</v>
      </c>
      <c r="C280" t="s">
        <v>280</v>
      </c>
      <c r="D280" t="s">
        <v>151</v>
      </c>
      <c r="E280" t="s">
        <v>152</v>
      </c>
      <c r="F280" t="s">
        <v>155</v>
      </c>
      <c r="G280" t="s">
        <v>219</v>
      </c>
      <c r="H280">
        <v>377.13845533643791</v>
      </c>
      <c r="I280">
        <v>54</v>
      </c>
      <c r="J280">
        <v>1592923.9311562239</v>
      </c>
      <c r="K280">
        <v>100656000</v>
      </c>
      <c r="L280">
        <v>278</v>
      </c>
      <c r="M280">
        <v>-24.61635525584418</v>
      </c>
      <c r="N280">
        <v>-3.8461538461538463</v>
      </c>
    </row>
    <row r="281" spans="1:14" x14ac:dyDescent="0.3">
      <c r="A281">
        <v>280</v>
      </c>
      <c r="B281" t="s">
        <v>139</v>
      </c>
      <c r="C281" t="s">
        <v>280</v>
      </c>
      <c r="D281" t="s">
        <v>151</v>
      </c>
      <c r="E281" t="s">
        <v>152</v>
      </c>
      <c r="F281" t="s">
        <v>155</v>
      </c>
      <c r="G281" t="s">
        <v>219</v>
      </c>
      <c r="H281">
        <v>377.13845533643791</v>
      </c>
      <c r="I281">
        <v>54</v>
      </c>
      <c r="J281">
        <v>1592923.9311562239</v>
      </c>
      <c r="K281">
        <v>100656000</v>
      </c>
      <c r="L281">
        <v>279</v>
      </c>
      <c r="M281">
        <v>-24.61635525584418</v>
      </c>
      <c r="N281">
        <v>-3.8461538461538463</v>
      </c>
    </row>
    <row r="282" spans="1:14" x14ac:dyDescent="0.3">
      <c r="A282">
        <v>281</v>
      </c>
      <c r="B282" t="s">
        <v>139</v>
      </c>
      <c r="C282" t="s">
        <v>280</v>
      </c>
      <c r="D282" t="s">
        <v>151</v>
      </c>
      <c r="E282" t="s">
        <v>152</v>
      </c>
      <c r="F282" t="s">
        <v>155</v>
      </c>
      <c r="G282" t="s">
        <v>219</v>
      </c>
      <c r="H282">
        <v>377.13845533643791</v>
      </c>
      <c r="I282">
        <v>54</v>
      </c>
      <c r="J282">
        <v>1592923.9311562239</v>
      </c>
      <c r="K282">
        <v>100656000</v>
      </c>
      <c r="L282">
        <v>280</v>
      </c>
      <c r="M282">
        <v>-24.61635525584418</v>
      </c>
      <c r="N282">
        <v>-3.8461538461538463</v>
      </c>
    </row>
    <row r="283" spans="1:14" x14ac:dyDescent="0.3">
      <c r="A283">
        <v>282</v>
      </c>
      <c r="B283" t="s">
        <v>139</v>
      </c>
      <c r="C283" t="s">
        <v>280</v>
      </c>
      <c r="D283" t="s">
        <v>151</v>
      </c>
      <c r="E283" t="s">
        <v>152</v>
      </c>
      <c r="F283" t="s">
        <v>155</v>
      </c>
      <c r="G283" t="s">
        <v>219</v>
      </c>
      <c r="H283">
        <v>377.13845533643791</v>
      </c>
      <c r="I283">
        <v>54</v>
      </c>
      <c r="J283">
        <v>1592923.9311562239</v>
      </c>
      <c r="K283">
        <v>100656000</v>
      </c>
      <c r="L283">
        <v>281</v>
      </c>
      <c r="M283">
        <v>-24.61635525584418</v>
      </c>
      <c r="N283">
        <v>-3.8461538461538463</v>
      </c>
    </row>
    <row r="284" spans="1:14" x14ac:dyDescent="0.3">
      <c r="A284">
        <v>283</v>
      </c>
      <c r="B284" t="s">
        <v>139</v>
      </c>
      <c r="C284" t="s">
        <v>280</v>
      </c>
      <c r="D284" t="s">
        <v>151</v>
      </c>
      <c r="E284" t="s">
        <v>152</v>
      </c>
      <c r="F284" t="s">
        <v>155</v>
      </c>
      <c r="G284" t="s">
        <v>219</v>
      </c>
      <c r="H284">
        <v>377.13845533643791</v>
      </c>
      <c r="I284">
        <v>54</v>
      </c>
      <c r="J284">
        <v>1592923.9311562239</v>
      </c>
      <c r="K284">
        <v>100656000</v>
      </c>
      <c r="L284">
        <v>282</v>
      </c>
      <c r="M284">
        <v>-24.61635525584418</v>
      </c>
      <c r="N284">
        <v>-3.8461538461538463</v>
      </c>
    </row>
    <row r="285" spans="1:14" x14ac:dyDescent="0.3">
      <c r="A285">
        <v>284</v>
      </c>
      <c r="B285" t="s">
        <v>139</v>
      </c>
      <c r="C285" t="s">
        <v>280</v>
      </c>
      <c r="D285" t="s">
        <v>151</v>
      </c>
      <c r="E285" t="s">
        <v>152</v>
      </c>
      <c r="F285" t="s">
        <v>155</v>
      </c>
      <c r="G285" t="s">
        <v>219</v>
      </c>
      <c r="H285">
        <v>377.13845533643791</v>
      </c>
      <c r="I285">
        <v>54</v>
      </c>
      <c r="J285">
        <v>1592923.9311562239</v>
      </c>
      <c r="K285">
        <v>100656000</v>
      </c>
      <c r="L285">
        <v>283</v>
      </c>
      <c r="M285">
        <v>-24.61635525584418</v>
      </c>
      <c r="N285">
        <v>-3.8461538461538463</v>
      </c>
    </row>
    <row r="286" spans="1:14" x14ac:dyDescent="0.3">
      <c r="A286">
        <v>285</v>
      </c>
      <c r="B286" t="s">
        <v>139</v>
      </c>
      <c r="C286" t="s">
        <v>280</v>
      </c>
      <c r="D286" t="s">
        <v>151</v>
      </c>
      <c r="E286" t="s">
        <v>152</v>
      </c>
      <c r="F286" t="s">
        <v>155</v>
      </c>
      <c r="G286" t="s">
        <v>219</v>
      </c>
      <c r="H286">
        <v>377.13845533643791</v>
      </c>
      <c r="I286">
        <v>54</v>
      </c>
      <c r="J286">
        <v>1592923.9311562239</v>
      </c>
      <c r="K286">
        <v>100656000</v>
      </c>
      <c r="L286">
        <v>284</v>
      </c>
      <c r="M286">
        <v>-24.61635525584418</v>
      </c>
      <c r="N286">
        <v>-3.8461538461538463</v>
      </c>
    </row>
    <row r="287" spans="1:14" x14ac:dyDescent="0.3">
      <c r="A287">
        <v>286</v>
      </c>
      <c r="B287" t="s">
        <v>139</v>
      </c>
      <c r="C287" t="s">
        <v>280</v>
      </c>
      <c r="D287" t="s">
        <v>151</v>
      </c>
      <c r="E287" t="s">
        <v>152</v>
      </c>
      <c r="F287" t="s">
        <v>155</v>
      </c>
      <c r="G287" t="s">
        <v>219</v>
      </c>
      <c r="H287">
        <v>377.13845533643791</v>
      </c>
      <c r="I287">
        <v>54</v>
      </c>
      <c r="J287">
        <v>1592923.9311562239</v>
      </c>
      <c r="K287">
        <v>100656000</v>
      </c>
      <c r="L287">
        <v>285</v>
      </c>
      <c r="M287">
        <v>-24.61635525584418</v>
      </c>
      <c r="N287">
        <v>-3.8461538461538463</v>
      </c>
    </row>
    <row r="288" spans="1:14" x14ac:dyDescent="0.3">
      <c r="A288">
        <v>287</v>
      </c>
      <c r="B288" t="s">
        <v>139</v>
      </c>
      <c r="C288" t="s">
        <v>280</v>
      </c>
      <c r="D288" t="s">
        <v>151</v>
      </c>
      <c r="E288" t="s">
        <v>152</v>
      </c>
      <c r="F288" t="s">
        <v>155</v>
      </c>
      <c r="G288" t="s">
        <v>219</v>
      </c>
      <c r="H288">
        <v>377.13845533643791</v>
      </c>
      <c r="I288">
        <v>54</v>
      </c>
      <c r="J288">
        <v>1592923.9311562239</v>
      </c>
      <c r="K288">
        <v>100656000</v>
      </c>
      <c r="L288">
        <v>286</v>
      </c>
      <c r="M288">
        <v>-24.61635525584418</v>
      </c>
      <c r="N288">
        <v>-3.8461538461538463</v>
      </c>
    </row>
    <row r="289" spans="1:14" x14ac:dyDescent="0.3">
      <c r="A289">
        <v>288</v>
      </c>
      <c r="B289" t="s">
        <v>139</v>
      </c>
      <c r="C289" t="s">
        <v>280</v>
      </c>
      <c r="D289" t="s">
        <v>151</v>
      </c>
      <c r="E289" t="s">
        <v>152</v>
      </c>
      <c r="F289" t="s">
        <v>155</v>
      </c>
      <c r="G289" t="s">
        <v>219</v>
      </c>
      <c r="H289">
        <v>377.13845533643791</v>
      </c>
      <c r="I289">
        <v>54</v>
      </c>
      <c r="J289">
        <v>1592923.9311562239</v>
      </c>
      <c r="K289">
        <v>100656000</v>
      </c>
      <c r="L289">
        <v>287</v>
      </c>
      <c r="M289">
        <v>-24.61635525584418</v>
      </c>
      <c r="N289">
        <v>-3.8461538461538463</v>
      </c>
    </row>
    <row r="290" spans="1:14" x14ac:dyDescent="0.3">
      <c r="A290">
        <v>289</v>
      </c>
      <c r="B290" t="s">
        <v>139</v>
      </c>
      <c r="C290" t="s">
        <v>280</v>
      </c>
      <c r="D290" t="s">
        <v>151</v>
      </c>
      <c r="E290" t="s">
        <v>152</v>
      </c>
      <c r="F290" t="s">
        <v>155</v>
      </c>
      <c r="G290" t="s">
        <v>219</v>
      </c>
      <c r="H290">
        <v>377.13845533643791</v>
      </c>
      <c r="I290">
        <v>54</v>
      </c>
      <c r="J290">
        <v>1592923.9311562239</v>
      </c>
      <c r="K290">
        <v>100656000</v>
      </c>
      <c r="L290">
        <v>288</v>
      </c>
      <c r="M290">
        <v>-24.61635525584418</v>
      </c>
      <c r="N290">
        <v>-3.8461538461538463</v>
      </c>
    </row>
    <row r="291" spans="1:14" x14ac:dyDescent="0.3">
      <c r="A291">
        <v>290</v>
      </c>
      <c r="B291" t="s">
        <v>139</v>
      </c>
      <c r="C291" t="s">
        <v>280</v>
      </c>
      <c r="D291" t="s">
        <v>151</v>
      </c>
      <c r="E291" t="s">
        <v>152</v>
      </c>
      <c r="F291" t="s">
        <v>155</v>
      </c>
      <c r="G291" t="s">
        <v>219</v>
      </c>
      <c r="H291">
        <v>377.13845533643791</v>
      </c>
      <c r="I291">
        <v>54</v>
      </c>
      <c r="J291">
        <v>1592923.9311562239</v>
      </c>
      <c r="K291">
        <v>100656000</v>
      </c>
      <c r="L291">
        <v>289</v>
      </c>
      <c r="M291">
        <v>-24.61635525584418</v>
      </c>
      <c r="N291">
        <v>-3.8461538461538463</v>
      </c>
    </row>
    <row r="292" spans="1:14" x14ac:dyDescent="0.3">
      <c r="A292">
        <v>291</v>
      </c>
      <c r="B292" t="s">
        <v>139</v>
      </c>
      <c r="C292" t="s">
        <v>280</v>
      </c>
      <c r="D292" t="s">
        <v>151</v>
      </c>
      <c r="E292" t="s">
        <v>152</v>
      </c>
      <c r="F292" t="s">
        <v>155</v>
      </c>
      <c r="G292" t="s">
        <v>219</v>
      </c>
      <c r="H292">
        <v>377.13845533643791</v>
      </c>
      <c r="I292">
        <v>54</v>
      </c>
      <c r="J292">
        <v>1592923.9311562239</v>
      </c>
      <c r="K292">
        <v>100656000</v>
      </c>
      <c r="L292">
        <v>290</v>
      </c>
      <c r="M292">
        <v>-24.61635525584418</v>
      </c>
      <c r="N292">
        <v>-3.8461538461538463</v>
      </c>
    </row>
    <row r="293" spans="1:14" x14ac:dyDescent="0.3">
      <c r="A293">
        <v>292</v>
      </c>
      <c r="B293" t="s">
        <v>139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377.13845533643791</v>
      </c>
      <c r="I293">
        <v>54</v>
      </c>
      <c r="J293">
        <v>1592923.9311562239</v>
      </c>
      <c r="K293">
        <v>100656000</v>
      </c>
      <c r="L293">
        <v>291</v>
      </c>
      <c r="M293">
        <v>-24.61635525584418</v>
      </c>
      <c r="N293">
        <v>-3.8461538461538463</v>
      </c>
    </row>
    <row r="294" spans="1:14" x14ac:dyDescent="0.3">
      <c r="A294">
        <v>293</v>
      </c>
      <c r="B294" t="s">
        <v>139</v>
      </c>
      <c r="C294" t="s">
        <v>280</v>
      </c>
      <c r="D294" t="s">
        <v>151</v>
      </c>
      <c r="E294" t="s">
        <v>152</v>
      </c>
      <c r="F294" t="s">
        <v>155</v>
      </c>
      <c r="G294" t="s">
        <v>219</v>
      </c>
      <c r="H294">
        <v>377.13845533643791</v>
      </c>
      <c r="I294">
        <v>54</v>
      </c>
      <c r="J294">
        <v>1592923.9311562239</v>
      </c>
      <c r="K294">
        <v>100656000</v>
      </c>
      <c r="L294">
        <v>292</v>
      </c>
      <c r="M294">
        <v>-24.61635525584418</v>
      </c>
      <c r="N294">
        <v>-3.8461538461538463</v>
      </c>
    </row>
    <row r="295" spans="1:14" x14ac:dyDescent="0.3">
      <c r="A295">
        <v>294</v>
      </c>
      <c r="B295" t="s">
        <v>139</v>
      </c>
      <c r="C295" t="s">
        <v>280</v>
      </c>
      <c r="D295" t="s">
        <v>151</v>
      </c>
      <c r="E295" t="s">
        <v>152</v>
      </c>
      <c r="F295" t="s">
        <v>155</v>
      </c>
      <c r="G295" t="s">
        <v>219</v>
      </c>
      <c r="H295">
        <v>361.99218738348588</v>
      </c>
      <c r="I295">
        <v>52</v>
      </c>
      <c r="J295">
        <v>1435950.0171479464</v>
      </c>
      <c r="K295">
        <v>96928000</v>
      </c>
      <c r="L295">
        <v>293</v>
      </c>
      <c r="M295">
        <v>-12.336097139716117</v>
      </c>
      <c r="N295">
        <v>0</v>
      </c>
    </row>
    <row r="296" spans="1:14" x14ac:dyDescent="0.3">
      <c r="A296">
        <v>295</v>
      </c>
      <c r="B296" t="s">
        <v>139</v>
      </c>
      <c r="C296" t="s">
        <v>280</v>
      </c>
      <c r="D296" t="s">
        <v>151</v>
      </c>
      <c r="E296" t="s">
        <v>152</v>
      </c>
      <c r="F296" t="s">
        <v>155</v>
      </c>
      <c r="G296" t="s">
        <v>219</v>
      </c>
      <c r="H296">
        <v>361.99218738348588</v>
      </c>
      <c r="I296">
        <v>52</v>
      </c>
      <c r="J296">
        <v>1435950.0171479464</v>
      </c>
      <c r="K296">
        <v>96928000</v>
      </c>
      <c r="L296">
        <v>294</v>
      </c>
      <c r="M296">
        <v>-12.336097139716117</v>
      </c>
      <c r="N296">
        <v>0</v>
      </c>
    </row>
    <row r="297" spans="1:14" x14ac:dyDescent="0.3">
      <c r="A297">
        <v>296</v>
      </c>
      <c r="B297" t="s">
        <v>139</v>
      </c>
      <c r="C297" t="s">
        <v>280</v>
      </c>
      <c r="D297" t="s">
        <v>151</v>
      </c>
      <c r="E297" t="s">
        <v>152</v>
      </c>
      <c r="F297" t="s">
        <v>155</v>
      </c>
      <c r="G297" t="s">
        <v>219</v>
      </c>
      <c r="H297">
        <v>361.99218738348588</v>
      </c>
      <c r="I297">
        <v>52</v>
      </c>
      <c r="J297">
        <v>1435950.0171479464</v>
      </c>
      <c r="K297">
        <v>96928000</v>
      </c>
      <c r="L297">
        <v>295</v>
      </c>
      <c r="M297">
        <v>-12.336097139716117</v>
      </c>
      <c r="N297">
        <v>0</v>
      </c>
    </row>
    <row r="298" spans="1:14" x14ac:dyDescent="0.3">
      <c r="A298">
        <v>297</v>
      </c>
      <c r="B298" t="s">
        <v>139</v>
      </c>
      <c r="C298" t="s">
        <v>280</v>
      </c>
      <c r="D298" t="s">
        <v>151</v>
      </c>
      <c r="E298" t="s">
        <v>152</v>
      </c>
      <c r="F298" t="s">
        <v>155</v>
      </c>
      <c r="G298" t="s">
        <v>219</v>
      </c>
      <c r="H298">
        <v>361.99218738348588</v>
      </c>
      <c r="I298">
        <v>52</v>
      </c>
      <c r="J298">
        <v>1435950.0171479464</v>
      </c>
      <c r="K298">
        <v>96928000</v>
      </c>
      <c r="L298">
        <v>296</v>
      </c>
      <c r="M298">
        <v>-12.336097139716117</v>
      </c>
      <c r="N298">
        <v>0</v>
      </c>
    </row>
    <row r="299" spans="1:14" x14ac:dyDescent="0.3">
      <c r="A299">
        <v>298</v>
      </c>
      <c r="B299" t="s">
        <v>139</v>
      </c>
      <c r="C299" t="s">
        <v>280</v>
      </c>
      <c r="D299" t="s">
        <v>151</v>
      </c>
      <c r="E299" t="s">
        <v>152</v>
      </c>
      <c r="F299" t="s">
        <v>155</v>
      </c>
      <c r="G299" t="s">
        <v>219</v>
      </c>
      <c r="H299">
        <v>361.99218738348588</v>
      </c>
      <c r="I299">
        <v>52</v>
      </c>
      <c r="J299">
        <v>1435950.0171479464</v>
      </c>
      <c r="K299">
        <v>96928000</v>
      </c>
      <c r="L299">
        <v>297</v>
      </c>
      <c r="M299">
        <v>-12.336097139716117</v>
      </c>
      <c r="N299">
        <v>0</v>
      </c>
    </row>
    <row r="300" spans="1:14" x14ac:dyDescent="0.3">
      <c r="A300">
        <v>299</v>
      </c>
      <c r="B300" t="s">
        <v>139</v>
      </c>
      <c r="C300" t="s">
        <v>280</v>
      </c>
      <c r="D300" t="s">
        <v>151</v>
      </c>
      <c r="E300" t="s">
        <v>152</v>
      </c>
      <c r="F300" t="s">
        <v>155</v>
      </c>
      <c r="G300" t="s">
        <v>219</v>
      </c>
      <c r="H300">
        <v>361.99218738348588</v>
      </c>
      <c r="I300">
        <v>52</v>
      </c>
      <c r="J300">
        <v>1435950.0171479464</v>
      </c>
      <c r="K300">
        <v>96928000</v>
      </c>
      <c r="L300">
        <v>298</v>
      </c>
      <c r="M300">
        <v>-12.336097139716117</v>
      </c>
      <c r="N300">
        <v>0</v>
      </c>
    </row>
    <row r="301" spans="1:14" x14ac:dyDescent="0.3">
      <c r="A301">
        <v>300</v>
      </c>
      <c r="B301" t="s">
        <v>139</v>
      </c>
      <c r="C301" t="s">
        <v>280</v>
      </c>
      <c r="D301" t="s">
        <v>151</v>
      </c>
      <c r="E301" t="s">
        <v>152</v>
      </c>
      <c r="F301" t="s">
        <v>155</v>
      </c>
      <c r="G301" t="s">
        <v>219</v>
      </c>
      <c r="H301">
        <v>361.99218738348588</v>
      </c>
      <c r="I301">
        <v>52</v>
      </c>
      <c r="J301">
        <v>1435950.0171479464</v>
      </c>
      <c r="K301">
        <v>96928000</v>
      </c>
      <c r="L301">
        <v>299</v>
      </c>
      <c r="M301">
        <v>-12.336097139716117</v>
      </c>
      <c r="N301">
        <v>0</v>
      </c>
    </row>
    <row r="302" spans="1:14" x14ac:dyDescent="0.3">
      <c r="A302">
        <v>301</v>
      </c>
      <c r="B302" t="s">
        <v>139</v>
      </c>
      <c r="C302" t="s">
        <v>280</v>
      </c>
      <c r="D302" t="s">
        <v>151</v>
      </c>
      <c r="E302" t="s">
        <v>152</v>
      </c>
      <c r="F302" t="s">
        <v>155</v>
      </c>
      <c r="G302" t="s">
        <v>219</v>
      </c>
      <c r="H302">
        <v>361.99218738348588</v>
      </c>
      <c r="I302">
        <v>52</v>
      </c>
      <c r="J302">
        <v>1435950.0171479464</v>
      </c>
      <c r="K302">
        <v>96928000</v>
      </c>
      <c r="L302">
        <v>300</v>
      </c>
      <c r="M302">
        <v>-12.336097139716117</v>
      </c>
      <c r="N302">
        <v>0</v>
      </c>
    </row>
    <row r="303" spans="1:14" x14ac:dyDescent="0.3">
      <c r="A303">
        <v>302</v>
      </c>
      <c r="B303" t="s">
        <v>139</v>
      </c>
      <c r="C303" t="s">
        <v>280</v>
      </c>
      <c r="D303" t="s">
        <v>151</v>
      </c>
      <c r="E303" t="s">
        <v>152</v>
      </c>
      <c r="F303" t="s">
        <v>155</v>
      </c>
      <c r="G303" t="s">
        <v>219</v>
      </c>
      <c r="H303">
        <v>361.99218738348588</v>
      </c>
      <c r="I303">
        <v>52</v>
      </c>
      <c r="J303">
        <v>1435950.0171479464</v>
      </c>
      <c r="K303">
        <v>96928000</v>
      </c>
      <c r="L303">
        <v>301</v>
      </c>
      <c r="M303">
        <v>-12.336097139716117</v>
      </c>
      <c r="N303">
        <v>0</v>
      </c>
    </row>
    <row r="304" spans="1:14" x14ac:dyDescent="0.3">
      <c r="A304">
        <v>303</v>
      </c>
      <c r="B304" t="s">
        <v>139</v>
      </c>
      <c r="C304" t="s">
        <v>280</v>
      </c>
      <c r="D304" t="s">
        <v>151</v>
      </c>
      <c r="E304" t="s">
        <v>152</v>
      </c>
      <c r="F304" t="s">
        <v>155</v>
      </c>
      <c r="G304" t="s">
        <v>219</v>
      </c>
      <c r="H304">
        <v>361.99218738348588</v>
      </c>
      <c r="I304">
        <v>52</v>
      </c>
      <c r="J304">
        <v>1435950.0171479464</v>
      </c>
      <c r="K304">
        <v>96928000</v>
      </c>
      <c r="L304">
        <v>302</v>
      </c>
      <c r="M304">
        <v>-12.336097139716117</v>
      </c>
      <c r="N304">
        <v>0</v>
      </c>
    </row>
    <row r="305" spans="1:14" x14ac:dyDescent="0.3">
      <c r="A305">
        <v>304</v>
      </c>
      <c r="B305" t="s">
        <v>139</v>
      </c>
      <c r="C305" t="s">
        <v>280</v>
      </c>
      <c r="D305" t="s">
        <v>151</v>
      </c>
      <c r="E305" t="s">
        <v>152</v>
      </c>
      <c r="F305" t="s">
        <v>155</v>
      </c>
      <c r="G305" t="s">
        <v>219</v>
      </c>
      <c r="H305">
        <v>361.99218738348588</v>
      </c>
      <c r="I305">
        <v>52</v>
      </c>
      <c r="J305">
        <v>1435950.0171479464</v>
      </c>
      <c r="K305">
        <v>96928000</v>
      </c>
      <c r="L305">
        <v>303</v>
      </c>
      <c r="M305">
        <v>-12.336097139716117</v>
      </c>
      <c r="N305">
        <v>0</v>
      </c>
    </row>
    <row r="306" spans="1:14" x14ac:dyDescent="0.3">
      <c r="A306">
        <v>305</v>
      </c>
      <c r="B306" t="s">
        <v>139</v>
      </c>
      <c r="C306" t="s">
        <v>280</v>
      </c>
      <c r="D306" t="s">
        <v>151</v>
      </c>
      <c r="E306" t="s">
        <v>152</v>
      </c>
      <c r="F306" t="s">
        <v>155</v>
      </c>
      <c r="G306" t="s">
        <v>219</v>
      </c>
      <c r="H306">
        <v>361.99218738348588</v>
      </c>
      <c r="I306">
        <v>52</v>
      </c>
      <c r="J306">
        <v>1435950.0171479464</v>
      </c>
      <c r="K306">
        <v>96928000</v>
      </c>
      <c r="L306">
        <v>304</v>
      </c>
      <c r="M306">
        <v>-12.336097139716117</v>
      </c>
      <c r="N306">
        <v>0</v>
      </c>
    </row>
    <row r="307" spans="1:14" x14ac:dyDescent="0.3">
      <c r="A307">
        <v>306</v>
      </c>
      <c r="B307" t="s">
        <v>139</v>
      </c>
      <c r="C307" t="s">
        <v>280</v>
      </c>
      <c r="D307" t="s">
        <v>151</v>
      </c>
      <c r="E307" t="s">
        <v>152</v>
      </c>
      <c r="F307" t="s">
        <v>155</v>
      </c>
      <c r="G307" t="s">
        <v>219</v>
      </c>
      <c r="H307">
        <v>361.99218738348588</v>
      </c>
      <c r="I307">
        <v>52</v>
      </c>
      <c r="J307">
        <v>1435950.0171479464</v>
      </c>
      <c r="K307">
        <v>96928000</v>
      </c>
      <c r="L307">
        <v>305</v>
      </c>
      <c r="M307">
        <v>-12.336097139716117</v>
      </c>
      <c r="N307">
        <v>0</v>
      </c>
    </row>
    <row r="308" spans="1:14" x14ac:dyDescent="0.3">
      <c r="A308">
        <v>307</v>
      </c>
      <c r="B308" t="s">
        <v>139</v>
      </c>
      <c r="C308" t="s">
        <v>280</v>
      </c>
      <c r="D308" t="s">
        <v>151</v>
      </c>
      <c r="E308" t="s">
        <v>152</v>
      </c>
      <c r="F308" t="s">
        <v>155</v>
      </c>
      <c r="G308" t="s">
        <v>219</v>
      </c>
      <c r="H308">
        <v>361.99218738348588</v>
      </c>
      <c r="I308">
        <v>52</v>
      </c>
      <c r="J308">
        <v>1435950.0171479464</v>
      </c>
      <c r="K308">
        <v>96928000</v>
      </c>
      <c r="L308">
        <v>306</v>
      </c>
      <c r="M308">
        <v>-12.336097139716117</v>
      </c>
      <c r="N308">
        <v>0</v>
      </c>
    </row>
    <row r="309" spans="1:14" x14ac:dyDescent="0.3">
      <c r="A309">
        <v>308</v>
      </c>
      <c r="B309" t="s">
        <v>139</v>
      </c>
      <c r="C309" t="s">
        <v>280</v>
      </c>
      <c r="D309" t="s">
        <v>151</v>
      </c>
      <c r="E309" t="s">
        <v>152</v>
      </c>
      <c r="F309" t="s">
        <v>155</v>
      </c>
      <c r="G309" t="s">
        <v>219</v>
      </c>
      <c r="H309">
        <v>361.99218738348588</v>
      </c>
      <c r="I309">
        <v>52</v>
      </c>
      <c r="J309">
        <v>1435950.0171479464</v>
      </c>
      <c r="K309">
        <v>96928000</v>
      </c>
      <c r="L309">
        <v>307</v>
      </c>
      <c r="M309">
        <v>-12.336097139716117</v>
      </c>
      <c r="N309">
        <v>0</v>
      </c>
    </row>
    <row r="310" spans="1:14" x14ac:dyDescent="0.3">
      <c r="A310">
        <v>309</v>
      </c>
      <c r="B310" t="s">
        <v>139</v>
      </c>
      <c r="C310" t="s">
        <v>280</v>
      </c>
      <c r="D310" t="s">
        <v>151</v>
      </c>
      <c r="E310" t="s">
        <v>152</v>
      </c>
      <c r="F310" t="s">
        <v>155</v>
      </c>
      <c r="G310" t="s">
        <v>219</v>
      </c>
      <c r="H310">
        <v>361.99218738348588</v>
      </c>
      <c r="I310">
        <v>52</v>
      </c>
      <c r="J310">
        <v>1435950.0171479464</v>
      </c>
      <c r="K310">
        <v>96928000</v>
      </c>
      <c r="L310">
        <v>308</v>
      </c>
      <c r="M310">
        <v>-12.336097139716117</v>
      </c>
      <c r="N310">
        <v>0</v>
      </c>
    </row>
    <row r="311" spans="1:14" x14ac:dyDescent="0.3">
      <c r="A311">
        <v>310</v>
      </c>
      <c r="B311" t="s">
        <v>139</v>
      </c>
      <c r="C311" t="s">
        <v>280</v>
      </c>
      <c r="D311" t="s">
        <v>151</v>
      </c>
      <c r="E311" t="s">
        <v>152</v>
      </c>
      <c r="F311" t="s">
        <v>155</v>
      </c>
      <c r="G311" t="s">
        <v>219</v>
      </c>
      <c r="H311">
        <v>361.99218738348588</v>
      </c>
      <c r="I311">
        <v>52</v>
      </c>
      <c r="J311">
        <v>1435950.0171479464</v>
      </c>
      <c r="K311">
        <v>96928000</v>
      </c>
      <c r="L311">
        <v>309</v>
      </c>
      <c r="M311">
        <v>-12.336097139716117</v>
      </c>
      <c r="N311">
        <v>0</v>
      </c>
    </row>
    <row r="312" spans="1:14" x14ac:dyDescent="0.3">
      <c r="A312">
        <v>311</v>
      </c>
      <c r="B312" t="s">
        <v>139</v>
      </c>
      <c r="C312" t="s">
        <v>280</v>
      </c>
      <c r="D312" t="s">
        <v>151</v>
      </c>
      <c r="E312" t="s">
        <v>152</v>
      </c>
      <c r="F312" t="s">
        <v>155</v>
      </c>
      <c r="G312" t="s">
        <v>219</v>
      </c>
      <c r="H312">
        <v>361.99218738348588</v>
      </c>
      <c r="I312">
        <v>52</v>
      </c>
      <c r="J312">
        <v>1435950.0171479464</v>
      </c>
      <c r="K312">
        <v>96928000</v>
      </c>
      <c r="L312">
        <v>310</v>
      </c>
      <c r="M312">
        <v>-12.336097139716117</v>
      </c>
      <c r="N312">
        <v>0</v>
      </c>
    </row>
    <row r="313" spans="1:14" x14ac:dyDescent="0.3">
      <c r="A313">
        <v>312</v>
      </c>
      <c r="B313" t="s">
        <v>139</v>
      </c>
      <c r="C313" t="s">
        <v>280</v>
      </c>
      <c r="D313" t="s">
        <v>151</v>
      </c>
      <c r="E313" t="s">
        <v>152</v>
      </c>
      <c r="F313" t="s">
        <v>155</v>
      </c>
      <c r="G313" t="s">
        <v>219</v>
      </c>
      <c r="H313">
        <v>361.99218738348588</v>
      </c>
      <c r="I313">
        <v>52</v>
      </c>
      <c r="J313">
        <v>1435950.0171479464</v>
      </c>
      <c r="K313">
        <v>96928000</v>
      </c>
      <c r="L313">
        <v>311</v>
      </c>
      <c r="M313">
        <v>-12.336097139716117</v>
      </c>
      <c r="N313">
        <v>0</v>
      </c>
    </row>
    <row r="314" spans="1:14" x14ac:dyDescent="0.3">
      <c r="A314">
        <v>313</v>
      </c>
      <c r="B314" t="s">
        <v>139</v>
      </c>
      <c r="C314" t="s">
        <v>280</v>
      </c>
      <c r="D314" t="s">
        <v>151</v>
      </c>
      <c r="E314" t="s">
        <v>152</v>
      </c>
      <c r="F314" t="s">
        <v>155</v>
      </c>
      <c r="G314" t="s">
        <v>219</v>
      </c>
      <c r="H314">
        <v>361.99218738348588</v>
      </c>
      <c r="I314">
        <v>52</v>
      </c>
      <c r="J314">
        <v>1435950.0171479464</v>
      </c>
      <c r="K314">
        <v>96928000</v>
      </c>
      <c r="L314">
        <v>312</v>
      </c>
      <c r="M314">
        <v>-12.336097139716117</v>
      </c>
      <c r="N314">
        <v>0</v>
      </c>
    </row>
    <row r="315" spans="1:14" x14ac:dyDescent="0.3">
      <c r="A315">
        <v>314</v>
      </c>
      <c r="B315" t="s">
        <v>139</v>
      </c>
      <c r="C315" t="s">
        <v>280</v>
      </c>
      <c r="D315" t="s">
        <v>151</v>
      </c>
      <c r="E315" t="s">
        <v>152</v>
      </c>
      <c r="F315" t="s">
        <v>155</v>
      </c>
      <c r="G315" t="s">
        <v>219</v>
      </c>
      <c r="H315">
        <v>361.99218738348588</v>
      </c>
      <c r="I315">
        <v>52</v>
      </c>
      <c r="J315">
        <v>1435950.0171479464</v>
      </c>
      <c r="K315">
        <v>96928000</v>
      </c>
      <c r="L315">
        <v>313</v>
      </c>
      <c r="M315">
        <v>-12.336097139716117</v>
      </c>
      <c r="N315">
        <v>0</v>
      </c>
    </row>
    <row r="316" spans="1:14" x14ac:dyDescent="0.3">
      <c r="A316">
        <v>315</v>
      </c>
      <c r="B316" t="s">
        <v>139</v>
      </c>
      <c r="C316" t="s">
        <v>280</v>
      </c>
      <c r="D316" t="s">
        <v>151</v>
      </c>
      <c r="E316" t="s">
        <v>152</v>
      </c>
      <c r="F316" t="s">
        <v>155</v>
      </c>
      <c r="G316" t="s">
        <v>219</v>
      </c>
      <c r="H316">
        <v>361.99218738348588</v>
      </c>
      <c r="I316">
        <v>52</v>
      </c>
      <c r="J316">
        <v>1435950.0171479464</v>
      </c>
      <c r="K316">
        <v>96928000</v>
      </c>
      <c r="L316">
        <v>314</v>
      </c>
      <c r="M316">
        <v>-12.336097139716117</v>
      </c>
      <c r="N316">
        <v>0</v>
      </c>
    </row>
    <row r="317" spans="1:14" x14ac:dyDescent="0.3">
      <c r="A317">
        <v>316</v>
      </c>
      <c r="B317" t="s">
        <v>139</v>
      </c>
      <c r="C317" t="s">
        <v>280</v>
      </c>
      <c r="D317" t="s">
        <v>151</v>
      </c>
      <c r="E317" t="s">
        <v>152</v>
      </c>
      <c r="F317" t="s">
        <v>155</v>
      </c>
      <c r="G317" t="s">
        <v>219</v>
      </c>
      <c r="H317">
        <v>361.99218738348588</v>
      </c>
      <c r="I317">
        <v>52</v>
      </c>
      <c r="J317">
        <v>1435950.0171479464</v>
      </c>
      <c r="K317">
        <v>96928000</v>
      </c>
      <c r="L317">
        <v>315</v>
      </c>
      <c r="M317">
        <v>-12.336097139716117</v>
      </c>
      <c r="N317">
        <v>0</v>
      </c>
    </row>
    <row r="318" spans="1:14" x14ac:dyDescent="0.3">
      <c r="A318">
        <v>317</v>
      </c>
      <c r="B318" t="s">
        <v>139</v>
      </c>
      <c r="C318" t="s">
        <v>280</v>
      </c>
      <c r="D318" t="s">
        <v>151</v>
      </c>
      <c r="E318" t="s">
        <v>152</v>
      </c>
      <c r="F318" t="s">
        <v>155</v>
      </c>
      <c r="G318" t="s">
        <v>219</v>
      </c>
      <c r="H318">
        <v>361.99218738348588</v>
      </c>
      <c r="I318">
        <v>52</v>
      </c>
      <c r="J318">
        <v>1435950.0171479464</v>
      </c>
      <c r="K318">
        <v>96928000</v>
      </c>
      <c r="L318">
        <v>316</v>
      </c>
      <c r="M318">
        <v>-12.336097139716117</v>
      </c>
      <c r="N318">
        <v>0</v>
      </c>
    </row>
    <row r="319" spans="1:14" x14ac:dyDescent="0.3">
      <c r="A319">
        <v>318</v>
      </c>
      <c r="B319" t="s">
        <v>139</v>
      </c>
      <c r="C319" t="s">
        <v>280</v>
      </c>
      <c r="D319" t="s">
        <v>151</v>
      </c>
      <c r="E319" t="s">
        <v>152</v>
      </c>
      <c r="F319" t="s">
        <v>155</v>
      </c>
      <c r="G319" t="s">
        <v>219</v>
      </c>
      <c r="H319">
        <v>361.99218738348588</v>
      </c>
      <c r="I319">
        <v>52</v>
      </c>
      <c r="J319">
        <v>1435950.0171479464</v>
      </c>
      <c r="K319">
        <v>96928000</v>
      </c>
      <c r="L319">
        <v>317</v>
      </c>
      <c r="M319">
        <v>-12.336097139716117</v>
      </c>
      <c r="N319">
        <v>0</v>
      </c>
    </row>
    <row r="320" spans="1:14" x14ac:dyDescent="0.3">
      <c r="A320">
        <v>319</v>
      </c>
      <c r="B320" t="s">
        <v>139</v>
      </c>
      <c r="C320" t="s">
        <v>280</v>
      </c>
      <c r="D320" t="s">
        <v>151</v>
      </c>
      <c r="E320" t="s">
        <v>152</v>
      </c>
      <c r="F320" t="s">
        <v>155</v>
      </c>
      <c r="G320" t="s">
        <v>219</v>
      </c>
      <c r="H320">
        <v>361.99218738348588</v>
      </c>
      <c r="I320">
        <v>52</v>
      </c>
      <c r="J320">
        <v>1435950.0171479464</v>
      </c>
      <c r="K320">
        <v>96928000</v>
      </c>
      <c r="L320">
        <v>318</v>
      </c>
      <c r="M320">
        <v>-12.336097139716117</v>
      </c>
      <c r="N320">
        <v>0</v>
      </c>
    </row>
    <row r="321" spans="1:14" x14ac:dyDescent="0.3">
      <c r="A321">
        <v>320</v>
      </c>
      <c r="B321" t="s">
        <v>139</v>
      </c>
      <c r="C321" t="s">
        <v>280</v>
      </c>
      <c r="D321" t="s">
        <v>151</v>
      </c>
      <c r="E321" t="s">
        <v>152</v>
      </c>
      <c r="F321" t="s">
        <v>155</v>
      </c>
      <c r="G321" t="s">
        <v>219</v>
      </c>
      <c r="H321">
        <v>361.99218738348588</v>
      </c>
      <c r="I321">
        <v>52</v>
      </c>
      <c r="J321">
        <v>1435950.0171479464</v>
      </c>
      <c r="K321">
        <v>96928000</v>
      </c>
      <c r="L321">
        <v>319</v>
      </c>
      <c r="M321">
        <v>-12.336097139716117</v>
      </c>
      <c r="N321">
        <v>0</v>
      </c>
    </row>
    <row r="322" spans="1:14" x14ac:dyDescent="0.3">
      <c r="A322">
        <v>321</v>
      </c>
      <c r="B322" t="s">
        <v>139</v>
      </c>
      <c r="C322" t="s">
        <v>280</v>
      </c>
      <c r="D322" t="s">
        <v>151</v>
      </c>
      <c r="E322" t="s">
        <v>152</v>
      </c>
      <c r="F322" t="s">
        <v>155</v>
      </c>
      <c r="G322" t="s">
        <v>219</v>
      </c>
      <c r="H322">
        <v>361.99218738348588</v>
      </c>
      <c r="I322">
        <v>52</v>
      </c>
      <c r="J322">
        <v>1435950.0171479464</v>
      </c>
      <c r="K322">
        <v>96928000</v>
      </c>
      <c r="L322">
        <v>320</v>
      </c>
      <c r="M322">
        <v>-12.336097139716117</v>
      </c>
      <c r="N322">
        <v>0</v>
      </c>
    </row>
    <row r="323" spans="1:14" x14ac:dyDescent="0.3">
      <c r="A323">
        <v>322</v>
      </c>
      <c r="B323" t="s">
        <v>139</v>
      </c>
      <c r="C323" t="s">
        <v>280</v>
      </c>
      <c r="D323" t="s">
        <v>151</v>
      </c>
      <c r="E323" t="s">
        <v>152</v>
      </c>
      <c r="F323" t="s">
        <v>155</v>
      </c>
      <c r="G323" t="s">
        <v>219</v>
      </c>
      <c r="H323">
        <v>361.99218738348588</v>
      </c>
      <c r="I323">
        <v>52</v>
      </c>
      <c r="J323">
        <v>1435950.0171479464</v>
      </c>
      <c r="K323">
        <v>96928000</v>
      </c>
      <c r="L323">
        <v>321</v>
      </c>
      <c r="M323">
        <v>-12.336097139716117</v>
      </c>
      <c r="N323">
        <v>0</v>
      </c>
    </row>
    <row r="324" spans="1:14" x14ac:dyDescent="0.3">
      <c r="A324">
        <v>323</v>
      </c>
      <c r="B324" t="s">
        <v>139</v>
      </c>
      <c r="C324" t="s">
        <v>280</v>
      </c>
      <c r="D324" t="s">
        <v>151</v>
      </c>
      <c r="E324" t="s">
        <v>152</v>
      </c>
      <c r="F324" t="s">
        <v>155</v>
      </c>
      <c r="G324" t="s">
        <v>219</v>
      </c>
      <c r="H324">
        <v>361.99218738348588</v>
      </c>
      <c r="I324">
        <v>52</v>
      </c>
      <c r="J324">
        <v>1435950.0171479464</v>
      </c>
      <c r="K324">
        <v>96928000</v>
      </c>
      <c r="L324">
        <v>322</v>
      </c>
      <c r="M324">
        <v>-12.336097139716117</v>
      </c>
      <c r="N324">
        <v>0</v>
      </c>
    </row>
    <row r="325" spans="1:14" x14ac:dyDescent="0.3">
      <c r="A325">
        <v>324</v>
      </c>
      <c r="B325" t="s">
        <v>139</v>
      </c>
      <c r="C325" t="s">
        <v>280</v>
      </c>
      <c r="D325" t="s">
        <v>151</v>
      </c>
      <c r="E325" t="s">
        <v>152</v>
      </c>
      <c r="F325" t="s">
        <v>155</v>
      </c>
      <c r="G325" t="s">
        <v>219</v>
      </c>
      <c r="H325">
        <v>361.99218738348588</v>
      </c>
      <c r="I325">
        <v>52</v>
      </c>
      <c r="J325">
        <v>1435950.0171479464</v>
      </c>
      <c r="K325">
        <v>96928000</v>
      </c>
      <c r="L325">
        <v>323</v>
      </c>
      <c r="M325">
        <v>-12.336097139716117</v>
      </c>
      <c r="N325">
        <v>0</v>
      </c>
    </row>
    <row r="326" spans="1:14" x14ac:dyDescent="0.3">
      <c r="A326">
        <v>325</v>
      </c>
      <c r="B326" t="s">
        <v>139</v>
      </c>
      <c r="C326" t="s">
        <v>280</v>
      </c>
      <c r="D326" t="s">
        <v>151</v>
      </c>
      <c r="E326" t="s">
        <v>152</v>
      </c>
      <c r="F326" t="s">
        <v>155</v>
      </c>
      <c r="G326" t="s">
        <v>219</v>
      </c>
      <c r="H326">
        <v>361.99218738348588</v>
      </c>
      <c r="I326">
        <v>52</v>
      </c>
      <c r="J326">
        <v>1435950.0171479464</v>
      </c>
      <c r="K326">
        <v>96928000</v>
      </c>
      <c r="L326">
        <v>324</v>
      </c>
      <c r="M326">
        <v>-12.336097139716117</v>
      </c>
      <c r="N326">
        <v>0</v>
      </c>
    </row>
    <row r="327" spans="1:14" x14ac:dyDescent="0.3">
      <c r="A327">
        <v>326</v>
      </c>
      <c r="B327" t="s">
        <v>139</v>
      </c>
      <c r="C327" t="s">
        <v>280</v>
      </c>
      <c r="D327" t="s">
        <v>151</v>
      </c>
      <c r="E327" t="s">
        <v>152</v>
      </c>
      <c r="F327" t="s">
        <v>155</v>
      </c>
      <c r="G327" t="s">
        <v>219</v>
      </c>
      <c r="H327">
        <v>361.99218738348588</v>
      </c>
      <c r="I327">
        <v>52</v>
      </c>
      <c r="J327">
        <v>1435950.0171479464</v>
      </c>
      <c r="K327">
        <v>96928000</v>
      </c>
      <c r="L327">
        <v>325</v>
      </c>
      <c r="M327">
        <v>-12.336097139716117</v>
      </c>
      <c r="N327">
        <v>0</v>
      </c>
    </row>
    <row r="328" spans="1:14" x14ac:dyDescent="0.3">
      <c r="A328">
        <v>327</v>
      </c>
      <c r="B328" t="s">
        <v>139</v>
      </c>
      <c r="C328" t="s">
        <v>280</v>
      </c>
      <c r="D328" t="s">
        <v>151</v>
      </c>
      <c r="E328" t="s">
        <v>152</v>
      </c>
      <c r="F328" t="s">
        <v>155</v>
      </c>
      <c r="G328" t="s">
        <v>219</v>
      </c>
      <c r="H328">
        <v>361.99218738348588</v>
      </c>
      <c r="I328">
        <v>52</v>
      </c>
      <c r="J328">
        <v>1435950.0171479464</v>
      </c>
      <c r="K328">
        <v>96928000</v>
      </c>
      <c r="L328">
        <v>326</v>
      </c>
      <c r="M328">
        <v>-12.336097139716117</v>
      </c>
      <c r="N328">
        <v>0</v>
      </c>
    </row>
    <row r="329" spans="1:14" x14ac:dyDescent="0.3">
      <c r="A329">
        <v>328</v>
      </c>
      <c r="B329" t="s">
        <v>139</v>
      </c>
      <c r="C329" t="s">
        <v>280</v>
      </c>
      <c r="D329" t="s">
        <v>151</v>
      </c>
      <c r="E329" t="s">
        <v>152</v>
      </c>
      <c r="F329" t="s">
        <v>155</v>
      </c>
      <c r="G329" t="s">
        <v>219</v>
      </c>
      <c r="H329">
        <v>361.99218738348588</v>
      </c>
      <c r="I329">
        <v>52</v>
      </c>
      <c r="J329">
        <v>1435950.0171479464</v>
      </c>
      <c r="K329">
        <v>96928000</v>
      </c>
      <c r="L329">
        <v>327</v>
      </c>
      <c r="M329">
        <v>-12.336097139716117</v>
      </c>
      <c r="N329">
        <v>0</v>
      </c>
    </row>
    <row r="330" spans="1:14" x14ac:dyDescent="0.3">
      <c r="A330">
        <v>329</v>
      </c>
      <c r="B330" t="s">
        <v>139</v>
      </c>
      <c r="C330" t="s">
        <v>280</v>
      </c>
      <c r="D330" t="s">
        <v>151</v>
      </c>
      <c r="E330" t="s">
        <v>152</v>
      </c>
      <c r="F330" t="s">
        <v>155</v>
      </c>
      <c r="G330" t="s">
        <v>219</v>
      </c>
      <c r="H330">
        <v>361.99218738348588</v>
      </c>
      <c r="I330">
        <v>52</v>
      </c>
      <c r="J330">
        <v>1435950.0171479464</v>
      </c>
      <c r="K330">
        <v>96928000</v>
      </c>
      <c r="L330">
        <v>328</v>
      </c>
      <c r="M330">
        <v>-12.336097139716117</v>
      </c>
      <c r="N330">
        <v>0</v>
      </c>
    </row>
    <row r="331" spans="1:14" x14ac:dyDescent="0.3">
      <c r="A331">
        <v>330</v>
      </c>
      <c r="B331" t="s">
        <v>139</v>
      </c>
      <c r="C331" t="s">
        <v>280</v>
      </c>
      <c r="D331" t="s">
        <v>151</v>
      </c>
      <c r="E331" t="s">
        <v>152</v>
      </c>
      <c r="F331" t="s">
        <v>155</v>
      </c>
      <c r="G331" t="s">
        <v>219</v>
      </c>
      <c r="H331">
        <v>361.99218738348588</v>
      </c>
      <c r="I331">
        <v>52</v>
      </c>
      <c r="J331">
        <v>1435950.0171479464</v>
      </c>
      <c r="K331">
        <v>96928000</v>
      </c>
      <c r="L331">
        <v>329</v>
      </c>
      <c r="M331">
        <v>-12.336097139716117</v>
      </c>
      <c r="N331">
        <v>0</v>
      </c>
    </row>
    <row r="332" spans="1:14" x14ac:dyDescent="0.3">
      <c r="A332">
        <v>331</v>
      </c>
      <c r="B332" t="s">
        <v>139</v>
      </c>
      <c r="C332" t="s">
        <v>280</v>
      </c>
      <c r="D332" t="s">
        <v>151</v>
      </c>
      <c r="E332" t="s">
        <v>152</v>
      </c>
      <c r="F332" t="s">
        <v>155</v>
      </c>
      <c r="G332" t="s">
        <v>219</v>
      </c>
      <c r="H332">
        <v>361.99218738348588</v>
      </c>
      <c r="I332">
        <v>52</v>
      </c>
      <c r="J332">
        <v>1435950.0171479464</v>
      </c>
      <c r="K332">
        <v>96928000</v>
      </c>
      <c r="L332">
        <v>330</v>
      </c>
      <c r="M332">
        <v>-12.336097139716117</v>
      </c>
      <c r="N332">
        <v>0</v>
      </c>
    </row>
    <row r="333" spans="1:14" x14ac:dyDescent="0.3">
      <c r="A333">
        <v>332</v>
      </c>
      <c r="B333" t="s">
        <v>139</v>
      </c>
      <c r="C333" t="s">
        <v>280</v>
      </c>
      <c r="D333" t="s">
        <v>151</v>
      </c>
      <c r="E333" t="s">
        <v>152</v>
      </c>
      <c r="F333" t="s">
        <v>155</v>
      </c>
      <c r="G333" t="s">
        <v>219</v>
      </c>
      <c r="H333">
        <v>361.99218738348588</v>
      </c>
      <c r="I333">
        <v>52</v>
      </c>
      <c r="J333">
        <v>1435950.0171479464</v>
      </c>
      <c r="K333">
        <v>96928000</v>
      </c>
      <c r="L333">
        <v>331</v>
      </c>
      <c r="M333">
        <v>-12.336097139716117</v>
      </c>
      <c r="N333">
        <v>0</v>
      </c>
    </row>
    <row r="334" spans="1:14" x14ac:dyDescent="0.3">
      <c r="A334">
        <v>333</v>
      </c>
      <c r="B334" t="s">
        <v>139</v>
      </c>
      <c r="C334" t="s">
        <v>280</v>
      </c>
      <c r="D334" t="s">
        <v>151</v>
      </c>
      <c r="E334" t="s">
        <v>152</v>
      </c>
      <c r="F334" t="s">
        <v>155</v>
      </c>
      <c r="G334" t="s">
        <v>219</v>
      </c>
      <c r="H334">
        <v>361.99218738348588</v>
      </c>
      <c r="I334">
        <v>52</v>
      </c>
      <c r="J334">
        <v>1435950.0171479464</v>
      </c>
      <c r="K334">
        <v>96928000</v>
      </c>
      <c r="L334">
        <v>332</v>
      </c>
      <c r="M334">
        <v>-12.336097139716117</v>
      </c>
      <c r="N334">
        <v>0</v>
      </c>
    </row>
    <row r="335" spans="1:14" x14ac:dyDescent="0.3">
      <c r="A335">
        <v>334</v>
      </c>
      <c r="B335" t="s">
        <v>139</v>
      </c>
      <c r="C335" t="s">
        <v>280</v>
      </c>
      <c r="D335" t="s">
        <v>151</v>
      </c>
      <c r="E335" t="s">
        <v>152</v>
      </c>
      <c r="F335" t="s">
        <v>155</v>
      </c>
      <c r="G335" t="s">
        <v>219</v>
      </c>
      <c r="H335">
        <v>361.99218738348588</v>
      </c>
      <c r="I335">
        <v>52</v>
      </c>
      <c r="J335">
        <v>1435950.0171479464</v>
      </c>
      <c r="K335">
        <v>96928000</v>
      </c>
      <c r="L335">
        <v>333</v>
      </c>
      <c r="M335">
        <v>-12.336097139716117</v>
      </c>
      <c r="N335">
        <v>0</v>
      </c>
    </row>
    <row r="336" spans="1:14" x14ac:dyDescent="0.3">
      <c r="A336">
        <v>335</v>
      </c>
      <c r="B336" t="s">
        <v>139</v>
      </c>
      <c r="C336" t="s">
        <v>280</v>
      </c>
      <c r="D336" t="s">
        <v>151</v>
      </c>
      <c r="E336" t="s">
        <v>152</v>
      </c>
      <c r="F336" t="s">
        <v>155</v>
      </c>
      <c r="G336" t="s">
        <v>219</v>
      </c>
      <c r="H336">
        <v>361.99218738348588</v>
      </c>
      <c r="I336">
        <v>52</v>
      </c>
      <c r="J336">
        <v>1435950.0171479464</v>
      </c>
      <c r="K336">
        <v>96928000</v>
      </c>
      <c r="L336">
        <v>334</v>
      </c>
      <c r="M336">
        <v>-12.336097139716117</v>
      </c>
      <c r="N336">
        <v>0</v>
      </c>
    </row>
    <row r="337" spans="1:14" x14ac:dyDescent="0.3">
      <c r="A337">
        <v>336</v>
      </c>
      <c r="B337" t="s">
        <v>139</v>
      </c>
      <c r="C337" t="s">
        <v>280</v>
      </c>
      <c r="D337" t="s">
        <v>151</v>
      </c>
      <c r="E337" t="s">
        <v>152</v>
      </c>
      <c r="F337" t="s">
        <v>155</v>
      </c>
      <c r="G337" t="s">
        <v>219</v>
      </c>
      <c r="H337">
        <v>361.99218738348588</v>
      </c>
      <c r="I337">
        <v>52</v>
      </c>
      <c r="J337">
        <v>1435950.0171479464</v>
      </c>
      <c r="K337">
        <v>96928000</v>
      </c>
      <c r="L337">
        <v>335</v>
      </c>
      <c r="M337">
        <v>-12.336097139716117</v>
      </c>
      <c r="N337">
        <v>0</v>
      </c>
    </row>
    <row r="338" spans="1:14" x14ac:dyDescent="0.3">
      <c r="A338">
        <v>337</v>
      </c>
      <c r="B338" t="s">
        <v>139</v>
      </c>
      <c r="C338" t="s">
        <v>280</v>
      </c>
      <c r="D338" t="s">
        <v>151</v>
      </c>
      <c r="E338" t="s">
        <v>152</v>
      </c>
      <c r="F338" t="s">
        <v>155</v>
      </c>
      <c r="G338" t="s">
        <v>219</v>
      </c>
      <c r="H338">
        <v>361.99218738348588</v>
      </c>
      <c r="I338">
        <v>52</v>
      </c>
      <c r="J338">
        <v>1435950.0171479464</v>
      </c>
      <c r="K338">
        <v>96928000</v>
      </c>
      <c r="L338">
        <v>336</v>
      </c>
      <c r="M338">
        <v>-12.336097139716117</v>
      </c>
      <c r="N338">
        <v>0</v>
      </c>
    </row>
    <row r="339" spans="1:14" x14ac:dyDescent="0.3">
      <c r="A339">
        <v>338</v>
      </c>
      <c r="B339" t="s">
        <v>139</v>
      </c>
      <c r="C339" t="s">
        <v>280</v>
      </c>
      <c r="D339" t="s">
        <v>151</v>
      </c>
      <c r="E339" t="s">
        <v>152</v>
      </c>
      <c r="F339" t="s">
        <v>155</v>
      </c>
      <c r="G339" t="s">
        <v>219</v>
      </c>
      <c r="H339">
        <v>361.99218738348588</v>
      </c>
      <c r="I339">
        <v>52</v>
      </c>
      <c r="J339">
        <v>1435950.0171479464</v>
      </c>
      <c r="K339">
        <v>96928000</v>
      </c>
      <c r="L339">
        <v>337</v>
      </c>
      <c r="M339">
        <v>-12.336097139716117</v>
      </c>
      <c r="N339">
        <v>0</v>
      </c>
    </row>
    <row r="340" spans="1:14" x14ac:dyDescent="0.3">
      <c r="A340">
        <v>339</v>
      </c>
      <c r="B340" t="s">
        <v>139</v>
      </c>
      <c r="C340" t="s">
        <v>280</v>
      </c>
      <c r="D340" t="s">
        <v>151</v>
      </c>
      <c r="E340" t="s">
        <v>152</v>
      </c>
      <c r="F340" t="s">
        <v>155</v>
      </c>
      <c r="G340" t="s">
        <v>219</v>
      </c>
      <c r="H340">
        <v>365.28835175285917</v>
      </c>
      <c r="I340">
        <v>52</v>
      </c>
      <c r="J340">
        <v>1278262.3339335066</v>
      </c>
      <c r="K340">
        <v>96928000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280</v>
      </c>
      <c r="D341" t="s">
        <v>151</v>
      </c>
      <c r="E341" t="s">
        <v>152</v>
      </c>
      <c r="F341" t="s">
        <v>155</v>
      </c>
      <c r="G341" t="s">
        <v>219</v>
      </c>
      <c r="H341">
        <v>365.28835175285917</v>
      </c>
      <c r="I341">
        <v>52</v>
      </c>
      <c r="J341">
        <v>1278262.3339335066</v>
      </c>
      <c r="K341">
        <v>96928000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280</v>
      </c>
      <c r="D342" t="s">
        <v>151</v>
      </c>
      <c r="E342" t="s">
        <v>152</v>
      </c>
      <c r="F342" t="s">
        <v>155</v>
      </c>
      <c r="G342" t="s">
        <v>219</v>
      </c>
      <c r="H342">
        <v>365.28835175285917</v>
      </c>
      <c r="I342">
        <v>52</v>
      </c>
      <c r="J342">
        <v>1278262.3339335066</v>
      </c>
      <c r="K342">
        <v>96928000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280</v>
      </c>
      <c r="D343" t="s">
        <v>151</v>
      </c>
      <c r="E343" t="s">
        <v>152</v>
      </c>
      <c r="F343" t="s">
        <v>155</v>
      </c>
      <c r="G343" t="s">
        <v>219</v>
      </c>
      <c r="H343">
        <v>365.28835175285917</v>
      </c>
      <c r="I343">
        <v>52</v>
      </c>
      <c r="J343">
        <v>1278262.3339335066</v>
      </c>
      <c r="K343">
        <v>96928000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280</v>
      </c>
      <c r="D344" t="s">
        <v>151</v>
      </c>
      <c r="E344" t="s">
        <v>152</v>
      </c>
      <c r="F344" t="s">
        <v>155</v>
      </c>
      <c r="G344" t="s">
        <v>219</v>
      </c>
      <c r="H344">
        <v>365.28835175285917</v>
      </c>
      <c r="I344">
        <v>52</v>
      </c>
      <c r="J344">
        <v>1278262.3339335066</v>
      </c>
      <c r="K344">
        <v>96928000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280</v>
      </c>
      <c r="D345" t="s">
        <v>151</v>
      </c>
      <c r="E345" t="s">
        <v>152</v>
      </c>
      <c r="F345" t="s">
        <v>155</v>
      </c>
      <c r="G345" t="s">
        <v>219</v>
      </c>
      <c r="H345">
        <v>365.28835175285917</v>
      </c>
      <c r="I345">
        <v>52</v>
      </c>
      <c r="J345">
        <v>1278262.3339335066</v>
      </c>
      <c r="K345">
        <v>96928000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280</v>
      </c>
      <c r="D346" t="s">
        <v>151</v>
      </c>
      <c r="E346" t="s">
        <v>152</v>
      </c>
      <c r="F346" t="s">
        <v>155</v>
      </c>
      <c r="G346" t="s">
        <v>219</v>
      </c>
      <c r="H346">
        <v>365.28835175285917</v>
      </c>
      <c r="I346">
        <v>52</v>
      </c>
      <c r="J346">
        <v>1278262.3339335066</v>
      </c>
      <c r="K346">
        <v>96928000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280</v>
      </c>
      <c r="D347" t="s">
        <v>151</v>
      </c>
      <c r="E347" t="s">
        <v>152</v>
      </c>
      <c r="F347" t="s">
        <v>155</v>
      </c>
      <c r="G347" t="s">
        <v>219</v>
      </c>
      <c r="H347">
        <v>365.28835175285917</v>
      </c>
      <c r="I347">
        <v>52</v>
      </c>
      <c r="J347">
        <v>1278262.3339335066</v>
      </c>
      <c r="K347">
        <v>96928000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280</v>
      </c>
      <c r="D348" t="s">
        <v>151</v>
      </c>
      <c r="E348" t="s">
        <v>152</v>
      </c>
      <c r="F348" t="s">
        <v>155</v>
      </c>
      <c r="G348" t="s">
        <v>219</v>
      </c>
      <c r="H348">
        <v>365.28835175285917</v>
      </c>
      <c r="I348">
        <v>52</v>
      </c>
      <c r="J348">
        <v>1278262.3339335066</v>
      </c>
      <c r="K348">
        <v>96928000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280</v>
      </c>
      <c r="D349" t="s">
        <v>151</v>
      </c>
      <c r="E349" t="s">
        <v>152</v>
      </c>
      <c r="F349" t="s">
        <v>155</v>
      </c>
      <c r="G349" t="s">
        <v>219</v>
      </c>
      <c r="H349">
        <v>365.28835175285917</v>
      </c>
      <c r="I349">
        <v>52</v>
      </c>
      <c r="J349">
        <v>1278262.3339335066</v>
      </c>
      <c r="K349">
        <v>96928000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280</v>
      </c>
      <c r="D350" t="s">
        <v>151</v>
      </c>
      <c r="E350" t="s">
        <v>152</v>
      </c>
      <c r="F350" t="s">
        <v>155</v>
      </c>
      <c r="G350" t="s">
        <v>219</v>
      </c>
      <c r="H350">
        <v>365.28835175285917</v>
      </c>
      <c r="I350">
        <v>52</v>
      </c>
      <c r="J350">
        <v>1278262.3339335066</v>
      </c>
      <c r="K350">
        <v>96928000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280</v>
      </c>
      <c r="D351" t="s">
        <v>151</v>
      </c>
      <c r="E351" t="s">
        <v>152</v>
      </c>
      <c r="F351" t="s">
        <v>155</v>
      </c>
      <c r="G351" t="s">
        <v>219</v>
      </c>
      <c r="H351">
        <v>365.28835175285917</v>
      </c>
      <c r="I351">
        <v>52</v>
      </c>
      <c r="J351">
        <v>1278262.3339335066</v>
      </c>
      <c r="K351">
        <v>96928000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280</v>
      </c>
      <c r="D352" t="s">
        <v>151</v>
      </c>
      <c r="E352" t="s">
        <v>152</v>
      </c>
      <c r="F352" t="s">
        <v>155</v>
      </c>
      <c r="G352" t="s">
        <v>219</v>
      </c>
      <c r="H352">
        <v>365.28835175285917</v>
      </c>
      <c r="I352">
        <v>52</v>
      </c>
      <c r="J352">
        <v>1278262.3339335066</v>
      </c>
      <c r="K352">
        <v>96928000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280</v>
      </c>
      <c r="D353" t="s">
        <v>151</v>
      </c>
      <c r="E353" t="s">
        <v>152</v>
      </c>
      <c r="F353" t="s">
        <v>155</v>
      </c>
      <c r="G353" t="s">
        <v>219</v>
      </c>
      <c r="H353">
        <v>365.28835175285917</v>
      </c>
      <c r="I353">
        <v>52</v>
      </c>
      <c r="J353">
        <v>1278262.3339335066</v>
      </c>
      <c r="K353">
        <v>96928000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280</v>
      </c>
      <c r="D354" t="s">
        <v>151</v>
      </c>
      <c r="E354" t="s">
        <v>152</v>
      </c>
      <c r="F354" t="s">
        <v>155</v>
      </c>
      <c r="G354" t="s">
        <v>219</v>
      </c>
      <c r="H354">
        <v>365.28835175285917</v>
      </c>
      <c r="I354">
        <v>52</v>
      </c>
      <c r="J354">
        <v>1278262.3339335066</v>
      </c>
      <c r="K354">
        <v>96928000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280</v>
      </c>
      <c r="D355" t="s">
        <v>151</v>
      </c>
      <c r="E355" t="s">
        <v>152</v>
      </c>
      <c r="F355" t="s">
        <v>155</v>
      </c>
      <c r="G355" t="s">
        <v>219</v>
      </c>
      <c r="H355">
        <v>365.28835175285917</v>
      </c>
      <c r="I355">
        <v>52</v>
      </c>
      <c r="J355">
        <v>1278262.3339335066</v>
      </c>
      <c r="K355">
        <v>96928000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280</v>
      </c>
      <c r="D356" t="s">
        <v>151</v>
      </c>
      <c r="E356" t="s">
        <v>152</v>
      </c>
      <c r="F356" t="s">
        <v>155</v>
      </c>
      <c r="G356" t="s">
        <v>219</v>
      </c>
      <c r="H356">
        <v>365.28835175285917</v>
      </c>
      <c r="I356">
        <v>52</v>
      </c>
      <c r="J356">
        <v>1278262.3339335066</v>
      </c>
      <c r="K356">
        <v>96928000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280</v>
      </c>
      <c r="D357" t="s">
        <v>151</v>
      </c>
      <c r="E357" t="s">
        <v>152</v>
      </c>
      <c r="F357" t="s">
        <v>155</v>
      </c>
      <c r="G357" t="s">
        <v>219</v>
      </c>
      <c r="H357">
        <v>365.28835175285917</v>
      </c>
      <c r="I357">
        <v>52</v>
      </c>
      <c r="J357">
        <v>1278262.3339335066</v>
      </c>
      <c r="K357">
        <v>96928000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280</v>
      </c>
      <c r="D358" t="s">
        <v>151</v>
      </c>
      <c r="E358" t="s">
        <v>152</v>
      </c>
      <c r="F358" t="s">
        <v>155</v>
      </c>
      <c r="G358" t="s">
        <v>219</v>
      </c>
      <c r="H358">
        <v>365.28835175285917</v>
      </c>
      <c r="I358">
        <v>52</v>
      </c>
      <c r="J358">
        <v>1278262.3339335066</v>
      </c>
      <c r="K358">
        <v>96928000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280</v>
      </c>
      <c r="D359" t="s">
        <v>151</v>
      </c>
      <c r="E359" t="s">
        <v>152</v>
      </c>
      <c r="F359" t="s">
        <v>155</v>
      </c>
      <c r="G359" t="s">
        <v>219</v>
      </c>
      <c r="H359">
        <v>365.28835175285917</v>
      </c>
      <c r="I359">
        <v>52</v>
      </c>
      <c r="J359">
        <v>1278262.3339335066</v>
      </c>
      <c r="K359">
        <v>96928000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280</v>
      </c>
      <c r="D360" t="s">
        <v>151</v>
      </c>
      <c r="E360" t="s">
        <v>152</v>
      </c>
      <c r="F360" t="s">
        <v>155</v>
      </c>
      <c r="G360" t="s">
        <v>219</v>
      </c>
      <c r="H360">
        <v>365.28835175285917</v>
      </c>
      <c r="I360">
        <v>52</v>
      </c>
      <c r="J360">
        <v>1278262.3339335066</v>
      </c>
      <c r="K360">
        <v>96928000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280</v>
      </c>
      <c r="D361" t="s">
        <v>151</v>
      </c>
      <c r="E361" t="s">
        <v>152</v>
      </c>
      <c r="F361" t="s">
        <v>155</v>
      </c>
      <c r="G361" t="s">
        <v>219</v>
      </c>
      <c r="H361">
        <v>365.28835175285917</v>
      </c>
      <c r="I361">
        <v>52</v>
      </c>
      <c r="J361">
        <v>1278262.3339335066</v>
      </c>
      <c r="K361">
        <v>96928000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9CEBB-3D68-4DB4-917E-55CD8DA7BF03}">
  <sheetPr codeName="Sheet22"/>
  <dimension ref="A1:BM543"/>
  <sheetViews>
    <sheetView workbookViewId="0">
      <selection sqref="A1:F1"/>
    </sheetView>
  </sheetViews>
  <sheetFormatPr defaultRowHeight="14.4" x14ac:dyDescent="0.3"/>
  <cols>
    <col min="1" max="1" width="13.77734375" customWidth="1"/>
    <col min="2" max="2" width="25.6640625" customWidth="1"/>
    <col min="3" max="3" width="31.21875" customWidth="1"/>
    <col min="4" max="4" width="40.88671875" customWidth="1"/>
    <col min="5" max="5" width="40.109375" customWidth="1"/>
    <col min="6" max="6" width="45.33203125" customWidth="1"/>
    <col min="19" max="19" width="13.77734375" customWidth="1"/>
    <col min="20" max="20" width="35.77734375" customWidth="1"/>
    <col min="33" max="33" width="33.5546875" customWidth="1"/>
    <col min="34" max="34" width="50.44140625" customWidth="1"/>
    <col min="35" max="35" width="39.21875" customWidth="1"/>
    <col min="36" max="36" width="55.6640625" customWidth="1"/>
    <col min="37" max="37" width="40.21875" customWidth="1"/>
    <col min="38" max="38" width="46.33203125" customWidth="1"/>
    <col min="39" max="39" width="40.21875" customWidth="1"/>
  </cols>
  <sheetData>
    <row r="1" spans="1:65" ht="15.6" x14ac:dyDescent="0.3">
      <c r="A1" s="283" t="s">
        <v>334</v>
      </c>
      <c r="B1" s="283"/>
      <c r="C1" s="283"/>
      <c r="D1" s="283"/>
      <c r="E1" s="283"/>
      <c r="F1" s="283"/>
      <c r="S1" s="283" t="s">
        <v>341</v>
      </c>
      <c r="T1" s="283"/>
      <c r="AH1" s="283" t="s">
        <v>347</v>
      </c>
      <c r="AI1" s="283"/>
      <c r="AJ1" s="202" t="s">
        <v>348</v>
      </c>
      <c r="AK1" s="202"/>
      <c r="AL1" s="202" t="s">
        <v>341</v>
      </c>
      <c r="AM1" s="202"/>
      <c r="AZ1" s="280" t="s">
        <v>347</v>
      </c>
      <c r="BA1" s="281"/>
      <c r="BB1" s="281"/>
      <c r="BC1" s="282"/>
      <c r="BE1" s="280" t="s">
        <v>348</v>
      </c>
      <c r="BF1" s="281"/>
      <c r="BG1" s="281"/>
      <c r="BH1" s="282"/>
      <c r="BJ1" s="280" t="s">
        <v>341</v>
      </c>
      <c r="BK1" s="281"/>
      <c r="BL1" s="281"/>
      <c r="BM1" s="282"/>
    </row>
    <row r="2" spans="1:65" x14ac:dyDescent="0.3">
      <c r="AZ2" s="51" t="s">
        <v>351</v>
      </c>
      <c r="BA2" s="2"/>
      <c r="BB2" s="2"/>
      <c r="BC2" s="3"/>
      <c r="BE2" s="51" t="s">
        <v>351</v>
      </c>
      <c r="BF2" s="2"/>
      <c r="BG2" s="2"/>
      <c r="BH2" s="3"/>
      <c r="BJ2" s="51" t="s">
        <v>351</v>
      </c>
      <c r="BK2" s="2"/>
      <c r="BL2" s="2"/>
      <c r="BM2" s="3"/>
    </row>
    <row r="3" spans="1:65" x14ac:dyDescent="0.3">
      <c r="A3" t="s">
        <v>335</v>
      </c>
      <c r="B3" t="s">
        <v>336</v>
      </c>
      <c r="C3" t="s">
        <v>337</v>
      </c>
      <c r="D3" t="s">
        <v>338</v>
      </c>
      <c r="E3" t="s">
        <v>339</v>
      </c>
      <c r="F3" t="s">
        <v>340</v>
      </c>
      <c r="S3" t="s">
        <v>335</v>
      </c>
      <c r="T3" t="s">
        <v>342</v>
      </c>
      <c r="AG3" t="s">
        <v>343</v>
      </c>
      <c r="AH3" t="s">
        <v>344</v>
      </c>
      <c r="AI3" t="s">
        <v>332</v>
      </c>
      <c r="AJ3" t="s">
        <v>345</v>
      </c>
      <c r="AK3" t="s">
        <v>349</v>
      </c>
      <c r="AL3" t="s">
        <v>346</v>
      </c>
      <c r="AM3" t="s">
        <v>350</v>
      </c>
      <c r="AZ3" s="51">
        <f>IF(AZ7=AI4,"Already oriented at the optimum rotation angle",BB7)</f>
        <v>158</v>
      </c>
      <c r="BA3" s="2"/>
      <c r="BB3" s="2"/>
      <c r="BC3" s="3"/>
      <c r="BE3" s="51">
        <f>IF(BE7=AK4,"Already oriented at the optimum rotation angle",BG7)</f>
        <v>158</v>
      </c>
      <c r="BF3" s="2"/>
      <c r="BG3" s="2"/>
      <c r="BH3" s="3"/>
      <c r="BJ3" s="51">
        <f>IF(BJ7=AM4,"Already oriented at the optimum rotation angle",BL7)</f>
        <v>158</v>
      </c>
      <c r="BK3" s="2"/>
      <c r="BL3" s="2"/>
      <c r="BM3" s="3"/>
    </row>
    <row r="4" spans="1:65" x14ac:dyDescent="0.3">
      <c r="A4">
        <v>1</v>
      </c>
      <c r="B4">
        <v>212833831.6830937</v>
      </c>
      <c r="C4">
        <v>1864.4983467036595</v>
      </c>
      <c r="D4">
        <v>17696.634753196246</v>
      </c>
      <c r="E4">
        <v>1</v>
      </c>
      <c r="F4">
        <v>1</v>
      </c>
      <c r="S4">
        <v>1</v>
      </c>
      <c r="T4">
        <v>0.77304664086104846</v>
      </c>
      <c r="AG4">
        <v>0</v>
      </c>
      <c r="AH4">
        <v>1182126.9384433487</v>
      </c>
      <c r="AI4">
        <v>0</v>
      </c>
      <c r="AJ4">
        <v>1182126.9384433487</v>
      </c>
      <c r="AK4">
        <v>0</v>
      </c>
      <c r="AL4">
        <v>1278262.3339335066</v>
      </c>
      <c r="AM4">
        <v>0</v>
      </c>
      <c r="AZ4" s="51" t="s">
        <v>332</v>
      </c>
      <c r="BA4" s="2"/>
      <c r="BB4" s="2"/>
      <c r="BC4" s="3"/>
      <c r="BE4" s="51" t="s">
        <v>332</v>
      </c>
      <c r="BF4" s="2"/>
      <c r="BG4" s="2"/>
      <c r="BH4" s="3"/>
      <c r="BJ4" s="51" t="s">
        <v>332</v>
      </c>
      <c r="BK4" s="2"/>
      <c r="BL4" s="2"/>
      <c r="BM4" s="3"/>
    </row>
    <row r="5" spans="1:65" x14ac:dyDescent="0.3">
      <c r="A5">
        <v>2</v>
      </c>
      <c r="B5">
        <v>212833831.6830937</v>
      </c>
      <c r="C5">
        <v>1864.9169467036595</v>
      </c>
      <c r="D5">
        <v>17696.634753196246</v>
      </c>
      <c r="E5">
        <v>0.99914871035182429</v>
      </c>
      <c r="F5">
        <v>0.99976814302266648</v>
      </c>
      <c r="S5">
        <v>2</v>
      </c>
      <c r="T5">
        <v>0.77283734614286148</v>
      </c>
      <c r="AG5">
        <v>1</v>
      </c>
      <c r="AH5">
        <v>1182126.9384433487</v>
      </c>
      <c r="AI5">
        <v>0</v>
      </c>
      <c r="AJ5">
        <v>1182126.9384433487</v>
      </c>
      <c r="AK5">
        <v>0</v>
      </c>
      <c r="AL5">
        <v>1278262.3339335066</v>
      </c>
      <c r="AM5">
        <v>0</v>
      </c>
      <c r="AZ5" s="51">
        <f>AZ7</f>
        <v>0.6053500455836669</v>
      </c>
      <c r="BA5" s="2"/>
      <c r="BB5" s="2"/>
      <c r="BC5" s="3"/>
      <c r="BE5" s="51">
        <f>BE7</f>
        <v>0.6053500455836669</v>
      </c>
      <c r="BF5" s="2"/>
      <c r="BG5" s="2"/>
      <c r="BH5" s="3"/>
      <c r="BJ5" s="51">
        <f>BJ7</f>
        <v>0.62421492560309177</v>
      </c>
      <c r="BK5" s="2"/>
      <c r="BL5" s="2"/>
      <c r="BM5" s="3"/>
    </row>
    <row r="6" spans="1:65" x14ac:dyDescent="0.3">
      <c r="A6">
        <v>3</v>
      </c>
      <c r="B6">
        <v>212914759.60093826</v>
      </c>
      <c r="C6">
        <v>1867.0413510940309</v>
      </c>
      <c r="D6">
        <v>17703.347056222781</v>
      </c>
      <c r="E6">
        <v>0.99481282117307046</v>
      </c>
      <c r="F6">
        <v>0.99795374096467837</v>
      </c>
      <c r="S6">
        <v>3</v>
      </c>
      <c r="T6">
        <v>0.77241345140312712</v>
      </c>
      <c r="AG6">
        <v>2</v>
      </c>
      <c r="AH6">
        <v>1182126.9384433487</v>
      </c>
      <c r="AI6">
        <v>0</v>
      </c>
      <c r="AJ6">
        <v>1182126.9384433487</v>
      </c>
      <c r="AK6">
        <v>0</v>
      </c>
      <c r="AL6">
        <v>1278262.3339335066</v>
      </c>
      <c r="AM6">
        <v>0</v>
      </c>
      <c r="AZ6" s="51" t="s">
        <v>352</v>
      </c>
      <c r="BA6" s="2" t="s">
        <v>353</v>
      </c>
      <c r="BB6" s="2" t="s">
        <v>354</v>
      </c>
      <c r="BC6" s="3"/>
      <c r="BE6" s="51" t="s">
        <v>352</v>
      </c>
      <c r="BF6" s="2" t="s">
        <v>353</v>
      </c>
      <c r="BG6" s="2" t="s">
        <v>354</v>
      </c>
      <c r="BH6" s="3"/>
      <c r="BJ6" s="51" t="s">
        <v>352</v>
      </c>
      <c r="BK6" s="2" t="s">
        <v>353</v>
      </c>
      <c r="BL6" s="2" t="s">
        <v>354</v>
      </c>
      <c r="BM6" s="3"/>
    </row>
    <row r="7" spans="1:65" ht="15" thickBot="1" x14ac:dyDescent="0.35">
      <c r="A7">
        <v>4</v>
      </c>
      <c r="B7">
        <v>213139539.8999415</v>
      </c>
      <c r="C7">
        <v>1867.0750273470883</v>
      </c>
      <c r="D7">
        <v>17722.206863541513</v>
      </c>
      <c r="E7">
        <v>0.99453954320988247</v>
      </c>
      <c r="F7">
        <v>0.99781198957079331</v>
      </c>
      <c r="S7">
        <v>4</v>
      </c>
      <c r="T7">
        <v>0.7723376076252445</v>
      </c>
      <c r="AG7">
        <v>3</v>
      </c>
      <c r="AH7">
        <v>1182126.9384433487</v>
      </c>
      <c r="AI7">
        <v>0</v>
      </c>
      <c r="AJ7">
        <v>1182126.9384433487</v>
      </c>
      <c r="AK7">
        <v>0</v>
      </c>
      <c r="AL7">
        <v>1278262.3339335066</v>
      </c>
      <c r="AM7">
        <v>0</v>
      </c>
      <c r="AZ7" s="54">
        <f>MAX(Table22[Operational Energy Reduction (Percentage)])</f>
        <v>0.6053500455836669</v>
      </c>
      <c r="BA7" s="192">
        <f>MATCH(AZ7,Table22[Operational Energy Reduction (Percentage)],0)</f>
        <v>159</v>
      </c>
      <c r="BB7" s="192">
        <f>INDEX(Table22[Rotation Angle (Degrees - Clockwise)],BA7,0)</f>
        <v>158</v>
      </c>
      <c r="BC7" s="5"/>
      <c r="BE7" s="54">
        <f>MAX(Table22[Operational Energy Reduction (Percentage)2])</f>
        <v>0.6053500455836669</v>
      </c>
      <c r="BF7" s="192">
        <f>MATCH(BE7,Table22[Operational Energy Reduction (Percentage)2],0)</f>
        <v>159</v>
      </c>
      <c r="BG7" s="192">
        <f>INDEX(Table22[Rotation Angle (Degrees - Clockwise)],BF7,0)</f>
        <v>158</v>
      </c>
      <c r="BH7" s="5"/>
      <c r="BJ7" s="54">
        <f>MAX(Table22[Operational Energy Reduction (Percentage)3])</f>
        <v>0.62421492560309177</v>
      </c>
      <c r="BK7" s="192">
        <f>MATCH(BJ7,Table22[Operational Energy Reduction (Percentage)3],0)</f>
        <v>159</v>
      </c>
      <c r="BL7" s="192">
        <f>INDEX(Table22[Rotation Angle (Degrees - Clockwise)],BK7,0)</f>
        <v>158</v>
      </c>
      <c r="BM7" s="5"/>
    </row>
    <row r="8" spans="1:65" x14ac:dyDescent="0.3">
      <c r="A8">
        <v>5</v>
      </c>
      <c r="B8">
        <v>213139539.8999415</v>
      </c>
      <c r="C8">
        <v>1867.4936273470882</v>
      </c>
      <c r="D8">
        <v>17722.206863541513</v>
      </c>
      <c r="E8">
        <v>0.99371800296191193</v>
      </c>
      <c r="F8">
        <v>0.99693608282610724</v>
      </c>
      <c r="S8">
        <v>5</v>
      </c>
      <c r="T8">
        <v>0.77220112535687302</v>
      </c>
      <c r="AG8">
        <v>4</v>
      </c>
      <c r="AH8">
        <v>1182126.9384433487</v>
      </c>
      <c r="AI8">
        <v>0</v>
      </c>
      <c r="AJ8">
        <v>1182126.9384433487</v>
      </c>
      <c r="AK8">
        <v>0</v>
      </c>
      <c r="AL8">
        <v>1278262.3339335066</v>
      </c>
      <c r="AM8">
        <v>0</v>
      </c>
    </row>
    <row r="9" spans="1:65" x14ac:dyDescent="0.3">
      <c r="A9">
        <v>6</v>
      </c>
      <c r="B9">
        <v>212833831.6830937</v>
      </c>
      <c r="C9">
        <v>1868.4543467036594</v>
      </c>
      <c r="D9">
        <v>17696.634753196246</v>
      </c>
      <c r="E9">
        <v>0.99195691068101066</v>
      </c>
      <c r="F9">
        <v>0.99505543923336015</v>
      </c>
      <c r="S9">
        <v>6</v>
      </c>
      <c r="T9">
        <v>0.77087161939699334</v>
      </c>
      <c r="AG9">
        <v>5</v>
      </c>
      <c r="AH9">
        <v>1182126.9384433487</v>
      </c>
      <c r="AI9">
        <v>0</v>
      </c>
      <c r="AJ9">
        <v>1182126.9384433487</v>
      </c>
      <c r="AK9">
        <v>0</v>
      </c>
      <c r="AL9">
        <v>1278262.3339335066</v>
      </c>
      <c r="AM9">
        <v>0</v>
      </c>
    </row>
    <row r="10" spans="1:65" x14ac:dyDescent="0.3">
      <c r="A10">
        <v>7</v>
      </c>
      <c r="B10">
        <v>213327770.9759773</v>
      </c>
      <c r="C10">
        <v>1868.6640891417048</v>
      </c>
      <c r="D10">
        <v>17737.499569334668</v>
      </c>
      <c r="E10">
        <v>0.99117365533230761</v>
      </c>
      <c r="F10">
        <v>0.99420163654011984</v>
      </c>
      <c r="S10">
        <v>7</v>
      </c>
      <c r="T10">
        <v>0.77081289591502655</v>
      </c>
      <c r="AG10">
        <v>6</v>
      </c>
      <c r="AH10">
        <v>1182126.9384433487</v>
      </c>
      <c r="AI10">
        <v>0</v>
      </c>
      <c r="AJ10">
        <v>1182126.9384433487</v>
      </c>
      <c r="AK10">
        <v>0</v>
      </c>
      <c r="AL10">
        <v>1278262.3339335066</v>
      </c>
      <c r="AM10">
        <v>0</v>
      </c>
    </row>
    <row r="11" spans="1:65" x14ac:dyDescent="0.3">
      <c r="A11">
        <v>8</v>
      </c>
      <c r="B11">
        <v>213327770.9759773</v>
      </c>
      <c r="C11">
        <v>1869.0826891417048</v>
      </c>
      <c r="D11">
        <v>17737.499569334668</v>
      </c>
      <c r="E11">
        <v>0.99035355645625811</v>
      </c>
      <c r="F11">
        <v>0.99414023932215234</v>
      </c>
      <c r="S11">
        <v>8</v>
      </c>
      <c r="T11">
        <v>0.77025355460421052</v>
      </c>
      <c r="AG11">
        <v>7</v>
      </c>
      <c r="AH11">
        <v>1182126.9384433487</v>
      </c>
      <c r="AI11">
        <v>0</v>
      </c>
      <c r="AJ11">
        <v>1182126.9384433487</v>
      </c>
      <c r="AK11">
        <v>0</v>
      </c>
      <c r="AL11">
        <v>1278262.3339335066</v>
      </c>
      <c r="AM11">
        <v>0</v>
      </c>
    </row>
    <row r="12" spans="1:65" x14ac:dyDescent="0.3">
      <c r="A12">
        <v>9</v>
      </c>
      <c r="B12">
        <v>212914759.60093826</v>
      </c>
      <c r="C12">
        <v>1869.3421510940309</v>
      </c>
      <c r="D12">
        <v>17703.347056222781</v>
      </c>
      <c r="E12">
        <v>0.99014318867952422</v>
      </c>
      <c r="F12">
        <v>0.99331774035683829</v>
      </c>
      <c r="S12">
        <v>9</v>
      </c>
      <c r="T12">
        <v>0.77014796648926376</v>
      </c>
      <c r="AG12">
        <v>8</v>
      </c>
      <c r="AH12">
        <v>1182126.9384433487</v>
      </c>
      <c r="AI12">
        <v>0</v>
      </c>
      <c r="AJ12">
        <v>1182126.9384433487</v>
      </c>
      <c r="AK12">
        <v>0</v>
      </c>
      <c r="AL12">
        <v>1278262.3339335066</v>
      </c>
      <c r="AM12">
        <v>0</v>
      </c>
    </row>
    <row r="13" spans="1:65" x14ac:dyDescent="0.3">
      <c r="A13">
        <v>10</v>
      </c>
      <c r="B13">
        <v>213220467.81778604</v>
      </c>
      <c r="C13">
        <v>1869.6180317374594</v>
      </c>
      <c r="D13">
        <v>17728.919166568041</v>
      </c>
      <c r="E13">
        <v>0.98940902184487833</v>
      </c>
      <c r="F13">
        <v>0.99235049669448272</v>
      </c>
      <c r="S13">
        <v>10</v>
      </c>
      <c r="T13">
        <v>0.7696283307550803</v>
      </c>
      <c r="AG13">
        <v>9</v>
      </c>
      <c r="AH13">
        <v>1182126.9384433487</v>
      </c>
      <c r="AI13">
        <v>0</v>
      </c>
      <c r="AJ13">
        <v>1182126.9384433487</v>
      </c>
      <c r="AK13">
        <v>0</v>
      </c>
      <c r="AL13">
        <v>1278262.3339335066</v>
      </c>
      <c r="AM13">
        <v>0</v>
      </c>
    </row>
    <row r="14" spans="1:65" x14ac:dyDescent="0.3">
      <c r="A14">
        <v>11</v>
      </c>
      <c r="B14">
        <v>213139539.8999415</v>
      </c>
      <c r="C14">
        <v>1871.0310273470884</v>
      </c>
      <c r="D14">
        <v>17722.206863541513</v>
      </c>
      <c r="E14">
        <v>0.98662804899415024</v>
      </c>
      <c r="F14">
        <v>0.99179400537224616</v>
      </c>
      <c r="S14">
        <v>11</v>
      </c>
      <c r="T14">
        <v>0.76908078434339089</v>
      </c>
      <c r="AG14">
        <v>10</v>
      </c>
      <c r="AH14">
        <v>1182126.9384433487</v>
      </c>
      <c r="AI14">
        <v>0</v>
      </c>
      <c r="AJ14">
        <v>1182126.9384433487</v>
      </c>
      <c r="AK14">
        <v>0</v>
      </c>
      <c r="AL14">
        <v>1278262.3339335066</v>
      </c>
      <c r="AM14">
        <v>0</v>
      </c>
    </row>
    <row r="15" spans="1:65" x14ac:dyDescent="0.3">
      <c r="A15">
        <v>12</v>
      </c>
      <c r="B15">
        <v>213408698.89382195</v>
      </c>
      <c r="C15">
        <v>1871.2070935320767</v>
      </c>
      <c r="D15">
        <v>17744.211872361215</v>
      </c>
      <c r="E15">
        <v>0.98605559601111581</v>
      </c>
      <c r="F15">
        <v>0.99065364329218741</v>
      </c>
      <c r="S15">
        <v>12</v>
      </c>
      <c r="T15">
        <v>0.76887164854099632</v>
      </c>
      <c r="AG15">
        <v>11</v>
      </c>
      <c r="AH15">
        <v>1182126.9384433487</v>
      </c>
      <c r="AI15">
        <v>0</v>
      </c>
      <c r="AJ15">
        <v>1182126.9384433487</v>
      </c>
      <c r="AK15">
        <v>0</v>
      </c>
      <c r="AL15">
        <v>1278262.3339335066</v>
      </c>
      <c r="AM15">
        <v>0</v>
      </c>
    </row>
    <row r="16" spans="1:65" x14ac:dyDescent="0.3">
      <c r="A16">
        <v>13</v>
      </c>
      <c r="B16">
        <v>213220467.81778604</v>
      </c>
      <c r="C16">
        <v>1871.9188317374594</v>
      </c>
      <c r="D16">
        <v>17728.919166568041</v>
      </c>
      <c r="E16">
        <v>0.98478677404961112</v>
      </c>
      <c r="F16">
        <v>0.99060832053360681</v>
      </c>
      <c r="S16">
        <v>13</v>
      </c>
      <c r="T16">
        <v>0.76772399579568773</v>
      </c>
      <c r="AG16">
        <v>12</v>
      </c>
      <c r="AH16">
        <v>1182126.9384433487</v>
      </c>
      <c r="AI16">
        <v>0</v>
      </c>
      <c r="AJ16">
        <v>1182126.9384433487</v>
      </c>
      <c r="AK16">
        <v>0</v>
      </c>
      <c r="AL16">
        <v>1278262.3339335066</v>
      </c>
      <c r="AM16">
        <v>0</v>
      </c>
    </row>
    <row r="17" spans="1:39" x14ac:dyDescent="0.3">
      <c r="A17">
        <v>14</v>
      </c>
      <c r="B17">
        <v>213327770.9759773</v>
      </c>
      <c r="C17">
        <v>1872.6200891417047</v>
      </c>
      <c r="D17">
        <v>17737.499569334668</v>
      </c>
      <c r="E17">
        <v>0.98330007291388488</v>
      </c>
      <c r="F17">
        <v>0.99059369096305838</v>
      </c>
      <c r="S17">
        <v>14</v>
      </c>
      <c r="T17">
        <v>0.76755044392177429</v>
      </c>
      <c r="AG17">
        <v>13</v>
      </c>
      <c r="AH17">
        <v>1182126.9384433487</v>
      </c>
      <c r="AI17">
        <v>0</v>
      </c>
      <c r="AJ17">
        <v>1182126.9384433487</v>
      </c>
      <c r="AK17">
        <v>0</v>
      </c>
      <c r="AL17">
        <v>1278262.3339335066</v>
      </c>
      <c r="AM17">
        <v>0</v>
      </c>
    </row>
    <row r="18" spans="1:39" x14ac:dyDescent="0.3">
      <c r="A18">
        <v>15</v>
      </c>
      <c r="B18">
        <v>212914759.60093826</v>
      </c>
      <c r="C18">
        <v>1873.0333510940309</v>
      </c>
      <c r="D18">
        <v>17703.347056222781</v>
      </c>
      <c r="E18">
        <v>0.98264648420778067</v>
      </c>
      <c r="F18">
        <v>0.98988897095437622</v>
      </c>
      <c r="S18">
        <v>15</v>
      </c>
      <c r="T18">
        <v>0.76706312901985241</v>
      </c>
      <c r="AG18">
        <v>14</v>
      </c>
      <c r="AH18">
        <v>1182126.9384433487</v>
      </c>
      <c r="AI18">
        <v>0</v>
      </c>
      <c r="AJ18">
        <v>1182126.9384433487</v>
      </c>
      <c r="AK18">
        <v>0</v>
      </c>
      <c r="AL18">
        <v>1278262.3339335066</v>
      </c>
      <c r="AM18">
        <v>0</v>
      </c>
    </row>
    <row r="19" spans="1:39" x14ac:dyDescent="0.3">
      <c r="A19">
        <v>16</v>
      </c>
      <c r="B19">
        <v>213408698.89382195</v>
      </c>
      <c r="C19">
        <v>1873.5078935320767</v>
      </c>
      <c r="D19">
        <v>17744.211872361215</v>
      </c>
      <c r="E19">
        <v>0.98145400959078899</v>
      </c>
      <c r="F19">
        <v>0.98882262494671513</v>
      </c>
      <c r="S19">
        <v>16</v>
      </c>
      <c r="T19">
        <v>0.76685141149249691</v>
      </c>
      <c r="AG19">
        <v>15</v>
      </c>
      <c r="AH19">
        <v>1182126.9384433487</v>
      </c>
      <c r="AI19">
        <v>0</v>
      </c>
      <c r="AJ19">
        <v>1182126.9384433487</v>
      </c>
      <c r="AK19">
        <v>0</v>
      </c>
      <c r="AL19">
        <v>1278262.3339335066</v>
      </c>
      <c r="AM19">
        <v>0</v>
      </c>
    </row>
    <row r="20" spans="1:39" x14ac:dyDescent="0.3">
      <c r="A20">
        <v>17</v>
      </c>
      <c r="B20">
        <v>213220467.81778604</v>
      </c>
      <c r="C20">
        <v>1875.6100317374594</v>
      </c>
      <c r="D20">
        <v>17728.919166568041</v>
      </c>
      <c r="E20">
        <v>0.97732735187241371</v>
      </c>
      <c r="F20">
        <v>0.98833851404912354</v>
      </c>
      <c r="S20">
        <v>17</v>
      </c>
      <c r="T20">
        <v>0.76632732449080765</v>
      </c>
      <c r="AG20">
        <v>16</v>
      </c>
      <c r="AH20">
        <v>1182126.9384433487</v>
      </c>
      <c r="AI20">
        <v>0</v>
      </c>
      <c r="AJ20">
        <v>1182126.9384433487</v>
      </c>
      <c r="AK20">
        <v>0</v>
      </c>
      <c r="AL20">
        <v>1278262.3339335066</v>
      </c>
      <c r="AM20">
        <v>0</v>
      </c>
    </row>
    <row r="21" spans="1:39" x14ac:dyDescent="0.3">
      <c r="A21">
        <v>18</v>
      </c>
      <c r="B21">
        <v>213408698.89382195</v>
      </c>
      <c r="C21">
        <v>1877.1990935320766</v>
      </c>
      <c r="D21">
        <v>17744.211872361215</v>
      </c>
      <c r="E21">
        <v>0.97401835499900014</v>
      </c>
      <c r="F21">
        <v>0.98733425216826298</v>
      </c>
      <c r="S21">
        <v>18</v>
      </c>
      <c r="T21">
        <v>0.76380596265906486</v>
      </c>
      <c r="AG21">
        <v>17</v>
      </c>
      <c r="AH21">
        <v>1182126.9384433487</v>
      </c>
      <c r="AI21">
        <v>0</v>
      </c>
      <c r="AJ21">
        <v>1182126.9384433487</v>
      </c>
      <c r="AK21">
        <v>0</v>
      </c>
      <c r="AL21">
        <v>1278262.3339335066</v>
      </c>
      <c r="AM21">
        <v>0</v>
      </c>
    </row>
    <row r="22" spans="1:39" x14ac:dyDescent="0.3">
      <c r="A22">
        <v>19</v>
      </c>
      <c r="B22">
        <v>216030884.31526622</v>
      </c>
      <c r="C22">
        <v>1893.397747471764</v>
      </c>
      <c r="D22">
        <v>17962.832304251689</v>
      </c>
      <c r="E22">
        <v>0.93907673021018712</v>
      </c>
      <c r="F22">
        <v>0.93914733597239908</v>
      </c>
      <c r="S22">
        <v>19</v>
      </c>
      <c r="T22">
        <v>0.75765621802662109</v>
      </c>
      <c r="AG22">
        <v>18</v>
      </c>
      <c r="AH22">
        <v>1182126.9384433487</v>
      </c>
      <c r="AI22">
        <v>0</v>
      </c>
      <c r="AJ22">
        <v>1182126.9384433487</v>
      </c>
      <c r="AK22">
        <v>0</v>
      </c>
      <c r="AL22">
        <v>1278262.3339335066</v>
      </c>
      <c r="AM22">
        <v>0</v>
      </c>
    </row>
    <row r="23" spans="1:39" x14ac:dyDescent="0.3">
      <c r="A23">
        <v>20</v>
      </c>
      <c r="B23">
        <v>216111812.23311076</v>
      </c>
      <c r="C23">
        <v>1894.0767518621351</v>
      </c>
      <c r="D23">
        <v>17969.544607278222</v>
      </c>
      <c r="E23">
        <v>0.93763768991136232</v>
      </c>
      <c r="F23">
        <v>0.93880047885358919</v>
      </c>
      <c r="S23">
        <v>20</v>
      </c>
      <c r="T23">
        <v>0.75755734353766502</v>
      </c>
      <c r="AG23">
        <v>19</v>
      </c>
      <c r="AH23">
        <v>1182126.9384433487</v>
      </c>
      <c r="AI23">
        <v>0</v>
      </c>
      <c r="AJ23">
        <v>1182126.9384433487</v>
      </c>
      <c r="AK23">
        <v>0</v>
      </c>
      <c r="AL23">
        <v>1278262.3339335066</v>
      </c>
      <c r="AM23">
        <v>0</v>
      </c>
    </row>
    <row r="24" spans="1:39" x14ac:dyDescent="0.3">
      <c r="A24">
        <v>21</v>
      </c>
      <c r="B24">
        <v>216030884.31526622</v>
      </c>
      <c r="C24">
        <v>1895.6985474717642</v>
      </c>
      <c r="D24">
        <v>17962.832304251689</v>
      </c>
      <c r="E24">
        <v>0.93455192020459832</v>
      </c>
      <c r="F24">
        <v>0.93819653933767155</v>
      </c>
      <c r="S24">
        <v>21</v>
      </c>
      <c r="T24">
        <v>0.75743879565078009</v>
      </c>
      <c r="AG24">
        <v>20</v>
      </c>
      <c r="AH24">
        <v>1182126.9384433487</v>
      </c>
      <c r="AI24">
        <v>0</v>
      </c>
      <c r="AJ24">
        <v>1182126.9384433487</v>
      </c>
      <c r="AK24">
        <v>0</v>
      </c>
      <c r="AL24">
        <v>1278262.3339335066</v>
      </c>
      <c r="AM24">
        <v>0</v>
      </c>
    </row>
    <row r="25" spans="1:39" x14ac:dyDescent="0.3">
      <c r="A25">
        <v>22</v>
      </c>
      <c r="B25">
        <v>216336592.53211403</v>
      </c>
      <c r="C25">
        <v>1895.9744281151927</v>
      </c>
      <c r="D25">
        <v>17988.404414596953</v>
      </c>
      <c r="E25">
        <v>0.93361713038437477</v>
      </c>
      <c r="F25">
        <v>0.93761589589515837</v>
      </c>
      <c r="S25">
        <v>22</v>
      </c>
      <c r="T25">
        <v>0.75733985035708606</v>
      </c>
      <c r="AG25">
        <v>21</v>
      </c>
      <c r="AH25">
        <v>1182126.9384433487</v>
      </c>
      <c r="AI25">
        <v>0</v>
      </c>
      <c r="AJ25">
        <v>1182126.9384433487</v>
      </c>
      <c r="AK25">
        <v>0</v>
      </c>
      <c r="AL25">
        <v>1278262.3339335066</v>
      </c>
      <c r="AM25">
        <v>0</v>
      </c>
    </row>
    <row r="26" spans="1:39" x14ac:dyDescent="0.3">
      <c r="A26">
        <v>23</v>
      </c>
      <c r="B26">
        <v>216111812.23311076</v>
      </c>
      <c r="C26">
        <v>1896.3775518621351</v>
      </c>
      <c r="D26">
        <v>17969.544607278222</v>
      </c>
      <c r="E26">
        <v>0.93311360883241501</v>
      </c>
      <c r="F26">
        <v>0.93726984959824799</v>
      </c>
      <c r="S26">
        <v>23</v>
      </c>
      <c r="T26">
        <v>0.75650547042631666</v>
      </c>
      <c r="AG26">
        <v>22</v>
      </c>
      <c r="AH26">
        <v>1182126.9384433487</v>
      </c>
      <c r="AI26">
        <v>0</v>
      </c>
      <c r="AJ26">
        <v>1182126.9384433487</v>
      </c>
      <c r="AK26">
        <v>0</v>
      </c>
      <c r="AL26">
        <v>1278262.3339335066</v>
      </c>
      <c r="AM26">
        <v>0</v>
      </c>
    </row>
    <row r="27" spans="1:39" x14ac:dyDescent="0.3">
      <c r="A27">
        <v>24</v>
      </c>
      <c r="B27">
        <v>216417520.44995862</v>
      </c>
      <c r="C27">
        <v>1896.6534325055643</v>
      </c>
      <c r="D27">
        <v>17995.116717623489</v>
      </c>
      <c r="E27">
        <v>0.93217805358128436</v>
      </c>
      <c r="F27">
        <v>0.93666842433953268</v>
      </c>
      <c r="S27">
        <v>24</v>
      </c>
      <c r="T27">
        <v>0.75628750664568045</v>
      </c>
      <c r="AG27">
        <v>23</v>
      </c>
      <c r="AH27">
        <v>1343373.8880677486</v>
      </c>
      <c r="AI27">
        <v>-13.640409027200876</v>
      </c>
      <c r="AJ27">
        <v>1343373.8880677486</v>
      </c>
      <c r="AK27">
        <v>-13.640409027200876</v>
      </c>
      <c r="AL27">
        <v>1457349.617902759</v>
      </c>
      <c r="AM27">
        <v>-14.010213648254791</v>
      </c>
    </row>
    <row r="28" spans="1:39" x14ac:dyDescent="0.3">
      <c r="A28">
        <v>25</v>
      </c>
      <c r="B28">
        <v>216524823.60814989</v>
      </c>
      <c r="C28">
        <v>1897.5634899098097</v>
      </c>
      <c r="D28">
        <v>18003.697120390116</v>
      </c>
      <c r="E28">
        <v>0.93025161678171031</v>
      </c>
      <c r="F28">
        <v>0.9333497901367761</v>
      </c>
      <c r="S28">
        <v>25</v>
      </c>
      <c r="T28">
        <v>0.74918961426066255</v>
      </c>
      <c r="AG28">
        <v>24</v>
      </c>
      <c r="AH28">
        <v>1343373.8880677486</v>
      </c>
      <c r="AI28">
        <v>-13.640409027200876</v>
      </c>
      <c r="AJ28">
        <v>1343373.8880677486</v>
      </c>
      <c r="AK28">
        <v>-13.640409027200876</v>
      </c>
      <c r="AL28">
        <v>1457349.617902759</v>
      </c>
      <c r="AM28">
        <v>-14.010213648254791</v>
      </c>
    </row>
    <row r="29" spans="1:39" x14ac:dyDescent="0.3">
      <c r="A29">
        <v>26</v>
      </c>
      <c r="B29">
        <v>216336592.53211403</v>
      </c>
      <c r="C29">
        <v>1898.2752281151927</v>
      </c>
      <c r="D29">
        <v>17988.404414596953</v>
      </c>
      <c r="E29">
        <v>0.92909484788891394</v>
      </c>
      <c r="F29">
        <v>0.93300573779735529</v>
      </c>
      <c r="S29">
        <v>26</v>
      </c>
      <c r="T29">
        <v>0.74909228491778312</v>
      </c>
      <c r="AG29">
        <v>25</v>
      </c>
      <c r="AH29">
        <v>1343373.8880677486</v>
      </c>
      <c r="AI29">
        <v>-13.640409027200876</v>
      </c>
      <c r="AJ29">
        <v>1343373.8880677486</v>
      </c>
      <c r="AK29">
        <v>-13.640409027200876</v>
      </c>
      <c r="AL29">
        <v>1457349.617902759</v>
      </c>
      <c r="AM29">
        <v>-14.010213648254791</v>
      </c>
    </row>
    <row r="30" spans="1:39" x14ac:dyDescent="0.3">
      <c r="A30">
        <v>27</v>
      </c>
      <c r="B30">
        <v>216605751.52599448</v>
      </c>
      <c r="C30">
        <v>1898.2424943001811</v>
      </c>
      <c r="D30">
        <v>18010.409423416651</v>
      </c>
      <c r="E30">
        <v>0.92881252354373856</v>
      </c>
      <c r="F30">
        <v>0.93241061025186778</v>
      </c>
      <c r="S30">
        <v>27</v>
      </c>
      <c r="T30">
        <v>0.74901506729129175</v>
      </c>
      <c r="AG30">
        <v>26</v>
      </c>
      <c r="AH30">
        <v>1343373.8880677486</v>
      </c>
      <c r="AI30">
        <v>-13.640409027200876</v>
      </c>
      <c r="AJ30">
        <v>1343373.8880677486</v>
      </c>
      <c r="AK30">
        <v>-13.640409027200876</v>
      </c>
      <c r="AL30">
        <v>1457349.617902759</v>
      </c>
      <c r="AM30">
        <v>-14.010213648254791</v>
      </c>
    </row>
    <row r="31" spans="1:39" x14ac:dyDescent="0.3">
      <c r="A31">
        <v>28</v>
      </c>
      <c r="B31">
        <v>216417520.44995862</v>
      </c>
      <c r="C31">
        <v>1898.9542325055643</v>
      </c>
      <c r="D31">
        <v>17995.116717623489</v>
      </c>
      <c r="E31">
        <v>0.92765639168363512</v>
      </c>
      <c r="F31">
        <v>0.93181831438083584</v>
      </c>
      <c r="S31">
        <v>28</v>
      </c>
      <c r="T31">
        <v>0.74891764403468331</v>
      </c>
      <c r="AG31">
        <v>27</v>
      </c>
      <c r="AH31">
        <v>1343373.8880677486</v>
      </c>
      <c r="AI31">
        <v>-13.640409027200876</v>
      </c>
      <c r="AJ31">
        <v>1343373.8880677486</v>
      </c>
      <c r="AK31">
        <v>-13.640409027200876</v>
      </c>
      <c r="AL31">
        <v>1457349.617902759</v>
      </c>
      <c r="AM31">
        <v>-14.010213648254791</v>
      </c>
    </row>
    <row r="32" spans="1:39" x14ac:dyDescent="0.3">
      <c r="A32">
        <v>29</v>
      </c>
      <c r="B32">
        <v>216030884.31526622</v>
      </c>
      <c r="C32">
        <v>1899.3897474717642</v>
      </c>
      <c r="D32">
        <v>17962.832304251689</v>
      </c>
      <c r="E32">
        <v>0.92725557139759451</v>
      </c>
      <c r="F32">
        <v>0.93147493567795203</v>
      </c>
      <c r="S32">
        <v>29</v>
      </c>
      <c r="T32">
        <v>0.74806758704131515</v>
      </c>
      <c r="AG32">
        <v>28</v>
      </c>
      <c r="AH32">
        <v>1343373.8880677486</v>
      </c>
      <c r="AI32">
        <v>-13.640409027200876</v>
      </c>
      <c r="AJ32">
        <v>1343373.8880677486</v>
      </c>
      <c r="AK32">
        <v>-13.640409027200876</v>
      </c>
      <c r="AL32">
        <v>1457349.617902759</v>
      </c>
      <c r="AM32">
        <v>-14.010213648254791</v>
      </c>
    </row>
    <row r="33" spans="1:39" x14ac:dyDescent="0.3">
      <c r="A33">
        <v>30</v>
      </c>
      <c r="B33">
        <v>216111812.23311076</v>
      </c>
      <c r="C33">
        <v>1900.0687518621351</v>
      </c>
      <c r="D33">
        <v>17969.544607278222</v>
      </c>
      <c r="E33">
        <v>0.92581902558092422</v>
      </c>
      <c r="F33">
        <v>0.93088190960116446</v>
      </c>
      <c r="S33">
        <v>30</v>
      </c>
      <c r="T33">
        <v>0.74789217773421779</v>
      </c>
      <c r="AG33">
        <v>29</v>
      </c>
      <c r="AH33">
        <v>1343373.8880677486</v>
      </c>
      <c r="AI33">
        <v>-13.640409027200876</v>
      </c>
      <c r="AJ33">
        <v>1343373.8880677486</v>
      </c>
      <c r="AK33">
        <v>-13.640409027200876</v>
      </c>
      <c r="AL33">
        <v>1457349.617902759</v>
      </c>
      <c r="AM33">
        <v>-14.010213648254791</v>
      </c>
    </row>
    <row r="34" spans="1:39" x14ac:dyDescent="0.3">
      <c r="A34">
        <v>31</v>
      </c>
      <c r="B34">
        <v>216524823.60814989</v>
      </c>
      <c r="C34">
        <v>1899.8642899098099</v>
      </c>
      <c r="D34">
        <v>18003.697120390116</v>
      </c>
      <c r="E34">
        <v>0.92573061602052675</v>
      </c>
      <c r="F34">
        <v>0.9298021373348514</v>
      </c>
      <c r="S34">
        <v>31</v>
      </c>
      <c r="T34">
        <v>0.74707065726572075</v>
      </c>
      <c r="AG34">
        <v>30</v>
      </c>
      <c r="AH34">
        <v>1343373.8880677486</v>
      </c>
      <c r="AI34">
        <v>-13.640409027200876</v>
      </c>
      <c r="AJ34">
        <v>1343373.8880677486</v>
      </c>
      <c r="AK34">
        <v>-13.640409027200876</v>
      </c>
      <c r="AL34">
        <v>1457349.617902759</v>
      </c>
      <c r="AM34">
        <v>-14.010213648254791</v>
      </c>
    </row>
    <row r="35" spans="1:39" x14ac:dyDescent="0.3">
      <c r="A35">
        <v>32</v>
      </c>
      <c r="B35">
        <v>216605751.52599448</v>
      </c>
      <c r="C35">
        <v>1900.5432943001811</v>
      </c>
      <c r="D35">
        <v>18010.409423416651</v>
      </c>
      <c r="E35">
        <v>0.92429208936688767</v>
      </c>
      <c r="F35">
        <v>0.92945944897804778</v>
      </c>
      <c r="S35">
        <v>32</v>
      </c>
      <c r="T35">
        <v>0.74697311452904824</v>
      </c>
      <c r="AG35">
        <v>31</v>
      </c>
      <c r="AH35">
        <v>1343373.8880677486</v>
      </c>
      <c r="AI35">
        <v>-13.640409027200876</v>
      </c>
      <c r="AJ35">
        <v>1343373.8880677486</v>
      </c>
      <c r="AK35">
        <v>-13.640409027200876</v>
      </c>
      <c r="AL35">
        <v>1457349.617902759</v>
      </c>
      <c r="AM35">
        <v>-14.010213648254791</v>
      </c>
    </row>
    <row r="36" spans="1:39" x14ac:dyDescent="0.3">
      <c r="A36">
        <v>33</v>
      </c>
      <c r="B36">
        <v>216336592.53211403</v>
      </c>
      <c r="C36">
        <v>1901.9664281151927</v>
      </c>
      <c r="D36">
        <v>17988.404414596953</v>
      </c>
      <c r="E36">
        <v>0.92180476008838885</v>
      </c>
      <c r="F36">
        <v>0.92886881234922392</v>
      </c>
      <c r="S36">
        <v>33</v>
      </c>
      <c r="T36">
        <v>0.7468827645861903</v>
      </c>
      <c r="AG36">
        <v>32</v>
      </c>
      <c r="AH36">
        <v>1343373.8880677486</v>
      </c>
      <c r="AI36">
        <v>-13.640409027200876</v>
      </c>
      <c r="AJ36">
        <v>1343373.8880677486</v>
      </c>
      <c r="AK36">
        <v>-13.640409027200876</v>
      </c>
      <c r="AL36">
        <v>1457349.617902759</v>
      </c>
      <c r="AM36">
        <v>-14.010213648254791</v>
      </c>
    </row>
    <row r="37" spans="1:39" x14ac:dyDescent="0.3">
      <c r="A37">
        <v>34</v>
      </c>
      <c r="B37">
        <v>216417520.44995862</v>
      </c>
      <c r="C37">
        <v>1902.6454325055643</v>
      </c>
      <c r="D37">
        <v>17995.116717623489</v>
      </c>
      <c r="E37">
        <v>0.92036784161006202</v>
      </c>
      <c r="F37">
        <v>0.92827064514444546</v>
      </c>
      <c r="S37">
        <v>34</v>
      </c>
      <c r="T37">
        <v>0.746785130965813</v>
      </c>
      <c r="AG37">
        <v>33</v>
      </c>
      <c r="AH37">
        <v>1343373.8880677486</v>
      </c>
      <c r="AI37">
        <v>-13.640409027200876</v>
      </c>
      <c r="AJ37">
        <v>1343373.8880677486</v>
      </c>
      <c r="AK37">
        <v>-13.640409027200876</v>
      </c>
      <c r="AL37">
        <v>1457349.617902759</v>
      </c>
      <c r="AM37">
        <v>-14.010213648254791</v>
      </c>
    </row>
    <row r="38" spans="1:39" x14ac:dyDescent="0.3">
      <c r="A38">
        <v>35</v>
      </c>
      <c r="B38">
        <v>216524823.60814989</v>
      </c>
      <c r="C38">
        <v>1903.5554899098099</v>
      </c>
      <c r="D38">
        <v>18003.697120390116</v>
      </c>
      <c r="E38">
        <v>0.91844386504405406</v>
      </c>
      <c r="F38">
        <v>0.92792856497354881</v>
      </c>
      <c r="S38">
        <v>35</v>
      </c>
      <c r="T38">
        <v>0.74594884032469932</v>
      </c>
      <c r="AG38">
        <v>34</v>
      </c>
      <c r="AH38">
        <v>1343373.8880677486</v>
      </c>
      <c r="AI38">
        <v>-13.640409027200876</v>
      </c>
      <c r="AJ38">
        <v>1343373.8880677486</v>
      </c>
      <c r="AK38">
        <v>-13.640409027200876</v>
      </c>
      <c r="AL38">
        <v>1457349.617902759</v>
      </c>
      <c r="AM38">
        <v>-14.010213648254791</v>
      </c>
    </row>
    <row r="39" spans="1:39" x14ac:dyDescent="0.3">
      <c r="A39">
        <v>36</v>
      </c>
      <c r="B39">
        <v>216605751.52599448</v>
      </c>
      <c r="C39">
        <v>1904.234494300181</v>
      </c>
      <c r="D39">
        <v>18010.409423416651</v>
      </c>
      <c r="E39">
        <v>0.91700675811417109</v>
      </c>
      <c r="F39">
        <v>0.92733982863809661</v>
      </c>
      <c r="S39">
        <v>36</v>
      </c>
      <c r="T39">
        <v>0.74576013903319349</v>
      </c>
      <c r="AG39">
        <v>35</v>
      </c>
      <c r="AH39">
        <v>1343373.8880677486</v>
      </c>
      <c r="AI39">
        <v>-13.640409027200876</v>
      </c>
      <c r="AJ39">
        <v>1343373.8880677486</v>
      </c>
      <c r="AK39">
        <v>-13.640409027200876</v>
      </c>
      <c r="AL39">
        <v>1457349.617902759</v>
      </c>
      <c r="AM39">
        <v>-14.010213648254791</v>
      </c>
    </row>
    <row r="40" spans="1:39" x14ac:dyDescent="0.3">
      <c r="A40">
        <v>37</v>
      </c>
      <c r="B40">
        <v>216650534.70271435</v>
      </c>
      <c r="C40">
        <v>1904.8264384156498</v>
      </c>
      <c r="D40">
        <v>18019.276658277871</v>
      </c>
      <c r="E40">
        <v>0.91577249435750585</v>
      </c>
      <c r="F40">
        <v>0.92620394458882138</v>
      </c>
      <c r="S40">
        <v>37</v>
      </c>
      <c r="T40">
        <v>0.74328878470657711</v>
      </c>
      <c r="AG40">
        <v>36</v>
      </c>
      <c r="AH40">
        <v>1343373.8880677486</v>
      </c>
      <c r="AI40">
        <v>-13.640409027200876</v>
      </c>
      <c r="AJ40">
        <v>1343373.8880677486</v>
      </c>
      <c r="AK40">
        <v>-13.640409027200876</v>
      </c>
      <c r="AL40">
        <v>1457349.617902759</v>
      </c>
      <c r="AM40">
        <v>-14.010213648254791</v>
      </c>
    </row>
    <row r="41" spans="1:39" x14ac:dyDescent="0.3">
      <c r="A41">
        <v>38</v>
      </c>
      <c r="B41">
        <v>216650534.70271435</v>
      </c>
      <c r="C41">
        <v>1905.28143841565</v>
      </c>
      <c r="D41">
        <v>18019.276658277871</v>
      </c>
      <c r="E41">
        <v>0.91487210939871044</v>
      </c>
      <c r="F41">
        <v>0.9261280906309356</v>
      </c>
      <c r="S41">
        <v>38</v>
      </c>
      <c r="T41">
        <v>0.74324252286054981</v>
      </c>
      <c r="AG41">
        <v>37</v>
      </c>
      <c r="AH41">
        <v>1343373.8880677486</v>
      </c>
      <c r="AI41">
        <v>-13.640409027200876</v>
      </c>
      <c r="AJ41">
        <v>1343373.8880677486</v>
      </c>
      <c r="AK41">
        <v>-13.640409027200876</v>
      </c>
      <c r="AL41">
        <v>1457349.617902759</v>
      </c>
      <c r="AM41">
        <v>-14.010213648254791</v>
      </c>
    </row>
    <row r="42" spans="1:39" x14ac:dyDescent="0.3">
      <c r="A42">
        <v>39</v>
      </c>
      <c r="B42">
        <v>216731462.62055889</v>
      </c>
      <c r="C42">
        <v>1905.5054428060209</v>
      </c>
      <c r="D42">
        <v>18025.988961304403</v>
      </c>
      <c r="E42">
        <v>0.91433531933684997</v>
      </c>
      <c r="F42">
        <v>0.92545876505661395</v>
      </c>
      <c r="S42">
        <v>39</v>
      </c>
      <c r="T42">
        <v>0.74315717512640778</v>
      </c>
      <c r="AG42">
        <v>38</v>
      </c>
      <c r="AH42">
        <v>1343373.8880677486</v>
      </c>
      <c r="AI42">
        <v>-13.640409027200876</v>
      </c>
      <c r="AJ42">
        <v>1343373.8880677486</v>
      </c>
      <c r="AK42">
        <v>-13.640409027200876</v>
      </c>
      <c r="AL42">
        <v>1457349.617902759</v>
      </c>
      <c r="AM42">
        <v>-14.010213648254791</v>
      </c>
    </row>
    <row r="43" spans="1:39" x14ac:dyDescent="0.3">
      <c r="A43">
        <v>40</v>
      </c>
      <c r="B43">
        <v>216731462.62055889</v>
      </c>
      <c r="C43">
        <v>1905.9604428060209</v>
      </c>
      <c r="D43">
        <v>18025.988961304403</v>
      </c>
      <c r="E43">
        <v>0.91343512897075385</v>
      </c>
      <c r="F43">
        <v>0.92467486935827825</v>
      </c>
      <c r="S43">
        <v>40</v>
      </c>
      <c r="T43">
        <v>0.74275784870974337</v>
      </c>
      <c r="AG43">
        <v>39</v>
      </c>
      <c r="AH43">
        <v>1343373.8880677486</v>
      </c>
      <c r="AI43">
        <v>-13.640409027200876</v>
      </c>
      <c r="AJ43">
        <v>1343373.8880677486</v>
      </c>
      <c r="AK43">
        <v>-13.640409027200876</v>
      </c>
      <c r="AL43">
        <v>1457349.617902759</v>
      </c>
      <c r="AM43">
        <v>-14.010213648254791</v>
      </c>
    </row>
    <row r="44" spans="1:39" x14ac:dyDescent="0.3">
      <c r="A44">
        <v>41</v>
      </c>
      <c r="B44">
        <v>216956242.91956219</v>
      </c>
      <c r="C44">
        <v>1907.403119059079</v>
      </c>
      <c r="D44">
        <v>18044.848768623138</v>
      </c>
      <c r="E44">
        <v>0.91031949995881822</v>
      </c>
      <c r="F44">
        <v>0.92459930730986495</v>
      </c>
      <c r="S44">
        <v>41</v>
      </c>
      <c r="T44">
        <v>0.7426951189655836</v>
      </c>
      <c r="AG44">
        <v>40</v>
      </c>
      <c r="AH44">
        <v>1343373.8880677486</v>
      </c>
      <c r="AI44">
        <v>-13.640409027200876</v>
      </c>
      <c r="AJ44">
        <v>1343373.8880677486</v>
      </c>
      <c r="AK44">
        <v>-13.640409027200876</v>
      </c>
      <c r="AL44">
        <v>1457349.617902759</v>
      </c>
      <c r="AM44">
        <v>-14.010213648254791</v>
      </c>
    </row>
    <row r="45" spans="1:39" x14ac:dyDescent="0.3">
      <c r="A45">
        <v>42</v>
      </c>
      <c r="B45">
        <v>216956242.91956219</v>
      </c>
      <c r="C45">
        <v>1907.8581190590789</v>
      </c>
      <c r="D45">
        <v>18044.848768623138</v>
      </c>
      <c r="E45">
        <v>0.90941981327279509</v>
      </c>
      <c r="F45">
        <v>0.92393304781198793</v>
      </c>
      <c r="S45">
        <v>42</v>
      </c>
      <c r="T45">
        <v>0.74187072951570898</v>
      </c>
      <c r="AG45">
        <v>41</v>
      </c>
      <c r="AH45">
        <v>1343373.8880677486</v>
      </c>
      <c r="AI45">
        <v>-13.640409027200876</v>
      </c>
      <c r="AJ45">
        <v>1343373.8880677486</v>
      </c>
      <c r="AK45">
        <v>-13.640409027200876</v>
      </c>
      <c r="AL45">
        <v>1457349.617902759</v>
      </c>
      <c r="AM45">
        <v>-14.010213648254791</v>
      </c>
    </row>
    <row r="46" spans="1:39" x14ac:dyDescent="0.3">
      <c r="A46">
        <v>43</v>
      </c>
      <c r="B46">
        <v>217037170.83740678</v>
      </c>
      <c r="C46">
        <v>1908.0821234494506</v>
      </c>
      <c r="D46">
        <v>18051.561071649674</v>
      </c>
      <c r="E46">
        <v>0.90888207185937131</v>
      </c>
      <c r="F46">
        <v>0.92041463341779639</v>
      </c>
      <c r="S46">
        <v>43</v>
      </c>
      <c r="T46">
        <v>0.73315422655558249</v>
      </c>
      <c r="AG46">
        <v>42</v>
      </c>
      <c r="AH46">
        <v>1343373.8880677486</v>
      </c>
      <c r="AI46">
        <v>-13.640409027200876</v>
      </c>
      <c r="AJ46">
        <v>1343373.8880677486</v>
      </c>
      <c r="AK46">
        <v>-13.640409027200876</v>
      </c>
      <c r="AL46">
        <v>1457349.617902759</v>
      </c>
      <c r="AM46">
        <v>-14.010213648254791</v>
      </c>
    </row>
    <row r="47" spans="1:39" x14ac:dyDescent="0.3">
      <c r="A47">
        <v>44</v>
      </c>
      <c r="B47">
        <v>217037170.83740678</v>
      </c>
      <c r="C47">
        <v>1908.5371234494505</v>
      </c>
      <c r="D47">
        <v>18051.561071649674</v>
      </c>
      <c r="E47">
        <v>0.90798255906731107</v>
      </c>
      <c r="F47">
        <v>0.92033981500944184</v>
      </c>
      <c r="S47">
        <v>44</v>
      </c>
      <c r="T47">
        <v>0.73310681206585004</v>
      </c>
      <c r="AG47">
        <v>43</v>
      </c>
      <c r="AH47">
        <v>1343373.8880677486</v>
      </c>
      <c r="AI47">
        <v>-13.640409027200876</v>
      </c>
      <c r="AJ47">
        <v>1343373.8880677486</v>
      </c>
      <c r="AK47">
        <v>-13.640409027200876</v>
      </c>
      <c r="AL47">
        <v>1457349.617902759</v>
      </c>
      <c r="AM47">
        <v>-14.010213648254791</v>
      </c>
    </row>
    <row r="48" spans="1:39" x14ac:dyDescent="0.3">
      <c r="A48">
        <v>45</v>
      </c>
      <c r="B48">
        <v>216650534.70271435</v>
      </c>
      <c r="C48">
        <v>1909.12643841565</v>
      </c>
      <c r="D48">
        <v>18019.276658277871</v>
      </c>
      <c r="E48">
        <v>0.90724711233475364</v>
      </c>
      <c r="F48">
        <v>0.91968139630439794</v>
      </c>
      <c r="S48">
        <v>45</v>
      </c>
      <c r="T48">
        <v>0.73302844366801811</v>
      </c>
      <c r="AG48">
        <v>44</v>
      </c>
      <c r="AH48">
        <v>1343373.8880677486</v>
      </c>
      <c r="AI48">
        <v>-13.640409027200876</v>
      </c>
      <c r="AJ48">
        <v>1343373.8880677486</v>
      </c>
      <c r="AK48">
        <v>-13.640409027200876</v>
      </c>
      <c r="AL48">
        <v>1457349.617902759</v>
      </c>
      <c r="AM48">
        <v>-14.010213648254791</v>
      </c>
    </row>
    <row r="49" spans="1:39" x14ac:dyDescent="0.3">
      <c r="A49">
        <v>46</v>
      </c>
      <c r="B49">
        <v>217144473.99559802</v>
      </c>
      <c r="C49">
        <v>1908.9921808536956</v>
      </c>
      <c r="D49">
        <v>18060.141474416298</v>
      </c>
      <c r="E49">
        <v>0.90695751213802256</v>
      </c>
      <c r="F49">
        <v>0.91888519217887688</v>
      </c>
      <c r="S49">
        <v>46</v>
      </c>
      <c r="T49">
        <v>0.73263517298967662</v>
      </c>
      <c r="AG49">
        <v>45</v>
      </c>
      <c r="AH49">
        <v>1343373.8880677486</v>
      </c>
      <c r="AI49">
        <v>-13.640409027200876</v>
      </c>
      <c r="AJ49">
        <v>1343373.8880677486</v>
      </c>
      <c r="AK49">
        <v>-13.640409027200876</v>
      </c>
      <c r="AL49">
        <v>1457349.617902759</v>
      </c>
      <c r="AM49">
        <v>-14.010213648254791</v>
      </c>
    </row>
    <row r="50" spans="1:39" x14ac:dyDescent="0.3">
      <c r="A50">
        <v>47</v>
      </c>
      <c r="B50">
        <v>217144473.99559802</v>
      </c>
      <c r="C50">
        <v>1909.4471808536957</v>
      </c>
      <c r="D50">
        <v>18060.141474416298</v>
      </c>
      <c r="E50">
        <v>0.9060582071788823</v>
      </c>
      <c r="F50">
        <v>0.91881062483926712</v>
      </c>
      <c r="S50">
        <v>47</v>
      </c>
      <c r="T50">
        <v>0.7325631138371046</v>
      </c>
      <c r="AG50">
        <v>46</v>
      </c>
      <c r="AH50">
        <v>1343373.8880677486</v>
      </c>
      <c r="AI50">
        <v>-13.640409027200876</v>
      </c>
      <c r="AJ50">
        <v>1343373.8880677486</v>
      </c>
      <c r="AK50">
        <v>-13.640409027200876</v>
      </c>
      <c r="AL50">
        <v>1457349.617902759</v>
      </c>
      <c r="AM50">
        <v>-14.010213648254791</v>
      </c>
    </row>
    <row r="51" spans="1:39" x14ac:dyDescent="0.3">
      <c r="A51">
        <v>48</v>
      </c>
      <c r="B51">
        <v>216731462.62055889</v>
      </c>
      <c r="C51">
        <v>1909.8054428060209</v>
      </c>
      <c r="D51">
        <v>18025.988961304403</v>
      </c>
      <c r="E51">
        <v>0.90581191519475901</v>
      </c>
      <c r="F51">
        <v>0.91815484885337129</v>
      </c>
      <c r="S51">
        <v>48</v>
      </c>
      <c r="T51">
        <v>0.73214323108885893</v>
      </c>
      <c r="AG51">
        <v>47</v>
      </c>
      <c r="AH51">
        <v>1343373.8880677486</v>
      </c>
      <c r="AI51">
        <v>-13.640409027200876</v>
      </c>
      <c r="AJ51">
        <v>1343373.8880677486</v>
      </c>
      <c r="AK51">
        <v>-13.640409027200876</v>
      </c>
      <c r="AL51">
        <v>1457349.617902759</v>
      </c>
      <c r="AM51">
        <v>-14.010213648254791</v>
      </c>
    </row>
    <row r="52" spans="1:39" x14ac:dyDescent="0.3">
      <c r="A52">
        <v>49</v>
      </c>
      <c r="B52">
        <v>217225401.91344261</v>
      </c>
      <c r="C52">
        <v>1909.6711852440669</v>
      </c>
      <c r="D52">
        <v>18066.853777442841</v>
      </c>
      <c r="E52">
        <v>0.90551995353340353</v>
      </c>
      <c r="F52">
        <v>0.91687141170766451</v>
      </c>
      <c r="S52">
        <v>49</v>
      </c>
      <c r="T52">
        <v>0.73209530790536503</v>
      </c>
      <c r="AG52">
        <v>48</v>
      </c>
      <c r="AH52">
        <v>1343373.8880677486</v>
      </c>
      <c r="AI52">
        <v>-13.640409027200876</v>
      </c>
      <c r="AJ52">
        <v>1343373.8880677486</v>
      </c>
      <c r="AK52">
        <v>-13.640409027200876</v>
      </c>
      <c r="AL52">
        <v>1457349.617902759</v>
      </c>
      <c r="AM52">
        <v>-14.010213648254791</v>
      </c>
    </row>
    <row r="53" spans="1:39" x14ac:dyDescent="0.3">
      <c r="A53">
        <v>50</v>
      </c>
      <c r="B53">
        <v>217225401.91344261</v>
      </c>
      <c r="C53">
        <v>1910.1261852440668</v>
      </c>
      <c r="D53">
        <v>18066.853777442841</v>
      </c>
      <c r="E53">
        <v>0.90462081139534178</v>
      </c>
      <c r="F53">
        <v>0.91679713609408331</v>
      </c>
      <c r="S53">
        <v>50</v>
      </c>
      <c r="T53">
        <v>0.73200448490425807</v>
      </c>
      <c r="AG53">
        <v>49</v>
      </c>
      <c r="AH53">
        <v>1343373.8880677486</v>
      </c>
      <c r="AI53">
        <v>-13.640409027200876</v>
      </c>
      <c r="AJ53">
        <v>1343373.8880677486</v>
      </c>
      <c r="AK53">
        <v>-13.640409027200876</v>
      </c>
      <c r="AL53">
        <v>1457349.617902759</v>
      </c>
      <c r="AM53">
        <v>-14.010213648254791</v>
      </c>
    </row>
    <row r="54" spans="1:39" x14ac:dyDescent="0.3">
      <c r="A54">
        <v>51</v>
      </c>
      <c r="B54">
        <v>216956242.91956219</v>
      </c>
      <c r="C54">
        <v>1911.703119059079</v>
      </c>
      <c r="D54">
        <v>18044.848768623138</v>
      </c>
      <c r="E54">
        <v>0.90180125364534058</v>
      </c>
      <c r="F54">
        <v>0.91614448597303877</v>
      </c>
      <c r="S54">
        <v>51</v>
      </c>
      <c r="T54">
        <v>0.73177886757714605</v>
      </c>
      <c r="AG54">
        <v>50</v>
      </c>
      <c r="AH54">
        <v>1343373.8880677486</v>
      </c>
      <c r="AI54">
        <v>-13.640409027200876</v>
      </c>
      <c r="AJ54">
        <v>1343373.8880677486</v>
      </c>
      <c r="AK54">
        <v>-13.640409027200876</v>
      </c>
      <c r="AL54">
        <v>1457349.617902759</v>
      </c>
      <c r="AM54">
        <v>-14.010213648254791</v>
      </c>
    </row>
    <row r="55" spans="1:39" x14ac:dyDescent="0.3">
      <c r="A55">
        <v>52</v>
      </c>
      <c r="B55">
        <v>217037170.83740678</v>
      </c>
      <c r="C55">
        <v>1912.3821234494505</v>
      </c>
      <c r="D55">
        <v>18051.561071649674</v>
      </c>
      <c r="E55">
        <v>0.90036560805322707</v>
      </c>
      <c r="F55">
        <v>0.91534178425454704</v>
      </c>
      <c r="S55">
        <v>52</v>
      </c>
      <c r="T55">
        <v>0.73160850835124547</v>
      </c>
      <c r="AG55">
        <v>51</v>
      </c>
      <c r="AH55">
        <v>1343373.8880677486</v>
      </c>
      <c r="AI55">
        <v>-13.640409027200876</v>
      </c>
      <c r="AJ55">
        <v>1343373.8880677486</v>
      </c>
      <c r="AK55">
        <v>-13.640409027200876</v>
      </c>
      <c r="AL55">
        <v>1457349.617902759</v>
      </c>
      <c r="AM55">
        <v>-14.010213648254791</v>
      </c>
    </row>
    <row r="56" spans="1:39" x14ac:dyDescent="0.3">
      <c r="A56">
        <v>53</v>
      </c>
      <c r="B56">
        <v>217144473.99559802</v>
      </c>
      <c r="C56">
        <v>1913.2921808536955</v>
      </c>
      <c r="D56">
        <v>18060.141474416298</v>
      </c>
      <c r="E56">
        <v>0.89844321235572877</v>
      </c>
      <c r="F56">
        <v>0.91526773909938663</v>
      </c>
      <c r="S56">
        <v>53</v>
      </c>
      <c r="T56">
        <v>0.73154740523284822</v>
      </c>
      <c r="AG56">
        <v>52</v>
      </c>
      <c r="AH56">
        <v>1343373.8880677486</v>
      </c>
      <c r="AI56">
        <v>-13.640409027200876</v>
      </c>
      <c r="AJ56">
        <v>1343373.8880677486</v>
      </c>
      <c r="AK56">
        <v>-13.640409027200876</v>
      </c>
      <c r="AL56">
        <v>1457349.617902759</v>
      </c>
      <c r="AM56">
        <v>-14.010213648254791</v>
      </c>
    </row>
    <row r="57" spans="1:39" x14ac:dyDescent="0.3">
      <c r="A57">
        <v>54</v>
      </c>
      <c r="B57">
        <v>217225401.91344261</v>
      </c>
      <c r="C57">
        <v>1913.9711852440669</v>
      </c>
      <c r="D57">
        <v>18066.853777442841</v>
      </c>
      <c r="E57">
        <v>0.89700733043524294</v>
      </c>
      <c r="F57">
        <v>0.91461751692228643</v>
      </c>
      <c r="S57">
        <v>54</v>
      </c>
      <c r="T57">
        <v>0.73074803903225893</v>
      </c>
      <c r="AG57">
        <v>53</v>
      </c>
      <c r="AH57">
        <v>1343373.8880677486</v>
      </c>
      <c r="AI57">
        <v>-13.640409027200876</v>
      </c>
      <c r="AJ57">
        <v>1343373.8880677486</v>
      </c>
      <c r="AK57">
        <v>-13.640409027200876</v>
      </c>
      <c r="AL57">
        <v>1457349.617902759</v>
      </c>
      <c r="AM57">
        <v>-14.010213648254791</v>
      </c>
    </row>
    <row r="58" spans="1:39" x14ac:dyDescent="0.3">
      <c r="A58">
        <v>55</v>
      </c>
      <c r="B58">
        <v>220275491.91938761</v>
      </c>
      <c r="C58">
        <v>1930.391449506109</v>
      </c>
      <c r="D58">
        <v>18314.219905477326</v>
      </c>
      <c r="E58">
        <v>0.86089220257545107</v>
      </c>
      <c r="F58">
        <v>0.86566837147610187</v>
      </c>
      <c r="S58">
        <v>55</v>
      </c>
      <c r="T58">
        <v>0.72621963748467611</v>
      </c>
      <c r="AG58">
        <v>54</v>
      </c>
      <c r="AH58">
        <v>1343373.8880677486</v>
      </c>
      <c r="AI58">
        <v>-13.640409027200876</v>
      </c>
      <c r="AJ58">
        <v>1343373.8880677486</v>
      </c>
      <c r="AK58">
        <v>-13.640409027200876</v>
      </c>
      <c r="AL58">
        <v>1457349.617902759</v>
      </c>
      <c r="AM58">
        <v>-14.010213648254791</v>
      </c>
    </row>
    <row r="59" spans="1:39" x14ac:dyDescent="0.3">
      <c r="A59">
        <v>56</v>
      </c>
      <c r="B59">
        <v>220275491.91938761</v>
      </c>
      <c r="C59">
        <v>1930.8282495061089</v>
      </c>
      <c r="D59">
        <v>18314.219905477326</v>
      </c>
      <c r="E59">
        <v>0.86003608885428018</v>
      </c>
      <c r="F59">
        <v>0.86559875475140158</v>
      </c>
      <c r="S59">
        <v>56</v>
      </c>
      <c r="T59">
        <v>0.72553353392560538</v>
      </c>
      <c r="AG59">
        <v>55</v>
      </c>
      <c r="AH59">
        <v>1343373.8880677486</v>
      </c>
      <c r="AI59">
        <v>-13.640409027200876</v>
      </c>
      <c r="AJ59">
        <v>1343373.8880677486</v>
      </c>
      <c r="AK59">
        <v>-13.640409027200876</v>
      </c>
      <c r="AL59">
        <v>1457349.617902759</v>
      </c>
      <c r="AM59">
        <v>-14.010213648254791</v>
      </c>
    </row>
    <row r="60" spans="1:39" x14ac:dyDescent="0.3">
      <c r="A60">
        <v>57</v>
      </c>
      <c r="B60">
        <v>220356419.8372322</v>
      </c>
      <c r="C60">
        <v>1931.0704538964803</v>
      </c>
      <c r="D60">
        <v>18320.932208503858</v>
      </c>
      <c r="E60">
        <v>0.85945306447652281</v>
      </c>
      <c r="F60">
        <v>0.86499585837588233</v>
      </c>
      <c r="S60">
        <v>57</v>
      </c>
      <c r="T60">
        <v>0.7251852793830792</v>
      </c>
      <c r="AG60">
        <v>56</v>
      </c>
      <c r="AH60">
        <v>1343373.8880677486</v>
      </c>
      <c r="AI60">
        <v>-13.640409027200876</v>
      </c>
      <c r="AJ60">
        <v>1343373.8880677486</v>
      </c>
      <c r="AK60">
        <v>-13.640409027200876</v>
      </c>
      <c r="AL60">
        <v>1457349.617902759</v>
      </c>
      <c r="AM60">
        <v>-14.010213648254791</v>
      </c>
    </row>
    <row r="61" spans="1:39" x14ac:dyDescent="0.3">
      <c r="A61">
        <v>58</v>
      </c>
      <c r="B61">
        <v>220356419.8372322</v>
      </c>
      <c r="C61">
        <v>1931.5072538964803</v>
      </c>
      <c r="D61">
        <v>18320.932208503858</v>
      </c>
      <c r="E61">
        <v>0.85859697963830151</v>
      </c>
      <c r="F61">
        <v>0.86385034709754116</v>
      </c>
      <c r="S61">
        <v>58</v>
      </c>
      <c r="T61">
        <v>0.72504352724831123</v>
      </c>
      <c r="AG61">
        <v>57</v>
      </c>
      <c r="AH61">
        <v>1343373.8880677486</v>
      </c>
      <c r="AI61">
        <v>-13.640409027200876</v>
      </c>
      <c r="AJ61">
        <v>1343373.8880677486</v>
      </c>
      <c r="AK61">
        <v>-13.640409027200876</v>
      </c>
      <c r="AL61">
        <v>1457349.617902759</v>
      </c>
      <c r="AM61">
        <v>-14.010213648254791</v>
      </c>
    </row>
    <row r="62" spans="1:39" x14ac:dyDescent="0.3">
      <c r="A62">
        <v>59</v>
      </c>
      <c r="B62">
        <v>219847587.33488694</v>
      </c>
      <c r="C62">
        <v>1931.8618391837549</v>
      </c>
      <c r="D62">
        <v>18285.474209333315</v>
      </c>
      <c r="E62">
        <v>0.8585446345496095</v>
      </c>
      <c r="F62">
        <v>0.86348177778665491</v>
      </c>
      <c r="S62">
        <v>59</v>
      </c>
      <c r="T62">
        <v>0.72450273550324851</v>
      </c>
      <c r="AG62">
        <v>58</v>
      </c>
      <c r="AH62">
        <v>1343373.8880677486</v>
      </c>
      <c r="AI62">
        <v>-13.640409027200876</v>
      </c>
      <c r="AJ62">
        <v>1343373.8880677486</v>
      </c>
      <c r="AK62">
        <v>-13.640409027200876</v>
      </c>
      <c r="AL62">
        <v>1457349.617902759</v>
      </c>
      <c r="AM62">
        <v>-14.010213648254791</v>
      </c>
    </row>
    <row r="63" spans="1:39" x14ac:dyDescent="0.3">
      <c r="A63">
        <v>60</v>
      </c>
      <c r="B63">
        <v>219847587.33488694</v>
      </c>
      <c r="C63">
        <v>1932.3168391837548</v>
      </c>
      <c r="D63">
        <v>18285.474209333315</v>
      </c>
      <c r="E63">
        <v>0.85764892071343257</v>
      </c>
      <c r="F63">
        <v>0.86282941212312314</v>
      </c>
      <c r="S63">
        <v>60</v>
      </c>
      <c r="T63">
        <v>0.72438346569357615</v>
      </c>
      <c r="AG63">
        <v>59</v>
      </c>
      <c r="AH63">
        <v>1343373.8880677486</v>
      </c>
      <c r="AI63">
        <v>-13.640409027200876</v>
      </c>
      <c r="AJ63">
        <v>1343373.8880677486</v>
      </c>
      <c r="AK63">
        <v>-13.640409027200876</v>
      </c>
      <c r="AL63">
        <v>1457349.617902759</v>
      </c>
      <c r="AM63">
        <v>-14.010213648254791</v>
      </c>
    </row>
    <row r="64" spans="1:39" x14ac:dyDescent="0.3">
      <c r="A64">
        <v>61</v>
      </c>
      <c r="B64">
        <v>220581200.13623542</v>
      </c>
      <c r="C64">
        <v>1932.9681301495375</v>
      </c>
      <c r="D64">
        <v>18339.79201582259</v>
      </c>
      <c r="E64">
        <v>0.8554322950760932</v>
      </c>
      <c r="F64">
        <v>0.85987278330868511</v>
      </c>
      <c r="S64">
        <v>61</v>
      </c>
      <c r="T64">
        <v>0.72399442549932547</v>
      </c>
      <c r="AG64">
        <v>60</v>
      </c>
      <c r="AH64">
        <v>1343373.8880677486</v>
      </c>
      <c r="AI64">
        <v>-13.640409027200876</v>
      </c>
      <c r="AJ64">
        <v>1343373.8880677486</v>
      </c>
      <c r="AK64">
        <v>-13.640409027200876</v>
      </c>
      <c r="AL64">
        <v>1457349.617902759</v>
      </c>
      <c r="AM64">
        <v>-14.010213648254791</v>
      </c>
    </row>
    <row r="65" spans="1:39" x14ac:dyDescent="0.3">
      <c r="A65">
        <v>62</v>
      </c>
      <c r="B65">
        <v>220581200.13623542</v>
      </c>
      <c r="C65">
        <v>1933.4049301495377</v>
      </c>
      <c r="D65">
        <v>18339.79201582259</v>
      </c>
      <c r="E65">
        <v>0.85457628051831458</v>
      </c>
      <c r="F65">
        <v>0.8598034798179911</v>
      </c>
      <c r="S65">
        <v>62</v>
      </c>
      <c r="T65">
        <v>0.72333771858203011</v>
      </c>
      <c r="AG65">
        <v>61</v>
      </c>
      <c r="AH65">
        <v>1343373.8880677486</v>
      </c>
      <c r="AI65">
        <v>-13.640409027200876</v>
      </c>
      <c r="AJ65">
        <v>1343373.8880677486</v>
      </c>
      <c r="AK65">
        <v>-13.640409027200876</v>
      </c>
      <c r="AL65">
        <v>1457349.617902759</v>
      </c>
      <c r="AM65">
        <v>-14.010213648254791</v>
      </c>
    </row>
    <row r="66" spans="1:39" x14ac:dyDescent="0.3">
      <c r="A66">
        <v>63</v>
      </c>
      <c r="B66">
        <v>220662128.05408001</v>
      </c>
      <c r="C66">
        <v>1933.6471345399091</v>
      </c>
      <c r="D66">
        <v>18346.504318849122</v>
      </c>
      <c r="E66">
        <v>0.85399315045387936</v>
      </c>
      <c r="F66">
        <v>0.85920394808942424</v>
      </c>
      <c r="S66">
        <v>63</v>
      </c>
      <c r="T66">
        <v>0.72308303056264123</v>
      </c>
      <c r="AG66">
        <v>62</v>
      </c>
      <c r="AH66">
        <v>1343373.8880677486</v>
      </c>
      <c r="AI66">
        <v>-13.640409027200876</v>
      </c>
      <c r="AJ66">
        <v>1343373.8880677486</v>
      </c>
      <c r="AK66">
        <v>-13.640409027200876</v>
      </c>
      <c r="AL66">
        <v>1457349.617902759</v>
      </c>
      <c r="AM66">
        <v>-14.010213648254791</v>
      </c>
    </row>
    <row r="67" spans="1:39" x14ac:dyDescent="0.3">
      <c r="A67">
        <v>64</v>
      </c>
      <c r="B67">
        <v>219928515.25273144</v>
      </c>
      <c r="C67">
        <v>1934.4048435741256</v>
      </c>
      <c r="D67">
        <v>18292.186512359844</v>
      </c>
      <c r="E67">
        <v>0.85343508309435256</v>
      </c>
      <c r="F67">
        <v>0.8586550777214268</v>
      </c>
      <c r="S67">
        <v>64</v>
      </c>
      <c r="T67">
        <v>0.72240829021722563</v>
      </c>
      <c r="AG67">
        <v>63</v>
      </c>
      <c r="AH67">
        <v>1343373.8880677486</v>
      </c>
      <c r="AI67">
        <v>-13.640409027200876</v>
      </c>
      <c r="AJ67">
        <v>1343373.8880677486</v>
      </c>
      <c r="AK67">
        <v>-13.640409027200876</v>
      </c>
      <c r="AL67">
        <v>1457349.617902759</v>
      </c>
      <c r="AM67">
        <v>-14.010213648254791</v>
      </c>
    </row>
    <row r="68" spans="1:39" x14ac:dyDescent="0.3">
      <c r="A68">
        <v>65</v>
      </c>
      <c r="B68">
        <v>220662128.05408001</v>
      </c>
      <c r="C68">
        <v>1934.083934539909</v>
      </c>
      <c r="D68">
        <v>18346.504318849122</v>
      </c>
      <c r="E68">
        <v>0.8531371621381344</v>
      </c>
      <c r="F68">
        <v>0.85859224401232426</v>
      </c>
      <c r="S68">
        <v>65</v>
      </c>
      <c r="T68">
        <v>0.72186355115300904</v>
      </c>
      <c r="AG68">
        <v>64</v>
      </c>
      <c r="AH68">
        <v>1343373.8880677486</v>
      </c>
      <c r="AI68">
        <v>-13.640409027200876</v>
      </c>
      <c r="AJ68">
        <v>1343373.8880677486</v>
      </c>
      <c r="AK68">
        <v>-13.640409027200876</v>
      </c>
      <c r="AL68">
        <v>1457349.617902759</v>
      </c>
      <c r="AM68">
        <v>-14.010213648254791</v>
      </c>
    </row>
    <row r="69" spans="1:39" x14ac:dyDescent="0.3">
      <c r="A69">
        <v>66</v>
      </c>
      <c r="B69">
        <v>220153295.55173475</v>
      </c>
      <c r="C69">
        <v>1934.4385198271834</v>
      </c>
      <c r="D69">
        <v>18311.046319678579</v>
      </c>
      <c r="E69">
        <v>0.85308684669523793</v>
      </c>
      <c r="F69">
        <v>0.85834183251474971</v>
      </c>
      <c r="S69">
        <v>66</v>
      </c>
      <c r="T69">
        <v>0.72173487586112672</v>
      </c>
      <c r="AG69">
        <v>65</v>
      </c>
      <c r="AH69">
        <v>1343373.8880677486</v>
      </c>
      <c r="AI69">
        <v>-13.640409027200876</v>
      </c>
      <c r="AJ69">
        <v>1343373.8880677486</v>
      </c>
      <c r="AK69">
        <v>-13.640409027200876</v>
      </c>
      <c r="AL69">
        <v>1457349.617902759</v>
      </c>
      <c r="AM69">
        <v>-14.010213648254791</v>
      </c>
    </row>
    <row r="70" spans="1:39" x14ac:dyDescent="0.3">
      <c r="A70">
        <v>67</v>
      </c>
      <c r="B70">
        <v>220275491.91938761</v>
      </c>
      <c r="C70">
        <v>1934.5194495061089</v>
      </c>
      <c r="D70">
        <v>18314.219905477326</v>
      </c>
      <c r="E70">
        <v>0.85278870079473101</v>
      </c>
      <c r="F70">
        <v>0.85804843402295661</v>
      </c>
      <c r="S70">
        <v>67</v>
      </c>
      <c r="T70">
        <v>0.72121421728811608</v>
      </c>
      <c r="AG70">
        <v>66</v>
      </c>
      <c r="AH70">
        <v>1343373.8880677486</v>
      </c>
      <c r="AI70">
        <v>-13.640409027200876</v>
      </c>
      <c r="AJ70">
        <v>1343373.8880677486</v>
      </c>
      <c r="AK70">
        <v>-13.640409027200876</v>
      </c>
      <c r="AL70">
        <v>1457349.617902759</v>
      </c>
      <c r="AM70">
        <v>-14.010213648254791</v>
      </c>
    </row>
    <row r="71" spans="1:39" x14ac:dyDescent="0.3">
      <c r="A71">
        <v>68</v>
      </c>
      <c r="B71">
        <v>220153295.55173475</v>
      </c>
      <c r="C71">
        <v>1934.8935198271836</v>
      </c>
      <c r="D71">
        <v>18311.046319678579</v>
      </c>
      <c r="E71">
        <v>0.85219139863849003</v>
      </c>
      <c r="F71">
        <v>0.85768961668036225</v>
      </c>
      <c r="S71">
        <v>68</v>
      </c>
      <c r="T71">
        <v>0.72107520509345091</v>
      </c>
      <c r="AG71">
        <v>67</v>
      </c>
      <c r="AH71">
        <v>1343373.8880677486</v>
      </c>
      <c r="AI71">
        <v>-13.640409027200876</v>
      </c>
      <c r="AJ71">
        <v>1343373.8880677486</v>
      </c>
      <c r="AK71">
        <v>-13.640409027200876</v>
      </c>
      <c r="AL71">
        <v>1457349.617902759</v>
      </c>
      <c r="AM71">
        <v>-14.010213648254791</v>
      </c>
    </row>
    <row r="72" spans="1:39" x14ac:dyDescent="0.3">
      <c r="A72">
        <v>69</v>
      </c>
      <c r="B72">
        <v>220769431.21227127</v>
      </c>
      <c r="C72">
        <v>1934.5571919441545</v>
      </c>
      <c r="D72">
        <v>18355.084721615756</v>
      </c>
      <c r="E72">
        <v>0.85206665560709627</v>
      </c>
      <c r="F72">
        <v>0.85712354325833484</v>
      </c>
      <c r="S72">
        <v>69</v>
      </c>
      <c r="T72">
        <v>0.72069942674914522</v>
      </c>
      <c r="AG72">
        <v>68</v>
      </c>
      <c r="AH72">
        <v>1467193.4985067709</v>
      </c>
      <c r="AI72">
        <v>-24.114716515876392</v>
      </c>
      <c r="AJ72">
        <v>1467193.4985067709</v>
      </c>
      <c r="AK72">
        <v>-24.114716515876392</v>
      </c>
      <c r="AL72">
        <v>1594923.5396486095</v>
      </c>
      <c r="AM72">
        <v>-24.772787033524146</v>
      </c>
    </row>
    <row r="73" spans="1:39" x14ac:dyDescent="0.3">
      <c r="A73">
        <v>70</v>
      </c>
      <c r="B73">
        <v>220234223.46957934</v>
      </c>
      <c r="C73">
        <v>1935.117524217555</v>
      </c>
      <c r="D73">
        <v>18317.758622705118</v>
      </c>
      <c r="E73">
        <v>0.85164825119086907</v>
      </c>
      <c r="F73">
        <v>0.85706073675818562</v>
      </c>
      <c r="S73">
        <v>70</v>
      </c>
      <c r="T73">
        <v>0.72004303676492598</v>
      </c>
      <c r="AG73">
        <v>69</v>
      </c>
      <c r="AH73">
        <v>1467193.4985067709</v>
      </c>
      <c r="AI73">
        <v>-24.114716515876392</v>
      </c>
      <c r="AJ73">
        <v>1467193.4985067709</v>
      </c>
      <c r="AK73">
        <v>-24.114716515876392</v>
      </c>
      <c r="AL73">
        <v>1594923.5396486095</v>
      </c>
      <c r="AM73">
        <v>-24.772787033524146</v>
      </c>
    </row>
    <row r="74" spans="1:39" x14ac:dyDescent="0.3">
      <c r="A74">
        <v>71</v>
      </c>
      <c r="B74">
        <v>220356419.8372322</v>
      </c>
      <c r="C74">
        <v>1935.1984538964803</v>
      </c>
      <c r="D74">
        <v>18320.932208503858</v>
      </c>
      <c r="E74">
        <v>0.8513499707605956</v>
      </c>
      <c r="F74">
        <v>0.85704194258912092</v>
      </c>
      <c r="S74">
        <v>71</v>
      </c>
      <c r="T74">
        <v>0.71859913338039727</v>
      </c>
      <c r="AG74">
        <v>70</v>
      </c>
      <c r="AH74">
        <v>1467193.4985067709</v>
      </c>
      <c r="AI74">
        <v>-24.114716515876392</v>
      </c>
      <c r="AJ74">
        <v>1467193.4985067709</v>
      </c>
      <c r="AK74">
        <v>-24.114716515876392</v>
      </c>
      <c r="AL74">
        <v>1594923.5396486095</v>
      </c>
      <c r="AM74">
        <v>-24.772787033524146</v>
      </c>
    </row>
    <row r="75" spans="1:39" x14ac:dyDescent="0.3">
      <c r="A75">
        <v>72</v>
      </c>
      <c r="B75">
        <v>220769431.21227127</v>
      </c>
      <c r="C75">
        <v>1934.9939919441545</v>
      </c>
      <c r="D75">
        <v>18355.084721615756</v>
      </c>
      <c r="E75">
        <v>0.85121069008927253</v>
      </c>
      <c r="F75">
        <v>0.85651732395756619</v>
      </c>
      <c r="S75">
        <v>72</v>
      </c>
      <c r="T75">
        <v>0.71794996250976117</v>
      </c>
      <c r="AG75">
        <v>71</v>
      </c>
      <c r="AH75">
        <v>1467193.4985067709</v>
      </c>
      <c r="AI75">
        <v>-24.114716515876392</v>
      </c>
      <c r="AJ75">
        <v>1467193.4985067709</v>
      </c>
      <c r="AK75">
        <v>-24.114716515876392</v>
      </c>
      <c r="AL75">
        <v>1594923.5396486095</v>
      </c>
      <c r="AM75">
        <v>-24.772787033524146</v>
      </c>
    </row>
    <row r="76" spans="1:39" x14ac:dyDescent="0.3">
      <c r="A76">
        <v>73</v>
      </c>
      <c r="B76">
        <v>220850359.13011584</v>
      </c>
      <c r="C76">
        <v>1935.2361963345256</v>
      </c>
      <c r="D76">
        <v>18361.797024642285</v>
      </c>
      <c r="E76">
        <v>0.85062750805319709</v>
      </c>
      <c r="F76">
        <v>0.85632629199649035</v>
      </c>
      <c r="S76">
        <v>73</v>
      </c>
      <c r="T76">
        <v>0.7132038946968533</v>
      </c>
      <c r="AG76">
        <v>72</v>
      </c>
      <c r="AH76">
        <v>1467193.4985067709</v>
      </c>
      <c r="AI76">
        <v>-24.114716515876392</v>
      </c>
      <c r="AJ76">
        <v>1467193.4985067709</v>
      </c>
      <c r="AK76">
        <v>-24.114716515876392</v>
      </c>
      <c r="AL76">
        <v>1594923.5396486095</v>
      </c>
      <c r="AM76">
        <v>-24.772787033524146</v>
      </c>
    </row>
    <row r="77" spans="1:39" x14ac:dyDescent="0.3">
      <c r="A77">
        <v>74</v>
      </c>
      <c r="B77">
        <v>219847587.33488694</v>
      </c>
      <c r="C77">
        <v>1936.1618391837549</v>
      </c>
      <c r="D77">
        <v>18285.474209333315</v>
      </c>
      <c r="E77">
        <v>0.85006843573211643</v>
      </c>
      <c r="F77">
        <v>0.85625715666340385</v>
      </c>
      <c r="S77">
        <v>74</v>
      </c>
      <c r="T77">
        <v>0.71301428137903178</v>
      </c>
      <c r="AG77">
        <v>73</v>
      </c>
      <c r="AH77">
        <v>1467193.4985067709</v>
      </c>
      <c r="AI77">
        <v>-24.114716515876392</v>
      </c>
      <c r="AJ77">
        <v>1467193.4985067709</v>
      </c>
      <c r="AK77">
        <v>-24.114716515876392</v>
      </c>
      <c r="AL77">
        <v>1594923.5396486095</v>
      </c>
      <c r="AM77">
        <v>-24.772787033524146</v>
      </c>
    </row>
    <row r="78" spans="1:39" x14ac:dyDescent="0.3">
      <c r="A78">
        <v>75</v>
      </c>
      <c r="B78">
        <v>220850359.13011584</v>
      </c>
      <c r="C78">
        <v>1935.6729963345256</v>
      </c>
      <c r="D78">
        <v>18361.797024642285</v>
      </c>
      <c r="E78">
        <v>0.84977156736488668</v>
      </c>
      <c r="F78">
        <v>0.85565945861227088</v>
      </c>
      <c r="S78">
        <v>75</v>
      </c>
      <c r="T78">
        <v>0.71250970501124566</v>
      </c>
      <c r="AG78">
        <v>74</v>
      </c>
      <c r="AH78">
        <v>1467193.4985067709</v>
      </c>
      <c r="AI78">
        <v>-24.114716515876392</v>
      </c>
      <c r="AJ78">
        <v>1467193.4985067709</v>
      </c>
      <c r="AK78">
        <v>-24.114716515876392</v>
      </c>
      <c r="AL78">
        <v>1594923.5396486095</v>
      </c>
      <c r="AM78">
        <v>-24.772787033524146</v>
      </c>
    </row>
    <row r="79" spans="1:39" x14ac:dyDescent="0.3">
      <c r="A79">
        <v>76</v>
      </c>
      <c r="B79">
        <v>220341526.62777054</v>
      </c>
      <c r="C79">
        <v>1936.0275816218002</v>
      </c>
      <c r="D79">
        <v>18326.339025471741</v>
      </c>
      <c r="E79">
        <v>0.84972234708985528</v>
      </c>
      <c r="F79">
        <v>0.85479530550231275</v>
      </c>
      <c r="S79">
        <v>76</v>
      </c>
      <c r="T79">
        <v>0.7123208032708831</v>
      </c>
      <c r="AG79">
        <v>75</v>
      </c>
      <c r="AH79">
        <v>1467193.4985067709</v>
      </c>
      <c r="AI79">
        <v>-24.114716515876392</v>
      </c>
      <c r="AJ79">
        <v>1467193.4985067709</v>
      </c>
      <c r="AK79">
        <v>-24.114716515876392</v>
      </c>
      <c r="AL79">
        <v>1594923.5396486095</v>
      </c>
      <c r="AM79">
        <v>-24.772787033524146</v>
      </c>
    </row>
    <row r="80" spans="1:39" x14ac:dyDescent="0.3">
      <c r="A80">
        <v>77</v>
      </c>
      <c r="B80">
        <v>220341526.62777054</v>
      </c>
      <c r="C80">
        <v>1936.4825816218001</v>
      </c>
      <c r="D80">
        <v>18326.339025471741</v>
      </c>
      <c r="E80">
        <v>0.84882704594891778</v>
      </c>
      <c r="F80">
        <v>0.85472624556738519</v>
      </c>
      <c r="S80">
        <v>77</v>
      </c>
      <c r="T80">
        <v>0.71179313099800434</v>
      </c>
      <c r="AG80">
        <v>76</v>
      </c>
      <c r="AH80">
        <v>1467193.4985067709</v>
      </c>
      <c r="AI80">
        <v>-24.114716515876392</v>
      </c>
      <c r="AJ80">
        <v>1467193.4985067709</v>
      </c>
      <c r="AK80">
        <v>-24.114716515876392</v>
      </c>
      <c r="AL80">
        <v>1594923.5396486095</v>
      </c>
      <c r="AM80">
        <v>-24.772787033524146</v>
      </c>
    </row>
    <row r="81" spans="1:39" x14ac:dyDescent="0.3">
      <c r="A81">
        <v>78</v>
      </c>
      <c r="B81">
        <v>219928515.25273144</v>
      </c>
      <c r="C81">
        <v>1936.7420435741255</v>
      </c>
      <c r="D81">
        <v>18292.186512359844</v>
      </c>
      <c r="E81">
        <v>0.84882569125359031</v>
      </c>
      <c r="F81">
        <v>0.85412935665453216</v>
      </c>
      <c r="S81">
        <v>78</v>
      </c>
      <c r="T81">
        <v>0.71160952062367211</v>
      </c>
      <c r="AG81">
        <v>77</v>
      </c>
      <c r="AH81">
        <v>1467193.4985067709</v>
      </c>
      <c r="AI81">
        <v>-24.114716515876392</v>
      </c>
      <c r="AJ81">
        <v>1467193.4985067709</v>
      </c>
      <c r="AK81">
        <v>-24.114716515876392</v>
      </c>
      <c r="AL81">
        <v>1594923.5396486095</v>
      </c>
      <c r="AM81">
        <v>-24.772787033524146</v>
      </c>
    </row>
    <row r="82" spans="1:39" x14ac:dyDescent="0.3">
      <c r="A82">
        <v>79</v>
      </c>
      <c r="B82">
        <v>220422454.54561511</v>
      </c>
      <c r="C82">
        <v>1936.7065860121713</v>
      </c>
      <c r="D82">
        <v>18333.051328498277</v>
      </c>
      <c r="E82">
        <v>0.84828372152453058</v>
      </c>
      <c r="F82">
        <v>0.8528572549421306</v>
      </c>
      <c r="S82">
        <v>79</v>
      </c>
      <c r="T82">
        <v>0.71125086786207725</v>
      </c>
      <c r="AG82">
        <v>78</v>
      </c>
      <c r="AH82">
        <v>1467193.4985067709</v>
      </c>
      <c r="AI82">
        <v>-24.114716515876392</v>
      </c>
      <c r="AJ82">
        <v>1467193.4985067709</v>
      </c>
      <c r="AK82">
        <v>-24.114716515876392</v>
      </c>
      <c r="AL82">
        <v>1594923.5396486095</v>
      </c>
      <c r="AM82">
        <v>-24.772787033524146</v>
      </c>
    </row>
    <row r="83" spans="1:39" x14ac:dyDescent="0.3">
      <c r="A83">
        <v>80</v>
      </c>
      <c r="B83">
        <v>220422454.54561511</v>
      </c>
      <c r="C83">
        <v>1937.1615860121713</v>
      </c>
      <c r="D83">
        <v>18333.051328498277</v>
      </c>
      <c r="E83">
        <v>0.84738848561581448</v>
      </c>
      <c r="F83">
        <v>0.85279451557476238</v>
      </c>
      <c r="S83">
        <v>80</v>
      </c>
      <c r="T83">
        <v>0.71109509742608512</v>
      </c>
      <c r="AG83">
        <v>79</v>
      </c>
      <c r="AH83">
        <v>1467193.4985067709</v>
      </c>
      <c r="AI83">
        <v>-24.114716515876392</v>
      </c>
      <c r="AJ83">
        <v>1467193.4985067709</v>
      </c>
      <c r="AK83">
        <v>-24.114716515876392</v>
      </c>
      <c r="AL83">
        <v>1594923.5396486095</v>
      </c>
      <c r="AM83">
        <v>-24.772787033524146</v>
      </c>
    </row>
    <row r="84" spans="1:39" x14ac:dyDescent="0.3">
      <c r="A84">
        <v>81</v>
      </c>
      <c r="B84">
        <v>220581200.13623542</v>
      </c>
      <c r="C84">
        <v>1937.0961301495377</v>
      </c>
      <c r="D84">
        <v>18339.79201582259</v>
      </c>
      <c r="E84">
        <v>0.84733023525355811</v>
      </c>
      <c r="F84">
        <v>0.8522521186389076</v>
      </c>
      <c r="S84">
        <v>81</v>
      </c>
      <c r="T84">
        <v>0.71091218844374005</v>
      </c>
      <c r="AG84">
        <v>80</v>
      </c>
      <c r="AH84">
        <v>1467193.4985067709</v>
      </c>
      <c r="AI84">
        <v>-24.114716515876392</v>
      </c>
      <c r="AJ84">
        <v>1467193.4985067709</v>
      </c>
      <c r="AK84">
        <v>-24.114716515876392</v>
      </c>
      <c r="AL84">
        <v>1594923.5396486095</v>
      </c>
      <c r="AM84">
        <v>-24.772787033524146</v>
      </c>
    </row>
    <row r="85" spans="1:39" x14ac:dyDescent="0.3">
      <c r="A85">
        <v>82</v>
      </c>
      <c r="B85">
        <v>220662128.05408001</v>
      </c>
      <c r="C85">
        <v>1937.7751345399092</v>
      </c>
      <c r="D85">
        <v>18346.504318849122</v>
      </c>
      <c r="E85">
        <v>0.84589146568064899</v>
      </c>
      <c r="F85">
        <v>0.85132571445845584</v>
      </c>
      <c r="S85">
        <v>82</v>
      </c>
      <c r="T85">
        <v>0.71056436767905562</v>
      </c>
      <c r="AG85">
        <v>81</v>
      </c>
      <c r="AH85">
        <v>1467193.4985067709</v>
      </c>
      <c r="AI85">
        <v>-24.114716515876392</v>
      </c>
      <c r="AJ85">
        <v>1467193.4985067709</v>
      </c>
      <c r="AK85">
        <v>-24.114716515876392</v>
      </c>
      <c r="AL85">
        <v>1594923.5396486095</v>
      </c>
      <c r="AM85">
        <v>-24.772787033524146</v>
      </c>
    </row>
    <row r="86" spans="1:39" x14ac:dyDescent="0.3">
      <c r="A86">
        <v>83</v>
      </c>
      <c r="B86">
        <v>220153295.55173475</v>
      </c>
      <c r="C86">
        <v>1938.7385198271834</v>
      </c>
      <c r="D86">
        <v>18311.046319678579</v>
      </c>
      <c r="E86">
        <v>0.84461353576274512</v>
      </c>
      <c r="F86">
        <v>0.85126299957968743</v>
      </c>
      <c r="S86">
        <v>83</v>
      </c>
      <c r="T86">
        <v>0.71013725646379922</v>
      </c>
      <c r="AG86">
        <v>82</v>
      </c>
      <c r="AH86">
        <v>1467193.4985067709</v>
      </c>
      <c r="AI86">
        <v>-24.114716515876392</v>
      </c>
      <c r="AJ86">
        <v>1467193.4985067709</v>
      </c>
      <c r="AK86">
        <v>-24.114716515876392</v>
      </c>
      <c r="AL86">
        <v>1594923.5396486095</v>
      </c>
      <c r="AM86">
        <v>-24.772787033524146</v>
      </c>
    </row>
    <row r="87" spans="1:39" x14ac:dyDescent="0.3">
      <c r="A87">
        <v>84</v>
      </c>
      <c r="B87">
        <v>220769431.21227127</v>
      </c>
      <c r="C87">
        <v>1938.6851919441544</v>
      </c>
      <c r="D87">
        <v>18355.084721615756</v>
      </c>
      <c r="E87">
        <v>0.84396535941864981</v>
      </c>
      <c r="F87">
        <v>0.85072096453755353</v>
      </c>
      <c r="S87">
        <v>84</v>
      </c>
      <c r="T87">
        <v>0.70995008013228289</v>
      </c>
      <c r="AG87">
        <v>83</v>
      </c>
      <c r="AH87">
        <v>1467193.4985067709</v>
      </c>
      <c r="AI87">
        <v>-24.114716515876392</v>
      </c>
      <c r="AJ87">
        <v>1467193.4985067709</v>
      </c>
      <c r="AK87">
        <v>-24.114716515876392</v>
      </c>
      <c r="AL87">
        <v>1594923.5396486095</v>
      </c>
      <c r="AM87">
        <v>-24.772787033524146</v>
      </c>
    </row>
    <row r="88" spans="1:39" x14ac:dyDescent="0.3">
      <c r="A88">
        <v>85</v>
      </c>
      <c r="B88">
        <v>220234223.46957934</v>
      </c>
      <c r="C88">
        <v>1939.318724217555</v>
      </c>
      <c r="D88">
        <v>18317.758622705118</v>
      </c>
      <c r="E88">
        <v>0.84337060594857793</v>
      </c>
      <c r="F88">
        <v>0.8493094568143027</v>
      </c>
      <c r="S88">
        <v>85</v>
      </c>
      <c r="T88">
        <v>0.70990245309693389</v>
      </c>
      <c r="AG88">
        <v>84</v>
      </c>
      <c r="AH88">
        <v>1467193.4985067709</v>
      </c>
      <c r="AI88">
        <v>-24.114716515876392</v>
      </c>
      <c r="AJ88">
        <v>1467193.4985067709</v>
      </c>
      <c r="AK88">
        <v>-24.114716515876392</v>
      </c>
      <c r="AL88">
        <v>1594923.5396486095</v>
      </c>
      <c r="AM88">
        <v>-24.772787033524146</v>
      </c>
    </row>
    <row r="89" spans="1:39" x14ac:dyDescent="0.3">
      <c r="A89">
        <v>86</v>
      </c>
      <c r="B89">
        <v>220850359.13011584</v>
      </c>
      <c r="C89">
        <v>1939.3641963345256</v>
      </c>
      <c r="D89">
        <v>18361.797024642285</v>
      </c>
      <c r="E89">
        <v>0.84252656888711941</v>
      </c>
      <c r="F89">
        <v>0.84924676131384946</v>
      </c>
      <c r="S89">
        <v>86</v>
      </c>
      <c r="T89">
        <v>0.70944686512083399</v>
      </c>
      <c r="AG89">
        <v>85</v>
      </c>
      <c r="AH89">
        <v>1467193.4985067709</v>
      </c>
      <c r="AI89">
        <v>-24.114716515876392</v>
      </c>
      <c r="AJ89">
        <v>1467193.4985067709</v>
      </c>
      <c r="AK89">
        <v>-24.114716515876392</v>
      </c>
      <c r="AL89">
        <v>1594923.5396486095</v>
      </c>
      <c r="AM89">
        <v>-24.772787033524146</v>
      </c>
    </row>
    <row r="90" spans="1:39" x14ac:dyDescent="0.3">
      <c r="A90">
        <v>87</v>
      </c>
      <c r="B90">
        <v>220341526.62777054</v>
      </c>
      <c r="C90">
        <v>1940.3275816218002</v>
      </c>
      <c r="D90">
        <v>18326.339025471741</v>
      </c>
      <c r="E90">
        <v>0.84125065269684474</v>
      </c>
      <c r="F90">
        <v>0.84870508994134197</v>
      </c>
      <c r="S90">
        <v>87</v>
      </c>
      <c r="T90">
        <v>0.70926038292825577</v>
      </c>
      <c r="AG90">
        <v>86</v>
      </c>
      <c r="AH90">
        <v>1467193.4985067709</v>
      </c>
      <c r="AI90">
        <v>-24.114716515876392</v>
      </c>
      <c r="AJ90">
        <v>1467193.4985067709</v>
      </c>
      <c r="AK90">
        <v>-24.114716515876392</v>
      </c>
      <c r="AL90">
        <v>1594923.5396486095</v>
      </c>
      <c r="AM90">
        <v>-24.772787033524146</v>
      </c>
    </row>
    <row r="91" spans="1:39" x14ac:dyDescent="0.3">
      <c r="A91">
        <v>88</v>
      </c>
      <c r="B91">
        <v>219928515.25273144</v>
      </c>
      <c r="C91">
        <v>1940.7408435741256</v>
      </c>
      <c r="D91">
        <v>18292.186512359844</v>
      </c>
      <c r="E91">
        <v>0.84092490740643566</v>
      </c>
      <c r="F91">
        <v>0.84777791381373602</v>
      </c>
      <c r="S91">
        <v>88</v>
      </c>
      <c r="T91">
        <v>0.70921199696981363</v>
      </c>
      <c r="AG91">
        <v>87</v>
      </c>
      <c r="AH91">
        <v>1467193.4985067709</v>
      </c>
      <c r="AI91">
        <v>-24.114716515876392</v>
      </c>
      <c r="AJ91">
        <v>1467193.4985067709</v>
      </c>
      <c r="AK91">
        <v>-24.114716515876392</v>
      </c>
      <c r="AL91">
        <v>1594923.5396486095</v>
      </c>
      <c r="AM91">
        <v>-24.772787033524146</v>
      </c>
    </row>
    <row r="92" spans="1:39" x14ac:dyDescent="0.3">
      <c r="A92">
        <v>89</v>
      </c>
      <c r="B92">
        <v>220422454.54561511</v>
      </c>
      <c r="C92">
        <v>1941.0065860121713</v>
      </c>
      <c r="D92">
        <v>18333.051328498277</v>
      </c>
      <c r="E92">
        <v>0.83981273672708823</v>
      </c>
      <c r="F92">
        <v>0.84771524139459264</v>
      </c>
      <c r="S92">
        <v>89</v>
      </c>
      <c r="T92">
        <v>0.70821094933298667</v>
      </c>
      <c r="AG92">
        <v>88</v>
      </c>
      <c r="AH92">
        <v>1467193.4985067709</v>
      </c>
      <c r="AI92">
        <v>-24.114716515876392</v>
      </c>
      <c r="AJ92">
        <v>1467193.4985067709</v>
      </c>
      <c r="AK92">
        <v>-24.114716515876392</v>
      </c>
      <c r="AL92">
        <v>1594923.5396486095</v>
      </c>
      <c r="AM92">
        <v>-24.772787033524146</v>
      </c>
    </row>
    <row r="93" spans="1:39" x14ac:dyDescent="0.3">
      <c r="A93">
        <v>90</v>
      </c>
      <c r="B93">
        <v>220234223.46957934</v>
      </c>
      <c r="C93">
        <v>1943.317524217555</v>
      </c>
      <c r="D93">
        <v>18317.758622705118</v>
      </c>
      <c r="E93">
        <v>0.83547303385031835</v>
      </c>
      <c r="F93">
        <v>0.8471739131679854</v>
      </c>
      <c r="S93">
        <v>90</v>
      </c>
      <c r="T93">
        <v>0.70800750400923129</v>
      </c>
      <c r="AG93">
        <v>89</v>
      </c>
      <c r="AH93">
        <v>1467193.4985067709</v>
      </c>
      <c r="AI93">
        <v>-24.114716515876392</v>
      </c>
      <c r="AJ93">
        <v>1467193.4985067709</v>
      </c>
      <c r="AK93">
        <v>-24.114716515876392</v>
      </c>
      <c r="AL93">
        <v>1594923.5396486095</v>
      </c>
      <c r="AM93">
        <v>-24.772787033524146</v>
      </c>
    </row>
    <row r="94" spans="1:39" x14ac:dyDescent="0.3">
      <c r="A94">
        <v>91</v>
      </c>
      <c r="B94">
        <v>224092194.93900833</v>
      </c>
      <c r="C94">
        <v>1970.7195412180997</v>
      </c>
      <c r="D94">
        <v>18636.861810558952</v>
      </c>
      <c r="E94">
        <v>0.77670866443836795</v>
      </c>
      <c r="F94">
        <v>0.78491072341644286</v>
      </c>
      <c r="S94">
        <v>91</v>
      </c>
      <c r="T94">
        <v>0.70795540625116304</v>
      </c>
      <c r="AG94">
        <v>90</v>
      </c>
      <c r="AH94">
        <v>1467193.4985067709</v>
      </c>
      <c r="AI94">
        <v>-24.114716515876392</v>
      </c>
      <c r="AJ94">
        <v>1467193.4985067709</v>
      </c>
      <c r="AK94">
        <v>-24.114716515876392</v>
      </c>
      <c r="AL94">
        <v>1594923.5396486095</v>
      </c>
      <c r="AM94">
        <v>-24.772787033524146</v>
      </c>
    </row>
    <row r="95" spans="1:39" x14ac:dyDescent="0.3">
      <c r="A95">
        <v>92</v>
      </c>
      <c r="B95">
        <v>224092194.93900833</v>
      </c>
      <c r="C95">
        <v>1971.1927412180999</v>
      </c>
      <c r="D95">
        <v>18636.861810558952</v>
      </c>
      <c r="E95">
        <v>0.77577835689199026</v>
      </c>
      <c r="F95">
        <v>0.78483967863707826</v>
      </c>
      <c r="S95">
        <v>92</v>
      </c>
      <c r="T95">
        <v>0.70758027576972204</v>
      </c>
      <c r="AG95">
        <v>91</v>
      </c>
      <c r="AH95">
        <v>1467193.4985067709</v>
      </c>
      <c r="AI95">
        <v>-24.114716515876392</v>
      </c>
      <c r="AJ95">
        <v>1467193.4985067709</v>
      </c>
      <c r="AK95">
        <v>-24.114716515876392</v>
      </c>
      <c r="AL95">
        <v>1594923.5396486095</v>
      </c>
      <c r="AM95">
        <v>-24.772787033524146</v>
      </c>
    </row>
    <row r="96" spans="1:39" x14ac:dyDescent="0.3">
      <c r="A96">
        <v>93</v>
      </c>
      <c r="B96">
        <v>224173122.85685286</v>
      </c>
      <c r="C96">
        <v>1971.3985456084706</v>
      </c>
      <c r="D96">
        <v>18643.574113585488</v>
      </c>
      <c r="E96">
        <v>0.77526992308953879</v>
      </c>
      <c r="F96">
        <v>0.7842308137436641</v>
      </c>
      <c r="S96">
        <v>93</v>
      </c>
      <c r="T96">
        <v>0.70752806235109778</v>
      </c>
      <c r="AG96">
        <v>92</v>
      </c>
      <c r="AH96">
        <v>1467193.4985067709</v>
      </c>
      <c r="AI96">
        <v>-24.114716515876392</v>
      </c>
      <c r="AJ96">
        <v>1467193.4985067709</v>
      </c>
      <c r="AK96">
        <v>-24.114716515876392</v>
      </c>
      <c r="AL96">
        <v>1594923.5396486095</v>
      </c>
      <c r="AM96">
        <v>-24.772787033524146</v>
      </c>
    </row>
    <row r="97" spans="1:39" x14ac:dyDescent="0.3">
      <c r="A97">
        <v>94</v>
      </c>
      <c r="B97">
        <v>224173122.85685286</v>
      </c>
      <c r="C97">
        <v>1971.8717456084707</v>
      </c>
      <c r="D97">
        <v>18643.574113585488</v>
      </c>
      <c r="E97">
        <v>0.77433965542771499</v>
      </c>
      <c r="F97">
        <v>0.78337960520009731</v>
      </c>
      <c r="S97">
        <v>94</v>
      </c>
      <c r="T97">
        <v>0.70752745977530196</v>
      </c>
      <c r="AG97">
        <v>93</v>
      </c>
      <c r="AH97">
        <v>1467193.4985067709</v>
      </c>
      <c r="AI97">
        <v>-24.114716515876392</v>
      </c>
      <c r="AJ97">
        <v>1467193.4985067709</v>
      </c>
      <c r="AK97">
        <v>-24.114716515876392</v>
      </c>
      <c r="AL97">
        <v>1594923.5396486095</v>
      </c>
      <c r="AM97">
        <v>-24.772787033524146</v>
      </c>
    </row>
    <row r="98" spans="1:39" x14ac:dyDescent="0.3">
      <c r="A98">
        <v>95</v>
      </c>
      <c r="B98">
        <v>224397903.15585613</v>
      </c>
      <c r="C98">
        <v>1973.2962218615285</v>
      </c>
      <c r="D98">
        <v>18662.433920904215</v>
      </c>
      <c r="E98">
        <v>0.77125017576165611</v>
      </c>
      <c r="F98">
        <v>0.78330860593370333</v>
      </c>
      <c r="S98">
        <v>95</v>
      </c>
      <c r="T98">
        <v>0.70669328630571138</v>
      </c>
      <c r="AG98">
        <v>94</v>
      </c>
      <c r="AH98">
        <v>1467193.4985067709</v>
      </c>
      <c r="AI98">
        <v>-24.114716515876392</v>
      </c>
      <c r="AJ98">
        <v>1467193.4985067709</v>
      </c>
      <c r="AK98">
        <v>-24.114716515876392</v>
      </c>
      <c r="AL98">
        <v>1594923.5396486095</v>
      </c>
      <c r="AM98">
        <v>-24.772787033524146</v>
      </c>
    </row>
    <row r="99" spans="1:39" x14ac:dyDescent="0.3">
      <c r="A99">
        <v>96</v>
      </c>
      <c r="B99">
        <v>224397903.15585613</v>
      </c>
      <c r="C99">
        <v>1973.7694218615284</v>
      </c>
      <c r="D99">
        <v>18662.433920904215</v>
      </c>
      <c r="E99">
        <v>0.7703200129410408</v>
      </c>
      <c r="F99">
        <v>0.78270021340114271</v>
      </c>
      <c r="S99">
        <v>96</v>
      </c>
      <c r="T99">
        <v>0.70663906326945214</v>
      </c>
      <c r="AG99">
        <v>95</v>
      </c>
      <c r="AH99">
        <v>1467193.4985067709</v>
      </c>
      <c r="AI99">
        <v>-24.114716515876392</v>
      </c>
      <c r="AJ99">
        <v>1467193.4985067709</v>
      </c>
      <c r="AK99">
        <v>-24.114716515876392</v>
      </c>
      <c r="AL99">
        <v>1594923.5396486095</v>
      </c>
      <c r="AM99">
        <v>-24.772787033524146</v>
      </c>
    </row>
    <row r="100" spans="1:39" x14ac:dyDescent="0.3">
      <c r="A100">
        <v>97</v>
      </c>
      <c r="B100">
        <v>224478831.07370067</v>
      </c>
      <c r="C100">
        <v>1973.9752262518996</v>
      </c>
      <c r="D100">
        <v>18669.146223930748</v>
      </c>
      <c r="E100">
        <v>0.76981140758133582</v>
      </c>
      <c r="F100">
        <v>0.7791143625688669</v>
      </c>
      <c r="S100">
        <v>97</v>
      </c>
      <c r="T100">
        <v>0.7017928449135824</v>
      </c>
      <c r="AG100">
        <v>96</v>
      </c>
      <c r="AH100">
        <v>1467193.4985067709</v>
      </c>
      <c r="AI100">
        <v>-24.114716515876392</v>
      </c>
      <c r="AJ100">
        <v>1467193.4985067709</v>
      </c>
      <c r="AK100">
        <v>-24.114716515876392</v>
      </c>
      <c r="AL100">
        <v>1594923.5396486095</v>
      </c>
      <c r="AM100">
        <v>-24.772787033524146</v>
      </c>
    </row>
    <row r="101" spans="1:39" x14ac:dyDescent="0.3">
      <c r="A101">
        <v>98</v>
      </c>
      <c r="B101">
        <v>224478831.07370067</v>
      </c>
      <c r="C101">
        <v>1974.4484262518995</v>
      </c>
      <c r="D101">
        <v>18669.146223930748</v>
      </c>
      <c r="E101">
        <v>0.76888128247505738</v>
      </c>
      <c r="F101">
        <v>0.77904348320173267</v>
      </c>
      <c r="S101">
        <v>98</v>
      </c>
      <c r="T101">
        <v>0.70165236619541504</v>
      </c>
      <c r="AG101">
        <v>97</v>
      </c>
      <c r="AH101">
        <v>1467193.4985067709</v>
      </c>
      <c r="AI101">
        <v>-24.114716515876392</v>
      </c>
      <c r="AJ101">
        <v>1467193.4985067709</v>
      </c>
      <c r="AK101">
        <v>-24.114716515876392</v>
      </c>
      <c r="AL101">
        <v>1594923.5396486095</v>
      </c>
      <c r="AM101">
        <v>-24.772787033524146</v>
      </c>
    </row>
    <row r="102" spans="1:39" x14ac:dyDescent="0.3">
      <c r="A102">
        <v>99</v>
      </c>
      <c r="B102">
        <v>224092194.93900833</v>
      </c>
      <c r="C102">
        <v>1975.1915412180999</v>
      </c>
      <c r="D102">
        <v>18636.861810558952</v>
      </c>
      <c r="E102">
        <v>0.76791001190623753</v>
      </c>
      <c r="F102">
        <v>0.77843634275863804</v>
      </c>
      <c r="S102">
        <v>99</v>
      </c>
      <c r="T102">
        <v>0.70143003471548759</v>
      </c>
      <c r="AG102">
        <v>98</v>
      </c>
      <c r="AH102">
        <v>1467193.4985067709</v>
      </c>
      <c r="AI102">
        <v>-24.114716515876392</v>
      </c>
      <c r="AJ102">
        <v>1467193.4985067709</v>
      </c>
      <c r="AK102">
        <v>-24.114716515876392</v>
      </c>
      <c r="AL102">
        <v>1594923.5396486095</v>
      </c>
      <c r="AM102">
        <v>-24.772787033524146</v>
      </c>
    </row>
    <row r="103" spans="1:39" x14ac:dyDescent="0.3">
      <c r="A103">
        <v>100</v>
      </c>
      <c r="B103">
        <v>224586134.2318919</v>
      </c>
      <c r="C103">
        <v>1974.8852836561446</v>
      </c>
      <c r="D103">
        <v>18677.726626697378</v>
      </c>
      <c r="E103">
        <v>0.76788531410786487</v>
      </c>
      <c r="F103">
        <v>0.77758321448654677</v>
      </c>
      <c r="S103">
        <v>100</v>
      </c>
      <c r="T103">
        <v>0.7012895517994685</v>
      </c>
      <c r="AG103">
        <v>99</v>
      </c>
      <c r="AH103">
        <v>1467193.4985067709</v>
      </c>
      <c r="AI103">
        <v>-24.114716515876392</v>
      </c>
      <c r="AJ103">
        <v>1467193.4985067709</v>
      </c>
      <c r="AK103">
        <v>-24.114716515876392</v>
      </c>
      <c r="AL103">
        <v>1594923.5396486095</v>
      </c>
      <c r="AM103">
        <v>-24.772787033524146</v>
      </c>
    </row>
    <row r="104" spans="1:39" x14ac:dyDescent="0.3">
      <c r="A104">
        <v>101</v>
      </c>
      <c r="B104">
        <v>224586134.2318919</v>
      </c>
      <c r="C104">
        <v>1975.3584836561447</v>
      </c>
      <c r="D104">
        <v>18677.726626697378</v>
      </c>
      <c r="E104">
        <v>0.76695523254383491</v>
      </c>
      <c r="F104">
        <v>0.77751237784659122</v>
      </c>
      <c r="S104">
        <v>101</v>
      </c>
      <c r="T104">
        <v>0.70030138691943933</v>
      </c>
      <c r="AG104">
        <v>100</v>
      </c>
      <c r="AH104">
        <v>1467193.4985067709</v>
      </c>
      <c r="AI104">
        <v>-24.114716515876392</v>
      </c>
      <c r="AJ104">
        <v>1467193.4985067709</v>
      </c>
      <c r="AK104">
        <v>-24.114716515876392</v>
      </c>
      <c r="AL104">
        <v>1594923.5396486095</v>
      </c>
      <c r="AM104">
        <v>-24.772787033524146</v>
      </c>
    </row>
    <row r="105" spans="1:39" x14ac:dyDescent="0.3">
      <c r="A105">
        <v>102</v>
      </c>
      <c r="B105">
        <v>224173122.85685286</v>
      </c>
      <c r="C105">
        <v>1975.8705456084706</v>
      </c>
      <c r="D105">
        <v>18643.574113585488</v>
      </c>
      <c r="E105">
        <v>0.76647170069745618</v>
      </c>
      <c r="F105">
        <v>0.77690568220412459</v>
      </c>
      <c r="S105">
        <v>102</v>
      </c>
      <c r="T105">
        <v>0.69993887078978412</v>
      </c>
      <c r="AG105">
        <v>101</v>
      </c>
      <c r="AH105">
        <v>1467193.4985067709</v>
      </c>
      <c r="AI105">
        <v>-24.114716515876392</v>
      </c>
      <c r="AJ105">
        <v>1467193.4985067709</v>
      </c>
      <c r="AK105">
        <v>-24.114716515876392</v>
      </c>
      <c r="AL105">
        <v>1594923.5396486095</v>
      </c>
      <c r="AM105">
        <v>-24.772787033524146</v>
      </c>
    </row>
    <row r="106" spans="1:39" x14ac:dyDescent="0.3">
      <c r="A106">
        <v>103</v>
      </c>
      <c r="B106">
        <v>224667062.14973652</v>
      </c>
      <c r="C106">
        <v>1975.5642880465161</v>
      </c>
      <c r="D106">
        <v>18684.438929723914</v>
      </c>
      <c r="E106">
        <v>0.76644653120077555</v>
      </c>
      <c r="F106">
        <v>0.77556741073916025</v>
      </c>
      <c r="S106">
        <v>103</v>
      </c>
      <c r="T106">
        <v>0.69912735591749342</v>
      </c>
      <c r="AG106">
        <v>102</v>
      </c>
      <c r="AH106">
        <v>1467193.4985067709</v>
      </c>
      <c r="AI106">
        <v>-24.114716515876392</v>
      </c>
      <c r="AJ106">
        <v>1467193.4985067709</v>
      </c>
      <c r="AK106">
        <v>-24.114716515876392</v>
      </c>
      <c r="AL106">
        <v>1594923.5396486095</v>
      </c>
      <c r="AM106">
        <v>-24.772787033524146</v>
      </c>
    </row>
    <row r="107" spans="1:39" x14ac:dyDescent="0.3">
      <c r="A107">
        <v>104</v>
      </c>
      <c r="B107">
        <v>224667062.14973652</v>
      </c>
      <c r="C107">
        <v>1976.0374880465163</v>
      </c>
      <c r="D107">
        <v>18684.438929723914</v>
      </c>
      <c r="E107">
        <v>0.76551648611476175</v>
      </c>
      <c r="F107">
        <v>0.7754966218642283</v>
      </c>
      <c r="S107">
        <v>104</v>
      </c>
      <c r="T107">
        <v>0.69909004654238294</v>
      </c>
      <c r="AG107">
        <v>103</v>
      </c>
      <c r="AH107">
        <v>1467193.4985067709</v>
      </c>
      <c r="AI107">
        <v>-24.114716515876392</v>
      </c>
      <c r="AJ107">
        <v>1467193.4985067709</v>
      </c>
      <c r="AK107">
        <v>-24.114716515876392</v>
      </c>
      <c r="AL107">
        <v>1594923.5396486095</v>
      </c>
      <c r="AM107">
        <v>-24.772787033524146</v>
      </c>
    </row>
    <row r="108" spans="1:39" x14ac:dyDescent="0.3">
      <c r="A108">
        <v>105</v>
      </c>
      <c r="B108">
        <v>225240602.71588498</v>
      </c>
      <c r="C108">
        <v>1975.6678177602535</v>
      </c>
      <c r="D108">
        <v>18727.415272900296</v>
      </c>
      <c r="E108">
        <v>0.7655038065070644</v>
      </c>
      <c r="F108">
        <v>0.7748904388579515</v>
      </c>
      <c r="S108">
        <v>105</v>
      </c>
      <c r="T108">
        <v>0.69870303397958644</v>
      </c>
      <c r="AG108">
        <v>104</v>
      </c>
      <c r="AH108">
        <v>1467193.4985067709</v>
      </c>
      <c r="AI108">
        <v>-24.114716515876392</v>
      </c>
      <c r="AJ108">
        <v>1467193.4985067709</v>
      </c>
      <c r="AK108">
        <v>-24.114716515876392</v>
      </c>
      <c r="AL108">
        <v>1594923.5396486095</v>
      </c>
      <c r="AM108">
        <v>-24.772787033524146</v>
      </c>
    </row>
    <row r="109" spans="1:39" x14ac:dyDescent="0.3">
      <c r="A109">
        <v>106</v>
      </c>
      <c r="B109">
        <v>225240602.71588498</v>
      </c>
      <c r="C109">
        <v>1976.1228177602534</v>
      </c>
      <c r="D109">
        <v>18727.415272900296</v>
      </c>
      <c r="E109">
        <v>0.76461142298391582</v>
      </c>
      <c r="F109">
        <v>0.77403624600541221</v>
      </c>
      <c r="S109">
        <v>106</v>
      </c>
      <c r="T109">
        <v>0.69866497179896325</v>
      </c>
      <c r="AG109">
        <v>105</v>
      </c>
      <c r="AH109">
        <v>1467193.4985067709</v>
      </c>
      <c r="AI109">
        <v>-24.114716515876392</v>
      </c>
      <c r="AJ109">
        <v>1467193.4985067709</v>
      </c>
      <c r="AK109">
        <v>-24.114716515876392</v>
      </c>
      <c r="AL109">
        <v>1594923.5396486095</v>
      </c>
      <c r="AM109">
        <v>-24.772787033524146</v>
      </c>
    </row>
    <row r="110" spans="1:39" x14ac:dyDescent="0.3">
      <c r="A110">
        <v>107</v>
      </c>
      <c r="B110">
        <v>225321530.63372949</v>
      </c>
      <c r="C110">
        <v>1976.3468221506243</v>
      </c>
      <c r="D110">
        <v>18734.127575926828</v>
      </c>
      <c r="E110">
        <v>0.76406473030123434</v>
      </c>
      <c r="F110">
        <v>0.77396549831058448</v>
      </c>
      <c r="S110">
        <v>107</v>
      </c>
      <c r="T110">
        <v>0.6978361871725981</v>
      </c>
      <c r="AG110">
        <v>106</v>
      </c>
      <c r="AH110">
        <v>1467193.4985067709</v>
      </c>
      <c r="AI110">
        <v>-24.114716515876392</v>
      </c>
      <c r="AJ110">
        <v>1467193.4985067709</v>
      </c>
      <c r="AK110">
        <v>-24.114716515876392</v>
      </c>
      <c r="AL110">
        <v>1594923.5396486095</v>
      </c>
      <c r="AM110">
        <v>-24.772787033524146</v>
      </c>
    </row>
    <row r="111" spans="1:39" x14ac:dyDescent="0.3">
      <c r="A111">
        <v>108</v>
      </c>
      <c r="B111">
        <v>225321530.63372949</v>
      </c>
      <c r="C111">
        <v>1976.8018221506243</v>
      </c>
      <c r="D111">
        <v>18734.127575926828</v>
      </c>
      <c r="E111">
        <v>0.76317236437131031</v>
      </c>
      <c r="F111">
        <v>0.77335974472181179</v>
      </c>
      <c r="S111">
        <v>108</v>
      </c>
      <c r="T111">
        <v>0.69779664375572725</v>
      </c>
      <c r="AG111">
        <v>107</v>
      </c>
      <c r="AH111">
        <v>1467193.4985067709</v>
      </c>
      <c r="AI111">
        <v>-24.114716515876392</v>
      </c>
      <c r="AJ111">
        <v>1467193.4985067709</v>
      </c>
      <c r="AK111">
        <v>-24.114716515876392</v>
      </c>
      <c r="AL111">
        <v>1594923.5396486095</v>
      </c>
      <c r="AM111">
        <v>-24.772787033524146</v>
      </c>
    </row>
    <row r="112" spans="1:39" x14ac:dyDescent="0.3">
      <c r="A112">
        <v>109</v>
      </c>
      <c r="B112">
        <v>224397903.15585613</v>
      </c>
      <c r="C112">
        <v>1977.7682218615284</v>
      </c>
      <c r="D112">
        <v>18662.433920904215</v>
      </c>
      <c r="E112">
        <v>0.76245309257339389</v>
      </c>
      <c r="F112">
        <v>0.7641035624854754</v>
      </c>
      <c r="S112">
        <v>109</v>
      </c>
      <c r="T112">
        <v>0.69761918476932638</v>
      </c>
      <c r="AG112">
        <v>108</v>
      </c>
      <c r="AH112">
        <v>1467193.4985067709</v>
      </c>
      <c r="AI112">
        <v>-24.114716515876392</v>
      </c>
      <c r="AJ112">
        <v>1467193.4985067709</v>
      </c>
      <c r="AK112">
        <v>-24.114716515876392</v>
      </c>
      <c r="AL112">
        <v>1594923.5396486095</v>
      </c>
      <c r="AM112">
        <v>-24.772787033524146</v>
      </c>
    </row>
    <row r="113" spans="1:39" x14ac:dyDescent="0.3">
      <c r="A113">
        <v>110</v>
      </c>
      <c r="B113">
        <v>224478831.07370067</v>
      </c>
      <c r="C113">
        <v>1978.4472262518996</v>
      </c>
      <c r="D113">
        <v>18669.146223930748</v>
      </c>
      <c r="E113">
        <v>0.7610147325801524</v>
      </c>
      <c r="F113">
        <v>0.7640375384401189</v>
      </c>
      <c r="S113">
        <v>110</v>
      </c>
      <c r="T113">
        <v>0.69757180114873996</v>
      </c>
      <c r="AG113">
        <v>109</v>
      </c>
      <c r="AH113">
        <v>1467193.4985067709</v>
      </c>
      <c r="AI113">
        <v>-24.114716515876392</v>
      </c>
      <c r="AJ113">
        <v>1467193.4985067709</v>
      </c>
      <c r="AK113">
        <v>-24.114716515876392</v>
      </c>
      <c r="AL113">
        <v>1594923.5396486095</v>
      </c>
      <c r="AM113">
        <v>-24.772787033524146</v>
      </c>
    </row>
    <row r="114" spans="1:39" x14ac:dyDescent="0.3">
      <c r="A114">
        <v>111</v>
      </c>
      <c r="B114">
        <v>225546310.93273282</v>
      </c>
      <c r="C114">
        <v>1978.2444984036824</v>
      </c>
      <c r="D114">
        <v>18752.987383245563</v>
      </c>
      <c r="E114">
        <v>0.76004412158744683</v>
      </c>
      <c r="F114">
        <v>0.76347269952467134</v>
      </c>
      <c r="S114">
        <v>111</v>
      </c>
      <c r="T114">
        <v>0.69719174939213235</v>
      </c>
      <c r="AG114">
        <v>110</v>
      </c>
      <c r="AH114">
        <v>1467193.4985067709</v>
      </c>
      <c r="AI114">
        <v>-24.114716515876392</v>
      </c>
      <c r="AJ114">
        <v>1467193.4985067709</v>
      </c>
      <c r="AK114">
        <v>-24.114716515876392</v>
      </c>
      <c r="AL114">
        <v>1594923.5396486095</v>
      </c>
      <c r="AM114">
        <v>-24.772787033524146</v>
      </c>
    </row>
    <row r="115" spans="1:39" x14ac:dyDescent="0.3">
      <c r="A115">
        <v>112</v>
      </c>
      <c r="B115">
        <v>225546310.93273282</v>
      </c>
      <c r="C115">
        <v>1978.6994984036826</v>
      </c>
      <c r="D115">
        <v>18752.987383245563</v>
      </c>
      <c r="E115">
        <v>0.75915179966660096</v>
      </c>
      <c r="F115">
        <v>0.762572087001534</v>
      </c>
      <c r="S115">
        <v>112</v>
      </c>
      <c r="T115">
        <v>0.69714361235027056</v>
      </c>
      <c r="AG115">
        <v>111</v>
      </c>
      <c r="AH115">
        <v>1467193.4985067709</v>
      </c>
      <c r="AI115">
        <v>-24.114716515876392</v>
      </c>
      <c r="AJ115">
        <v>1467193.4985067709</v>
      </c>
      <c r="AK115">
        <v>-24.114716515876392</v>
      </c>
      <c r="AL115">
        <v>1594923.5396486095</v>
      </c>
      <c r="AM115">
        <v>-24.772787033524146</v>
      </c>
    </row>
    <row r="116" spans="1:39" x14ac:dyDescent="0.3">
      <c r="A116">
        <v>113</v>
      </c>
      <c r="B116">
        <v>224586134.2318919</v>
      </c>
      <c r="C116">
        <v>1979.3572836561445</v>
      </c>
      <c r="D116">
        <v>18677.726626697378</v>
      </c>
      <c r="E116">
        <v>0.75908912236523052</v>
      </c>
      <c r="F116">
        <v>0.76250608002969555</v>
      </c>
      <c r="S116">
        <v>113</v>
      </c>
      <c r="T116">
        <v>0.69632088850311535</v>
      </c>
      <c r="AG116">
        <v>112</v>
      </c>
      <c r="AH116">
        <v>1467193.4985067709</v>
      </c>
      <c r="AI116">
        <v>-24.114716515876392</v>
      </c>
      <c r="AJ116">
        <v>1467193.4985067709</v>
      </c>
      <c r="AK116">
        <v>-24.114716515876392</v>
      </c>
      <c r="AL116">
        <v>1594923.5396486095</v>
      </c>
      <c r="AM116">
        <v>-24.772787033524146</v>
      </c>
    </row>
    <row r="117" spans="1:39" x14ac:dyDescent="0.3">
      <c r="A117">
        <v>114</v>
      </c>
      <c r="B117">
        <v>225627238.85057735</v>
      </c>
      <c r="C117">
        <v>1978.9235027940538</v>
      </c>
      <c r="D117">
        <v>18759.699686272099</v>
      </c>
      <c r="E117">
        <v>0.7586050401379405</v>
      </c>
      <c r="F117">
        <v>0.76194145524757395</v>
      </c>
      <c r="S117">
        <v>114</v>
      </c>
      <c r="T117">
        <v>0.69627128871185451</v>
      </c>
      <c r="AG117">
        <v>113</v>
      </c>
      <c r="AH117">
        <v>1345755.5057329284</v>
      </c>
      <c r="AI117">
        <v>-13.841877887077798</v>
      </c>
      <c r="AJ117">
        <v>1345755.5057329284</v>
      </c>
      <c r="AK117">
        <v>-13.841877887077798</v>
      </c>
      <c r="AL117">
        <v>1459993.7483418847</v>
      </c>
      <c r="AM117">
        <v>-14.217067153120972</v>
      </c>
    </row>
    <row r="118" spans="1:39" x14ac:dyDescent="0.3">
      <c r="A118">
        <v>115</v>
      </c>
      <c r="B118">
        <v>225627238.85057735</v>
      </c>
      <c r="C118">
        <v>1979.3785027940537</v>
      </c>
      <c r="D118">
        <v>18759.699686272099</v>
      </c>
      <c r="E118">
        <v>0.75771273456661903</v>
      </c>
      <c r="F118">
        <v>0.75830594674030338</v>
      </c>
      <c r="S118">
        <v>115</v>
      </c>
      <c r="T118">
        <v>0.69489436426262141</v>
      </c>
      <c r="AG118">
        <v>114</v>
      </c>
      <c r="AH118">
        <v>1345755.5057329284</v>
      </c>
      <c r="AI118">
        <v>-13.841877887077798</v>
      </c>
      <c r="AJ118">
        <v>1345755.5057329284</v>
      </c>
      <c r="AK118">
        <v>-13.841877887077798</v>
      </c>
      <c r="AL118">
        <v>1459993.7483418847</v>
      </c>
      <c r="AM118">
        <v>-14.217067153120972</v>
      </c>
    </row>
    <row r="119" spans="1:39" x14ac:dyDescent="0.3">
      <c r="A119">
        <v>116</v>
      </c>
      <c r="B119">
        <v>224667062.14973652</v>
      </c>
      <c r="C119">
        <v>1980.0362880465161</v>
      </c>
      <c r="D119">
        <v>18684.438929723914</v>
      </c>
      <c r="E119">
        <v>0.7576507350824272</v>
      </c>
      <c r="F119">
        <v>0.75823998296348827</v>
      </c>
      <c r="S119">
        <v>116</v>
      </c>
      <c r="T119">
        <v>0.69475573085881859</v>
      </c>
      <c r="AG119">
        <v>115</v>
      </c>
      <c r="AH119">
        <v>1345755.5057329284</v>
      </c>
      <c r="AI119">
        <v>-13.841877887077798</v>
      </c>
      <c r="AJ119">
        <v>1345755.5057329284</v>
      </c>
      <c r="AK119">
        <v>-13.841877887077798</v>
      </c>
      <c r="AL119">
        <v>1459993.7483418847</v>
      </c>
      <c r="AM119">
        <v>-14.217067153120972</v>
      </c>
    </row>
    <row r="120" spans="1:39" x14ac:dyDescent="0.3">
      <c r="A120">
        <v>117</v>
      </c>
      <c r="B120">
        <v>225240602.71588498</v>
      </c>
      <c r="C120">
        <v>1979.9678177602534</v>
      </c>
      <c r="D120">
        <v>18727.415272900296</v>
      </c>
      <c r="E120">
        <v>0.75706354772526885</v>
      </c>
      <c r="F120">
        <v>0.75767591380027211</v>
      </c>
      <c r="S120">
        <v>117</v>
      </c>
      <c r="T120">
        <v>0.694566001219873</v>
      </c>
      <c r="AG120">
        <v>116</v>
      </c>
      <c r="AH120">
        <v>1345755.5057329284</v>
      </c>
      <c r="AI120">
        <v>-13.841877887077798</v>
      </c>
      <c r="AJ120">
        <v>1345755.5057329284</v>
      </c>
      <c r="AK120">
        <v>-13.841877887077798</v>
      </c>
      <c r="AL120">
        <v>1459993.7483418847</v>
      </c>
      <c r="AM120">
        <v>-14.217067153120972</v>
      </c>
    </row>
    <row r="121" spans="1:39" x14ac:dyDescent="0.3">
      <c r="A121">
        <v>118</v>
      </c>
      <c r="B121">
        <v>225734542.00876862</v>
      </c>
      <c r="C121">
        <v>1979.8335601982988</v>
      </c>
      <c r="D121">
        <v>18768.28008903873</v>
      </c>
      <c r="E121">
        <v>0.75667860555683841</v>
      </c>
      <c r="F121">
        <v>0.75677446624862643</v>
      </c>
      <c r="S121">
        <v>118</v>
      </c>
      <c r="T121">
        <v>0.69442732705130283</v>
      </c>
      <c r="AG121">
        <v>117</v>
      </c>
      <c r="AH121">
        <v>1345755.5057329284</v>
      </c>
      <c r="AI121">
        <v>-13.841877887077798</v>
      </c>
      <c r="AJ121">
        <v>1345755.5057329284</v>
      </c>
      <c r="AK121">
        <v>-13.841877887077798</v>
      </c>
      <c r="AL121">
        <v>1459993.7483418847</v>
      </c>
      <c r="AM121">
        <v>-14.217067153120972</v>
      </c>
    </row>
    <row r="122" spans="1:39" x14ac:dyDescent="0.3">
      <c r="A122">
        <v>119</v>
      </c>
      <c r="B122">
        <v>225734542.00876862</v>
      </c>
      <c r="C122">
        <v>1980.2885601982987</v>
      </c>
      <c r="D122">
        <v>18768.28008903873</v>
      </c>
      <c r="E122">
        <v>0.75578631555444398</v>
      </c>
      <c r="F122">
        <v>0.75670851821170726</v>
      </c>
      <c r="S122">
        <v>119</v>
      </c>
      <c r="T122">
        <v>0.69342883909600139</v>
      </c>
      <c r="AG122">
        <v>118</v>
      </c>
      <c r="AH122">
        <v>1345755.5057329284</v>
      </c>
      <c r="AI122">
        <v>-13.841877887077798</v>
      </c>
      <c r="AJ122">
        <v>1345755.5057329284</v>
      </c>
      <c r="AK122">
        <v>-13.841877887077798</v>
      </c>
      <c r="AL122">
        <v>1459993.7483418847</v>
      </c>
      <c r="AM122">
        <v>-14.217067153120972</v>
      </c>
    </row>
    <row r="123" spans="1:39" x14ac:dyDescent="0.3">
      <c r="A123">
        <v>120</v>
      </c>
      <c r="B123">
        <v>225321530.63372949</v>
      </c>
      <c r="C123">
        <v>1980.6468221506243</v>
      </c>
      <c r="D123">
        <v>18734.127575926828</v>
      </c>
      <c r="E123">
        <v>0.75562469332180637</v>
      </c>
      <c r="F123">
        <v>0.75614464903112621</v>
      </c>
      <c r="S123">
        <v>120</v>
      </c>
      <c r="T123">
        <v>0.69310034852208502</v>
      </c>
      <c r="AG123">
        <v>119</v>
      </c>
      <c r="AH123">
        <v>1345755.5057329284</v>
      </c>
      <c r="AI123">
        <v>-13.841877887077798</v>
      </c>
      <c r="AJ123">
        <v>1345755.5057329284</v>
      </c>
      <c r="AK123">
        <v>-13.841877887077798</v>
      </c>
      <c r="AL123">
        <v>1459993.7483418847</v>
      </c>
      <c r="AM123">
        <v>-14.217067153120972</v>
      </c>
    </row>
    <row r="124" spans="1:39" x14ac:dyDescent="0.3">
      <c r="A124">
        <v>121</v>
      </c>
      <c r="B124">
        <v>225815469.92661318</v>
      </c>
      <c r="C124">
        <v>1980.5125645886703</v>
      </c>
      <c r="D124">
        <v>18774.992392065262</v>
      </c>
      <c r="E124">
        <v>0.75523952153858864</v>
      </c>
      <c r="F124">
        <v>0.75475827305839871</v>
      </c>
      <c r="S124">
        <v>121</v>
      </c>
      <c r="T124">
        <v>0.6922997471056811</v>
      </c>
      <c r="AG124">
        <v>120</v>
      </c>
      <c r="AH124">
        <v>1345755.5057329284</v>
      </c>
      <c r="AI124">
        <v>-13.841877887077798</v>
      </c>
      <c r="AJ124">
        <v>1345755.5057329284</v>
      </c>
      <c r="AK124">
        <v>-13.841877887077798</v>
      </c>
      <c r="AL124">
        <v>1459993.7483418847</v>
      </c>
      <c r="AM124">
        <v>-14.217067153120972</v>
      </c>
    </row>
    <row r="125" spans="1:39" x14ac:dyDescent="0.3">
      <c r="A125">
        <v>122</v>
      </c>
      <c r="B125">
        <v>225815469.92661318</v>
      </c>
      <c r="C125">
        <v>1980.9675645886703</v>
      </c>
      <c r="D125">
        <v>18774.992392065262</v>
      </c>
      <c r="E125">
        <v>0.75434724718741031</v>
      </c>
      <c r="F125">
        <v>0.75469233901079225</v>
      </c>
      <c r="S125">
        <v>122</v>
      </c>
      <c r="T125">
        <v>0.69216120077751231</v>
      </c>
      <c r="AG125">
        <v>121</v>
      </c>
      <c r="AH125">
        <v>1345755.5057329284</v>
      </c>
      <c r="AI125">
        <v>-13.841877887077798</v>
      </c>
      <c r="AJ125">
        <v>1345755.5057329284</v>
      </c>
      <c r="AK125">
        <v>-13.841877887077798</v>
      </c>
      <c r="AL125">
        <v>1459993.7483418847</v>
      </c>
      <c r="AM125">
        <v>-14.217067153120972</v>
      </c>
    </row>
    <row r="126" spans="1:39" x14ac:dyDescent="0.3">
      <c r="A126">
        <v>123</v>
      </c>
      <c r="B126">
        <v>225546310.93273282</v>
      </c>
      <c r="C126">
        <v>1982.5444984036824</v>
      </c>
      <c r="D126">
        <v>18752.987383245563</v>
      </c>
      <c r="E126">
        <v>0.75160465468761739</v>
      </c>
      <c r="F126">
        <v>0.75412867533272754</v>
      </c>
      <c r="S126">
        <v>123</v>
      </c>
      <c r="T126">
        <v>0.69196265986181937</v>
      </c>
      <c r="AG126">
        <v>122</v>
      </c>
      <c r="AH126">
        <v>1345755.5057329284</v>
      </c>
      <c r="AI126">
        <v>-13.841877887077798</v>
      </c>
      <c r="AJ126">
        <v>1345755.5057329284</v>
      </c>
      <c r="AK126">
        <v>-13.841877887077798</v>
      </c>
      <c r="AL126">
        <v>1459993.7483418847</v>
      </c>
      <c r="AM126">
        <v>-14.217067153120972</v>
      </c>
    </row>
    <row r="127" spans="1:39" x14ac:dyDescent="0.3">
      <c r="A127">
        <v>124</v>
      </c>
      <c r="B127">
        <v>225627238.85057735</v>
      </c>
      <c r="C127">
        <v>1983.2235027940537</v>
      </c>
      <c r="D127">
        <v>18759.699686272099</v>
      </c>
      <c r="E127">
        <v>0.75016578147630808</v>
      </c>
      <c r="F127">
        <v>0.75322679017105543</v>
      </c>
      <c r="S127">
        <v>124</v>
      </c>
      <c r="T127">
        <v>0.69182407577769001</v>
      </c>
      <c r="AG127">
        <v>123</v>
      </c>
      <c r="AH127">
        <v>1345755.5057329284</v>
      </c>
      <c r="AI127">
        <v>-13.841877887077798</v>
      </c>
      <c r="AJ127">
        <v>1345755.5057329284</v>
      </c>
      <c r="AK127">
        <v>-13.841877887077798</v>
      </c>
      <c r="AL127">
        <v>1459993.7483418847</v>
      </c>
      <c r="AM127">
        <v>-14.217067153120972</v>
      </c>
    </row>
    <row r="128" spans="1:39" x14ac:dyDescent="0.3">
      <c r="A128">
        <v>125</v>
      </c>
      <c r="B128">
        <v>225734542.00876862</v>
      </c>
      <c r="C128">
        <v>1984.1335601982987</v>
      </c>
      <c r="D128">
        <v>18768.28008903873</v>
      </c>
      <c r="E128">
        <v>0.74823956791807333</v>
      </c>
      <c r="F128">
        <v>0.75316087113498575</v>
      </c>
      <c r="S128">
        <v>125</v>
      </c>
      <c r="T128">
        <v>0.6908375340563957</v>
      </c>
      <c r="AG128">
        <v>124</v>
      </c>
      <c r="AH128">
        <v>1345755.5057329284</v>
      </c>
      <c r="AI128">
        <v>-13.841877887077798</v>
      </c>
      <c r="AJ128">
        <v>1345755.5057329284</v>
      </c>
      <c r="AK128">
        <v>-13.841877887077798</v>
      </c>
      <c r="AL128">
        <v>1459993.7483418847</v>
      </c>
      <c r="AM128">
        <v>-14.217067153120972</v>
      </c>
    </row>
    <row r="129" spans="1:39" x14ac:dyDescent="0.3">
      <c r="A129">
        <v>126</v>
      </c>
      <c r="B129">
        <v>225815469.92661318</v>
      </c>
      <c r="C129">
        <v>1984.8125645886703</v>
      </c>
      <c r="D129">
        <v>18774.992392065262</v>
      </c>
      <c r="E129">
        <v>0.74680068445619796</v>
      </c>
      <c r="F129">
        <v>0.75259739962236183</v>
      </c>
      <c r="S129">
        <v>126</v>
      </c>
      <c r="T129">
        <v>0.69050035955986722</v>
      </c>
      <c r="AG129">
        <v>125</v>
      </c>
      <c r="AH129">
        <v>1345755.5057329284</v>
      </c>
      <c r="AI129">
        <v>-13.841877887077798</v>
      </c>
      <c r="AJ129">
        <v>1345755.5057329284</v>
      </c>
      <c r="AK129">
        <v>-13.841877887077798</v>
      </c>
      <c r="AL129">
        <v>1459993.7483418847</v>
      </c>
      <c r="AM129">
        <v>-14.217067153120972</v>
      </c>
    </row>
    <row r="130" spans="1:39" x14ac:dyDescent="0.3">
      <c r="A130">
        <v>127</v>
      </c>
      <c r="B130">
        <v>228826249.99240556</v>
      </c>
      <c r="C130">
        <v>2007.3607807812584</v>
      </c>
      <c r="D130">
        <v>19025.43547820298</v>
      </c>
      <c r="E130">
        <v>0.69858715565636775</v>
      </c>
      <c r="F130">
        <v>0.69598519240284928</v>
      </c>
      <c r="S130">
        <v>127</v>
      </c>
      <c r="T130">
        <v>0.65795539649270363</v>
      </c>
      <c r="AG130">
        <v>126</v>
      </c>
      <c r="AH130">
        <v>1345755.5057329284</v>
      </c>
      <c r="AI130">
        <v>-13.841877887077798</v>
      </c>
      <c r="AJ130">
        <v>1345755.5057329284</v>
      </c>
      <c r="AK130">
        <v>-13.841877887077798</v>
      </c>
      <c r="AL130">
        <v>1459993.7483418847</v>
      </c>
      <c r="AM130">
        <v>-14.217067153120972</v>
      </c>
    </row>
    <row r="131" spans="1:39" x14ac:dyDescent="0.3">
      <c r="A131">
        <v>128</v>
      </c>
      <c r="B131">
        <v>228907177.91025016</v>
      </c>
      <c r="C131">
        <v>2008.0397851716298</v>
      </c>
      <c r="D131">
        <v>19032.147781229516</v>
      </c>
      <c r="E131">
        <v>0.69714807693278891</v>
      </c>
      <c r="F131">
        <v>0.69564530974535932</v>
      </c>
      <c r="S131">
        <v>128</v>
      </c>
      <c r="T131">
        <v>0.65795029792594684</v>
      </c>
      <c r="AG131">
        <v>127</v>
      </c>
      <c r="AH131">
        <v>1345755.5057329284</v>
      </c>
      <c r="AI131">
        <v>-13.841877887077798</v>
      </c>
      <c r="AJ131">
        <v>1345755.5057329284</v>
      </c>
      <c r="AK131">
        <v>-13.841877887077798</v>
      </c>
      <c r="AL131">
        <v>1459993.7483418847</v>
      </c>
      <c r="AM131">
        <v>-14.217067153120972</v>
      </c>
    </row>
    <row r="132" spans="1:39" x14ac:dyDescent="0.3">
      <c r="A132">
        <v>129</v>
      </c>
      <c r="B132">
        <v>228826249.99240556</v>
      </c>
      <c r="C132">
        <v>2009.6979807812584</v>
      </c>
      <c r="D132">
        <v>19025.43547820298</v>
      </c>
      <c r="E132">
        <v>0.69400250203632441</v>
      </c>
      <c r="F132">
        <v>0.69505712683167042</v>
      </c>
      <c r="S132">
        <v>129</v>
      </c>
      <c r="T132">
        <v>0.65777369288831511</v>
      </c>
      <c r="AG132">
        <v>128</v>
      </c>
      <c r="AH132">
        <v>1345755.5057329284</v>
      </c>
      <c r="AI132">
        <v>-13.841877887077798</v>
      </c>
      <c r="AJ132">
        <v>1345755.5057329284</v>
      </c>
      <c r="AK132">
        <v>-13.841877887077798</v>
      </c>
      <c r="AL132">
        <v>1459993.7483418847</v>
      </c>
      <c r="AM132">
        <v>-14.217067153120972</v>
      </c>
    </row>
    <row r="133" spans="1:39" x14ac:dyDescent="0.3">
      <c r="A133">
        <v>130</v>
      </c>
      <c r="B133">
        <v>229131958.20925334</v>
      </c>
      <c r="C133">
        <v>2009.9374614246869</v>
      </c>
      <c r="D133">
        <v>19051.007588548244</v>
      </c>
      <c r="E133">
        <v>0.69312746639791334</v>
      </c>
      <c r="F133">
        <v>0.69445371495996833</v>
      </c>
      <c r="S133">
        <v>130</v>
      </c>
      <c r="T133">
        <v>0.65776353437690593</v>
      </c>
      <c r="AG133">
        <v>129</v>
      </c>
      <c r="AH133">
        <v>1345755.5057329284</v>
      </c>
      <c r="AI133">
        <v>-13.841877887077798</v>
      </c>
      <c r="AJ133">
        <v>1345755.5057329284</v>
      </c>
      <c r="AK133">
        <v>-13.841877887077798</v>
      </c>
      <c r="AL133">
        <v>1459993.7483418847</v>
      </c>
      <c r="AM133">
        <v>-14.217067153120972</v>
      </c>
    </row>
    <row r="134" spans="1:39" x14ac:dyDescent="0.3">
      <c r="A134">
        <v>131</v>
      </c>
      <c r="B134">
        <v>228907177.91025016</v>
      </c>
      <c r="C134">
        <v>2010.3769851716297</v>
      </c>
      <c r="D134">
        <v>19032.147781229516</v>
      </c>
      <c r="E134">
        <v>0.69256348312692684</v>
      </c>
      <c r="F134">
        <v>0.69411389104957144</v>
      </c>
      <c r="S134">
        <v>131</v>
      </c>
      <c r="T134">
        <v>0.65738449720016512</v>
      </c>
      <c r="AG134">
        <v>130</v>
      </c>
      <c r="AH134">
        <v>1345755.5057329284</v>
      </c>
      <c r="AI134">
        <v>-13.841877887077798</v>
      </c>
      <c r="AJ134">
        <v>1345755.5057329284</v>
      </c>
      <c r="AK134">
        <v>-13.841877887077798</v>
      </c>
      <c r="AL134">
        <v>1459993.7483418847</v>
      </c>
      <c r="AM134">
        <v>-14.217067153120972</v>
      </c>
    </row>
    <row r="135" spans="1:39" x14ac:dyDescent="0.3">
      <c r="A135">
        <v>132</v>
      </c>
      <c r="B135">
        <v>229212886.12709793</v>
      </c>
      <c r="C135">
        <v>2010.6164658150587</v>
      </c>
      <c r="D135">
        <v>19057.719891574779</v>
      </c>
      <c r="E135">
        <v>0.69168838563767354</v>
      </c>
      <c r="F135">
        <v>0.69352587878968974</v>
      </c>
      <c r="S135">
        <v>132</v>
      </c>
      <c r="T135">
        <v>0.65734563449164296</v>
      </c>
      <c r="AG135">
        <v>131</v>
      </c>
      <c r="AH135">
        <v>1345755.5057329284</v>
      </c>
      <c r="AI135">
        <v>-13.841877887077798</v>
      </c>
      <c r="AJ135">
        <v>1345755.5057329284</v>
      </c>
      <c r="AK135">
        <v>-13.841877887077798</v>
      </c>
      <c r="AL135">
        <v>1459993.7483418847</v>
      </c>
      <c r="AM135">
        <v>-14.217067153120972</v>
      </c>
    </row>
    <row r="136" spans="1:39" x14ac:dyDescent="0.3">
      <c r="A136">
        <v>133</v>
      </c>
      <c r="B136">
        <v>229320189.2852892</v>
      </c>
      <c r="C136">
        <v>2011.5265232193042</v>
      </c>
      <c r="D136">
        <v>19066.30029434141</v>
      </c>
      <c r="E136">
        <v>0.68976195378435579</v>
      </c>
      <c r="F136">
        <v>0.69063694273846465</v>
      </c>
      <c r="S136">
        <v>133</v>
      </c>
      <c r="T136">
        <v>0.65734181163985206</v>
      </c>
      <c r="AG136">
        <v>132</v>
      </c>
      <c r="AH136">
        <v>1345755.5057329284</v>
      </c>
      <c r="AI136">
        <v>-13.841877887077798</v>
      </c>
      <c r="AJ136">
        <v>1345755.5057329284</v>
      </c>
      <c r="AK136">
        <v>-13.841877887077798</v>
      </c>
      <c r="AL136">
        <v>1459993.7483418847</v>
      </c>
      <c r="AM136">
        <v>-14.217067153120972</v>
      </c>
    </row>
    <row r="137" spans="1:39" x14ac:dyDescent="0.3">
      <c r="A137">
        <v>134</v>
      </c>
      <c r="B137">
        <v>229131958.20925334</v>
      </c>
      <c r="C137">
        <v>2012.2746614246869</v>
      </c>
      <c r="D137">
        <v>19051.007588548244</v>
      </c>
      <c r="E137">
        <v>0.6885430226548368</v>
      </c>
      <c r="F137">
        <v>0.69028894534163987</v>
      </c>
      <c r="S137">
        <v>134</v>
      </c>
      <c r="T137">
        <v>0.65716454624164122</v>
      </c>
      <c r="AG137">
        <v>133</v>
      </c>
      <c r="AH137">
        <v>1345755.5057329284</v>
      </c>
      <c r="AI137">
        <v>-13.841877887077798</v>
      </c>
      <c r="AJ137">
        <v>1345755.5057329284</v>
      </c>
      <c r="AK137">
        <v>-13.841877887077798</v>
      </c>
      <c r="AL137">
        <v>1459993.7483418847</v>
      </c>
      <c r="AM137">
        <v>-14.217067153120972</v>
      </c>
    </row>
    <row r="138" spans="1:39" x14ac:dyDescent="0.3">
      <c r="A138">
        <v>135</v>
      </c>
      <c r="B138">
        <v>229401117.20313376</v>
      </c>
      <c r="C138">
        <v>2012.2055276096751</v>
      </c>
      <c r="D138">
        <v>19073.012597367946</v>
      </c>
      <c r="E138">
        <v>0.68832287215674648</v>
      </c>
      <c r="F138">
        <v>0.69018757319090618</v>
      </c>
      <c r="S138">
        <v>135</v>
      </c>
      <c r="T138">
        <v>0.65715566720783403</v>
      </c>
      <c r="AG138">
        <v>134</v>
      </c>
      <c r="AH138">
        <v>1345755.5057329284</v>
      </c>
      <c r="AI138">
        <v>-13.841877887077798</v>
      </c>
      <c r="AJ138">
        <v>1345755.5057329284</v>
      </c>
      <c r="AK138">
        <v>-13.841877887077798</v>
      </c>
      <c r="AL138">
        <v>1459993.7483418847</v>
      </c>
      <c r="AM138">
        <v>-14.217067153120972</v>
      </c>
    </row>
    <row r="139" spans="1:39" x14ac:dyDescent="0.3">
      <c r="A139">
        <v>136</v>
      </c>
      <c r="B139">
        <v>229212886.12709793</v>
      </c>
      <c r="C139">
        <v>2012.9536658150587</v>
      </c>
      <c r="D139">
        <v>19057.719891574779</v>
      </c>
      <c r="E139">
        <v>0.68710399734290051</v>
      </c>
      <c r="F139">
        <v>0.68984789821763182</v>
      </c>
      <c r="S139">
        <v>136</v>
      </c>
      <c r="T139">
        <v>0.65697309588824715</v>
      </c>
      <c r="AG139">
        <v>135</v>
      </c>
      <c r="AH139">
        <v>1345755.5057329284</v>
      </c>
      <c r="AI139">
        <v>-13.841877887077798</v>
      </c>
      <c r="AJ139">
        <v>1345755.5057329284</v>
      </c>
      <c r="AK139">
        <v>-13.841877887077798</v>
      </c>
      <c r="AL139">
        <v>1459993.7483418847</v>
      </c>
      <c r="AM139">
        <v>-14.217067153120972</v>
      </c>
    </row>
    <row r="140" spans="1:39" x14ac:dyDescent="0.3">
      <c r="A140">
        <v>137</v>
      </c>
      <c r="B140">
        <v>228826249.99240556</v>
      </c>
      <c r="C140">
        <v>2013.6967807812584</v>
      </c>
      <c r="D140">
        <v>19025.43547820298</v>
      </c>
      <c r="E140">
        <v>0.6861521049151289</v>
      </c>
      <c r="F140">
        <v>0.68966864065844191</v>
      </c>
      <c r="S140">
        <v>137</v>
      </c>
      <c r="T140">
        <v>0.65657799092754732</v>
      </c>
      <c r="AG140">
        <v>136</v>
      </c>
      <c r="AH140">
        <v>1345755.5057329284</v>
      </c>
      <c r="AI140">
        <v>-13.841877887077798</v>
      </c>
      <c r="AJ140">
        <v>1345755.5057329284</v>
      </c>
      <c r="AK140">
        <v>-13.841877887077798</v>
      </c>
      <c r="AL140">
        <v>1459993.7483418847</v>
      </c>
      <c r="AM140">
        <v>-14.217067153120972</v>
      </c>
    </row>
    <row r="141" spans="1:39" x14ac:dyDescent="0.3">
      <c r="A141">
        <v>138</v>
      </c>
      <c r="B141">
        <v>229320189.2852892</v>
      </c>
      <c r="C141">
        <v>2013.8637232193041</v>
      </c>
      <c r="D141">
        <v>19066.30029434141</v>
      </c>
      <c r="E141">
        <v>0.68517761923908305</v>
      </c>
      <c r="F141">
        <v>0.6892603334985179</v>
      </c>
      <c r="S141">
        <v>138</v>
      </c>
      <c r="T141">
        <v>0.65616672426385558</v>
      </c>
      <c r="AG141">
        <v>137</v>
      </c>
      <c r="AH141">
        <v>1345755.5057329284</v>
      </c>
      <c r="AI141">
        <v>-13.841877887077798</v>
      </c>
      <c r="AJ141">
        <v>1345755.5057329284</v>
      </c>
      <c r="AK141">
        <v>-13.841877887077798</v>
      </c>
      <c r="AL141">
        <v>1459993.7483418847</v>
      </c>
      <c r="AM141">
        <v>-14.217067153120972</v>
      </c>
    </row>
    <row r="142" spans="1:39" x14ac:dyDescent="0.3">
      <c r="A142">
        <v>139</v>
      </c>
      <c r="B142">
        <v>229057305.73550561</v>
      </c>
      <c r="C142">
        <v>2014.1319094722435</v>
      </c>
      <c r="D142">
        <v>19050.057177981922</v>
      </c>
      <c r="E142">
        <v>0.68498295791131414</v>
      </c>
      <c r="F142">
        <v>0.68910560725908798</v>
      </c>
      <c r="S142">
        <v>139</v>
      </c>
      <c r="T142">
        <v>0.65612958807492283</v>
      </c>
      <c r="AG142">
        <v>138</v>
      </c>
      <c r="AH142">
        <v>1345755.5057329284</v>
      </c>
      <c r="AI142">
        <v>-13.841877887077798</v>
      </c>
      <c r="AJ142">
        <v>1345755.5057329284</v>
      </c>
      <c r="AK142">
        <v>-13.841877887077798</v>
      </c>
      <c r="AL142">
        <v>1459993.7483418847</v>
      </c>
      <c r="AM142">
        <v>-14.217067153120972</v>
      </c>
    </row>
    <row r="143" spans="1:39" x14ac:dyDescent="0.3">
      <c r="A143">
        <v>140</v>
      </c>
      <c r="B143">
        <v>228907177.91025016</v>
      </c>
      <c r="C143">
        <v>2014.3757851716296</v>
      </c>
      <c r="D143">
        <v>19032.147781229516</v>
      </c>
      <c r="E143">
        <v>0.68471324369476338</v>
      </c>
      <c r="F143">
        <v>0.68875772513139311</v>
      </c>
      <c r="S143">
        <v>140</v>
      </c>
      <c r="T143">
        <v>0.6560738543125646</v>
      </c>
      <c r="AG143">
        <v>139</v>
      </c>
      <c r="AH143">
        <v>1345755.5057329284</v>
      </c>
      <c r="AI143">
        <v>-13.841877887077798</v>
      </c>
      <c r="AJ143">
        <v>1345755.5057329284</v>
      </c>
      <c r="AK143">
        <v>-13.841877887077798</v>
      </c>
      <c r="AL143">
        <v>1459993.7483418847</v>
      </c>
      <c r="AM143">
        <v>-14.217067153120972</v>
      </c>
    </row>
    <row r="144" spans="1:39" x14ac:dyDescent="0.3">
      <c r="A144">
        <v>141</v>
      </c>
      <c r="B144">
        <v>229401117.20313376</v>
      </c>
      <c r="C144">
        <v>2014.5427276096752</v>
      </c>
      <c r="D144">
        <v>19073.012597367946</v>
      </c>
      <c r="E144">
        <v>0.6837385905650567</v>
      </c>
      <c r="F144">
        <v>0.68865609395034799</v>
      </c>
      <c r="S144">
        <v>141</v>
      </c>
      <c r="T144">
        <v>0.65552631609989143</v>
      </c>
      <c r="AG144">
        <v>140</v>
      </c>
      <c r="AH144">
        <v>1345755.5057329284</v>
      </c>
      <c r="AI144">
        <v>-13.841877887077798</v>
      </c>
      <c r="AJ144">
        <v>1345755.5057329284</v>
      </c>
      <c r="AK144">
        <v>-13.841877887077798</v>
      </c>
      <c r="AL144">
        <v>1459993.7483418847</v>
      </c>
      <c r="AM144">
        <v>-14.217067153120972</v>
      </c>
    </row>
    <row r="145" spans="1:39" x14ac:dyDescent="0.3">
      <c r="A145">
        <v>142</v>
      </c>
      <c r="B145">
        <v>229138233.6533502</v>
      </c>
      <c r="C145">
        <v>2014.8109138626151</v>
      </c>
      <c r="D145">
        <v>19056.769481008458</v>
      </c>
      <c r="E145">
        <v>0.68354401685745525</v>
      </c>
      <c r="F145">
        <v>0.68831647298249599</v>
      </c>
      <c r="S145">
        <v>142</v>
      </c>
      <c r="T145">
        <v>0.65547190234536712</v>
      </c>
      <c r="AG145">
        <v>141</v>
      </c>
      <c r="AH145">
        <v>1345755.5057329284</v>
      </c>
      <c r="AI145">
        <v>-13.841877887077798</v>
      </c>
      <c r="AJ145">
        <v>1345755.5057329284</v>
      </c>
      <c r="AK145">
        <v>-13.841877887077798</v>
      </c>
      <c r="AL145">
        <v>1459993.7483418847</v>
      </c>
      <c r="AM145">
        <v>-14.217067153120972</v>
      </c>
    </row>
    <row r="146" spans="1:39" x14ac:dyDescent="0.3">
      <c r="A146">
        <v>143</v>
      </c>
      <c r="B146">
        <v>229641065.22428393</v>
      </c>
      <c r="C146">
        <v>2015.1466668235778</v>
      </c>
      <c r="D146">
        <v>19089.053730644766</v>
      </c>
      <c r="E146">
        <v>0.68224595825171075</v>
      </c>
      <c r="F146">
        <v>0.68813769599076569</v>
      </c>
      <c r="S146">
        <v>143</v>
      </c>
      <c r="T146">
        <v>0.65508405090122634</v>
      </c>
      <c r="AG146">
        <v>142</v>
      </c>
      <c r="AH146">
        <v>1345755.5057329284</v>
      </c>
      <c r="AI146">
        <v>-13.841877887077798</v>
      </c>
      <c r="AJ146">
        <v>1345755.5057329284</v>
      </c>
      <c r="AK146">
        <v>-13.841877887077798</v>
      </c>
      <c r="AL146">
        <v>1459993.7483418847</v>
      </c>
      <c r="AM146">
        <v>-14.217067153120972</v>
      </c>
    </row>
    <row r="147" spans="1:39" x14ac:dyDescent="0.3">
      <c r="A147">
        <v>144</v>
      </c>
      <c r="B147">
        <v>229641065.22428393</v>
      </c>
      <c r="C147">
        <v>2015.6198668235779</v>
      </c>
      <c r="D147">
        <v>19089.053730644766</v>
      </c>
      <c r="E147">
        <v>0.68131781836964755</v>
      </c>
      <c r="F147">
        <v>0.68772906884965002</v>
      </c>
      <c r="S147">
        <v>144</v>
      </c>
      <c r="T147">
        <v>0.65501682145001938</v>
      </c>
      <c r="AG147">
        <v>143</v>
      </c>
      <c r="AH147">
        <v>1345755.5057329284</v>
      </c>
      <c r="AI147">
        <v>-13.841877887077798</v>
      </c>
      <c r="AJ147">
        <v>1345755.5057329284</v>
      </c>
      <c r="AK147">
        <v>-13.841877887077798</v>
      </c>
      <c r="AL147">
        <v>1459993.7483418847</v>
      </c>
      <c r="AM147">
        <v>-14.217067153120972</v>
      </c>
    </row>
    <row r="148" spans="1:39" x14ac:dyDescent="0.3">
      <c r="A148">
        <v>145</v>
      </c>
      <c r="B148">
        <v>229131958.20925334</v>
      </c>
      <c r="C148">
        <v>2016.273461424687</v>
      </c>
      <c r="D148">
        <v>19051.007588548244</v>
      </c>
      <c r="E148">
        <v>0.68069319452439225</v>
      </c>
      <c r="F148">
        <v>0.68663990587518686</v>
      </c>
      <c r="S148">
        <v>145</v>
      </c>
      <c r="T148">
        <v>0.65489942836864345</v>
      </c>
      <c r="AG148">
        <v>144</v>
      </c>
      <c r="AH148">
        <v>1345755.5057329284</v>
      </c>
      <c r="AI148">
        <v>-13.841877887077798</v>
      </c>
      <c r="AJ148">
        <v>1345755.5057329284</v>
      </c>
      <c r="AK148">
        <v>-13.841877887077798</v>
      </c>
      <c r="AL148">
        <v>1459993.7483418847</v>
      </c>
      <c r="AM148">
        <v>-14.217067153120972</v>
      </c>
    </row>
    <row r="149" spans="1:39" x14ac:dyDescent="0.3">
      <c r="A149">
        <v>146</v>
      </c>
      <c r="B149">
        <v>229057305.73550561</v>
      </c>
      <c r="C149">
        <v>2016.4873094722436</v>
      </c>
      <c r="D149">
        <v>19050.057177981922</v>
      </c>
      <c r="E149">
        <v>0.68035746248506423</v>
      </c>
      <c r="F149">
        <v>0.68630033404648827</v>
      </c>
      <c r="S149">
        <v>146</v>
      </c>
      <c r="T149">
        <v>0.65460630811095999</v>
      </c>
      <c r="AG149">
        <v>145</v>
      </c>
      <c r="AH149">
        <v>1345755.5057329284</v>
      </c>
      <c r="AI149">
        <v>-13.841877887077798</v>
      </c>
      <c r="AJ149">
        <v>1345755.5057329284</v>
      </c>
      <c r="AK149">
        <v>-13.841877887077798</v>
      </c>
      <c r="AL149">
        <v>1459993.7483418847</v>
      </c>
      <c r="AM149">
        <v>-14.217067153120972</v>
      </c>
    </row>
    <row r="150" spans="1:39" x14ac:dyDescent="0.3">
      <c r="A150">
        <v>147</v>
      </c>
      <c r="B150">
        <v>229363013.95235348</v>
      </c>
      <c r="C150">
        <v>2016.7085901156729</v>
      </c>
      <c r="D150">
        <v>19075.629288327189</v>
      </c>
      <c r="E150">
        <v>0.67952375729979719</v>
      </c>
      <c r="F150">
        <v>0.68571310322754941</v>
      </c>
      <c r="S150">
        <v>147</v>
      </c>
      <c r="T150">
        <v>0.65447990265486888</v>
      </c>
      <c r="AG150">
        <v>146</v>
      </c>
      <c r="AH150">
        <v>1345755.5057329284</v>
      </c>
      <c r="AI150">
        <v>-13.841877887077798</v>
      </c>
      <c r="AJ150">
        <v>1345755.5057329284</v>
      </c>
      <c r="AK150">
        <v>-13.841877887077798</v>
      </c>
      <c r="AL150">
        <v>1459993.7483418847</v>
      </c>
      <c r="AM150">
        <v>-14.217067153120972</v>
      </c>
    </row>
    <row r="151" spans="1:39" x14ac:dyDescent="0.3">
      <c r="A151">
        <v>148</v>
      </c>
      <c r="B151">
        <v>229212886.12709793</v>
      </c>
      <c r="C151">
        <v>2016.9524658150588</v>
      </c>
      <c r="D151">
        <v>19057.719891574779</v>
      </c>
      <c r="E151">
        <v>0.67925431824986482</v>
      </c>
      <c r="F151">
        <v>0.68510842592238019</v>
      </c>
      <c r="S151">
        <v>148</v>
      </c>
      <c r="T151">
        <v>0.65429588683648343</v>
      </c>
      <c r="AG151">
        <v>147</v>
      </c>
      <c r="AH151">
        <v>1345755.5057329284</v>
      </c>
      <c r="AI151">
        <v>-13.841877887077798</v>
      </c>
      <c r="AJ151">
        <v>1345755.5057329284</v>
      </c>
      <c r="AK151">
        <v>-13.841877887077798</v>
      </c>
      <c r="AL151">
        <v>1459993.7483418847</v>
      </c>
      <c r="AM151">
        <v>-14.217067153120972</v>
      </c>
    </row>
    <row r="152" spans="1:39" x14ac:dyDescent="0.3">
      <c r="A152">
        <v>149</v>
      </c>
      <c r="B152">
        <v>229138233.6533502</v>
      </c>
      <c r="C152">
        <v>2017.1663138626152</v>
      </c>
      <c r="D152">
        <v>19056.769481008458</v>
      </c>
      <c r="E152">
        <v>0.67891862534429293</v>
      </c>
      <c r="F152">
        <v>0.68483981431005458</v>
      </c>
      <c r="S152">
        <v>149</v>
      </c>
      <c r="T152">
        <v>0.65323062492619954</v>
      </c>
      <c r="AG152">
        <v>148</v>
      </c>
      <c r="AH152">
        <v>1345755.5057329284</v>
      </c>
      <c r="AI152">
        <v>-13.841877887077798</v>
      </c>
      <c r="AJ152">
        <v>1345755.5057329284</v>
      </c>
      <c r="AK152">
        <v>-13.841877887077798</v>
      </c>
      <c r="AL152">
        <v>1459993.7483418847</v>
      </c>
      <c r="AM152">
        <v>-14.217067153120972</v>
      </c>
    </row>
    <row r="153" spans="1:39" x14ac:dyDescent="0.3">
      <c r="A153">
        <v>150</v>
      </c>
      <c r="B153">
        <v>229443941.87019804</v>
      </c>
      <c r="C153">
        <v>2017.3875945060443</v>
      </c>
      <c r="D153">
        <v>19082.341591353725</v>
      </c>
      <c r="E153">
        <v>0.67808480542785876</v>
      </c>
      <c r="F153">
        <v>0.68476890545832392</v>
      </c>
      <c r="S153">
        <v>150</v>
      </c>
      <c r="T153">
        <v>0.65263288064910574</v>
      </c>
      <c r="AG153">
        <v>149</v>
      </c>
      <c r="AH153">
        <v>1345755.5057329284</v>
      </c>
      <c r="AI153">
        <v>-13.841877887077798</v>
      </c>
      <c r="AJ153">
        <v>1345755.5057329284</v>
      </c>
      <c r="AK153">
        <v>-13.841877887077798</v>
      </c>
      <c r="AL153">
        <v>1459993.7483418847</v>
      </c>
      <c r="AM153">
        <v>-14.217067153120972</v>
      </c>
    </row>
    <row r="154" spans="1:39" x14ac:dyDescent="0.3">
      <c r="A154">
        <v>151</v>
      </c>
      <c r="B154">
        <v>229320189.2852892</v>
      </c>
      <c r="C154">
        <v>2017.8625232193042</v>
      </c>
      <c r="D154">
        <v>19066.30029434141</v>
      </c>
      <c r="E154">
        <v>0.67732810688867595</v>
      </c>
      <c r="F154">
        <v>0.68449223677088222</v>
      </c>
      <c r="S154">
        <v>151</v>
      </c>
      <c r="T154">
        <v>0.65107079678511393</v>
      </c>
      <c r="AG154">
        <v>150</v>
      </c>
      <c r="AH154">
        <v>1345755.5057329284</v>
      </c>
      <c r="AI154">
        <v>-13.841877887077798</v>
      </c>
      <c r="AJ154">
        <v>1345755.5057329284</v>
      </c>
      <c r="AK154">
        <v>-13.841877887077798</v>
      </c>
      <c r="AL154">
        <v>1459993.7483418847</v>
      </c>
      <c r="AM154">
        <v>-14.217067153120972</v>
      </c>
    </row>
    <row r="155" spans="1:39" x14ac:dyDescent="0.3">
      <c r="A155">
        <v>152</v>
      </c>
      <c r="B155">
        <v>229721993.14212844</v>
      </c>
      <c r="C155">
        <v>2017.6896712139489</v>
      </c>
      <c r="D155">
        <v>19095.766033671298</v>
      </c>
      <c r="E155">
        <v>0.67715024411744418</v>
      </c>
      <c r="F155">
        <v>0.68418182956967799</v>
      </c>
      <c r="S155">
        <v>152</v>
      </c>
      <c r="T155">
        <v>0.65068528520398905</v>
      </c>
      <c r="AG155">
        <v>151</v>
      </c>
      <c r="AH155">
        <v>1345755.5057329284</v>
      </c>
      <c r="AI155">
        <v>-13.841877887077798</v>
      </c>
      <c r="AJ155">
        <v>1345755.5057329284</v>
      </c>
      <c r="AK155">
        <v>-13.841877887077798</v>
      </c>
      <c r="AL155">
        <v>1459993.7483418847</v>
      </c>
      <c r="AM155">
        <v>-14.217067153120972</v>
      </c>
    </row>
    <row r="156" spans="1:39" x14ac:dyDescent="0.3">
      <c r="A156">
        <v>153</v>
      </c>
      <c r="B156">
        <v>229946773.44113174</v>
      </c>
      <c r="C156">
        <v>2017.723347467007</v>
      </c>
      <c r="D156">
        <v>19114.625840990033</v>
      </c>
      <c r="E156">
        <v>0.67678631649246124</v>
      </c>
      <c r="F156">
        <v>0.68387294346008776</v>
      </c>
      <c r="S156">
        <v>153</v>
      </c>
      <c r="T156">
        <v>0.65027245686668111</v>
      </c>
      <c r="AG156">
        <v>152</v>
      </c>
      <c r="AH156">
        <v>1345755.5057329284</v>
      </c>
      <c r="AI156">
        <v>-13.841877887077798</v>
      </c>
      <c r="AJ156">
        <v>1345755.5057329284</v>
      </c>
      <c r="AK156">
        <v>-13.841877887077798</v>
      </c>
      <c r="AL156">
        <v>1459993.7483418847</v>
      </c>
      <c r="AM156">
        <v>-14.217067153120972</v>
      </c>
    </row>
    <row r="157" spans="1:39" x14ac:dyDescent="0.3">
      <c r="A157">
        <v>154</v>
      </c>
      <c r="B157">
        <v>229551245.02838928</v>
      </c>
      <c r="C157">
        <v>2018.2976519102892</v>
      </c>
      <c r="D157">
        <v>19090.921994120352</v>
      </c>
      <c r="E157">
        <v>0.67615850894957064</v>
      </c>
      <c r="F157">
        <v>0.68330846739230211</v>
      </c>
      <c r="S157">
        <v>154</v>
      </c>
      <c r="T157">
        <v>0.6498868858850857</v>
      </c>
      <c r="AG157">
        <v>153</v>
      </c>
      <c r="AH157">
        <v>1345755.5057329284</v>
      </c>
      <c r="AI157">
        <v>-13.841877887077798</v>
      </c>
      <c r="AJ157">
        <v>1345755.5057329284</v>
      </c>
      <c r="AK157">
        <v>-13.841877887077798</v>
      </c>
      <c r="AL157">
        <v>1459993.7483418847</v>
      </c>
      <c r="AM157">
        <v>-14.217067153120972</v>
      </c>
    </row>
    <row r="158" spans="1:39" x14ac:dyDescent="0.3">
      <c r="A158">
        <v>155</v>
      </c>
      <c r="B158">
        <v>229401117.20313376</v>
      </c>
      <c r="C158">
        <v>2018.5415276096751</v>
      </c>
      <c r="D158">
        <v>19073.012597367946</v>
      </c>
      <c r="E158">
        <v>0.6758892222720525</v>
      </c>
      <c r="F158">
        <v>0.68296099887919282</v>
      </c>
      <c r="S158">
        <v>155</v>
      </c>
      <c r="T158">
        <v>0.64873456990086653</v>
      </c>
      <c r="AG158">
        <v>154</v>
      </c>
      <c r="AH158">
        <v>1345755.5057329284</v>
      </c>
      <c r="AI158">
        <v>-13.841877887077798</v>
      </c>
      <c r="AJ158">
        <v>1345755.5057329284</v>
      </c>
      <c r="AK158">
        <v>-13.841877887077798</v>
      </c>
      <c r="AL158">
        <v>1459993.7483418847</v>
      </c>
      <c r="AM158">
        <v>-14.217067153120972</v>
      </c>
    </row>
    <row r="159" spans="1:39" x14ac:dyDescent="0.3">
      <c r="A159">
        <v>156</v>
      </c>
      <c r="B159">
        <v>229946773.44113174</v>
      </c>
      <c r="C159">
        <v>2018.1965474670069</v>
      </c>
      <c r="D159">
        <v>19114.625840990033</v>
      </c>
      <c r="E159">
        <v>0.67585821133159973</v>
      </c>
      <c r="F159">
        <v>0.68234196817443804</v>
      </c>
      <c r="S159">
        <v>156</v>
      </c>
      <c r="T159">
        <v>0.64834934448064085</v>
      </c>
      <c r="AG159">
        <v>155</v>
      </c>
      <c r="AH159">
        <v>1345755.5057329284</v>
      </c>
      <c r="AI159">
        <v>-13.841877887077798</v>
      </c>
      <c r="AJ159">
        <v>1345755.5057329284</v>
      </c>
      <c r="AK159">
        <v>-13.841877887077798</v>
      </c>
      <c r="AL159">
        <v>1459993.7483418847</v>
      </c>
      <c r="AM159">
        <v>-14.217067153120972</v>
      </c>
    </row>
    <row r="160" spans="1:39" x14ac:dyDescent="0.3">
      <c r="A160">
        <v>157</v>
      </c>
      <c r="B160">
        <v>229363013.95235348</v>
      </c>
      <c r="C160">
        <v>2019.0639901156728</v>
      </c>
      <c r="D160">
        <v>19075.629288327189</v>
      </c>
      <c r="E160">
        <v>0.67489863945303874</v>
      </c>
      <c r="F160">
        <v>0.68129243670366313</v>
      </c>
      <c r="S160">
        <v>157</v>
      </c>
      <c r="T160">
        <v>0.648296155041172</v>
      </c>
      <c r="AG160">
        <v>156</v>
      </c>
      <c r="AH160">
        <v>1345755.5057329284</v>
      </c>
      <c r="AI160">
        <v>-13.841877887077798</v>
      </c>
      <c r="AJ160">
        <v>1345755.5057329284</v>
      </c>
      <c r="AK160">
        <v>-13.841877887077798</v>
      </c>
      <c r="AL160">
        <v>1459993.7483418847</v>
      </c>
      <c r="AM160">
        <v>-14.217067153120972</v>
      </c>
    </row>
    <row r="161" spans="1:39" x14ac:dyDescent="0.3">
      <c r="A161">
        <v>158</v>
      </c>
      <c r="B161">
        <v>229632172.9462339</v>
      </c>
      <c r="C161">
        <v>2018.9766563006613</v>
      </c>
      <c r="D161">
        <v>19097.634297146891</v>
      </c>
      <c r="E161">
        <v>0.67471955114837434</v>
      </c>
      <c r="F161">
        <v>0.68094508981849056</v>
      </c>
      <c r="S161">
        <v>158</v>
      </c>
      <c r="T161">
        <v>0.64790454179059986</v>
      </c>
      <c r="AG161">
        <v>157</v>
      </c>
      <c r="AH161">
        <v>1345755.5057329284</v>
      </c>
      <c r="AI161">
        <v>-13.841877887077798</v>
      </c>
      <c r="AJ161">
        <v>1345755.5057329284</v>
      </c>
      <c r="AK161">
        <v>-13.841877887077798</v>
      </c>
      <c r="AL161">
        <v>1459993.7483418847</v>
      </c>
      <c r="AM161">
        <v>-14.217067153120972</v>
      </c>
    </row>
    <row r="162" spans="1:39" x14ac:dyDescent="0.3">
      <c r="A162">
        <v>159</v>
      </c>
      <c r="B162">
        <v>229641065.22428393</v>
      </c>
      <c r="C162">
        <v>2019.6186668235778</v>
      </c>
      <c r="D162">
        <v>19089.053730644766</v>
      </c>
      <c r="E162">
        <v>0.67347038636769241</v>
      </c>
      <c r="F162">
        <v>0.68062431823841874</v>
      </c>
      <c r="S162">
        <v>159</v>
      </c>
      <c r="T162">
        <v>0.64749882453264307</v>
      </c>
      <c r="AG162">
        <v>158</v>
      </c>
      <c r="AH162">
        <v>1174970.9324826251</v>
      </c>
      <c r="AI162">
        <v>0.6053500455836669</v>
      </c>
      <c r="AJ162">
        <v>1174970.9324826251</v>
      </c>
      <c r="AK162">
        <v>0.6053500455836669</v>
      </c>
      <c r="AL162">
        <v>1270283.2296567312</v>
      </c>
      <c r="AM162">
        <v>0.62421492560309177</v>
      </c>
    </row>
    <row r="163" spans="1:39" x14ac:dyDescent="0.3">
      <c r="A163">
        <v>160</v>
      </c>
      <c r="B163">
        <v>229443941.87019804</v>
      </c>
      <c r="C163">
        <v>2019.7429945060442</v>
      </c>
      <c r="D163">
        <v>19082.341591353725</v>
      </c>
      <c r="E163">
        <v>0.67345978627030789</v>
      </c>
      <c r="F163">
        <v>0.68055558598504728</v>
      </c>
      <c r="S163">
        <v>160</v>
      </c>
      <c r="T163">
        <v>0.6471071635360397</v>
      </c>
      <c r="AG163">
        <v>159</v>
      </c>
      <c r="AH163">
        <v>1174970.9324826251</v>
      </c>
      <c r="AI163">
        <v>0.6053500455836669</v>
      </c>
      <c r="AJ163">
        <v>1174970.9324826251</v>
      </c>
      <c r="AK163">
        <v>0.6053500455836669</v>
      </c>
      <c r="AL163">
        <v>1270283.2296567312</v>
      </c>
      <c r="AM163">
        <v>0.62421492560309177</v>
      </c>
    </row>
    <row r="164" spans="1:39" x14ac:dyDescent="0.3">
      <c r="A164">
        <v>161</v>
      </c>
      <c r="B164">
        <v>230135004.51716754</v>
      </c>
      <c r="C164">
        <v>2019.3124092616235</v>
      </c>
      <c r="D164">
        <v>19129.918546783196</v>
      </c>
      <c r="E164">
        <v>0.67342082743660459</v>
      </c>
      <c r="F164">
        <v>0.68032636571406679</v>
      </c>
      <c r="S164">
        <v>161</v>
      </c>
      <c r="T164">
        <v>0.64596618422478125</v>
      </c>
      <c r="AG164">
        <v>160</v>
      </c>
      <c r="AH164">
        <v>1174970.9324826251</v>
      </c>
      <c r="AI164">
        <v>0.6053500455836669</v>
      </c>
      <c r="AJ164">
        <v>1174970.9324826251</v>
      </c>
      <c r="AK164">
        <v>0.6053500455836669</v>
      </c>
      <c r="AL164">
        <v>1270283.2296567312</v>
      </c>
      <c r="AM164">
        <v>0.62421492560309177</v>
      </c>
    </row>
    <row r="165" spans="1:39" x14ac:dyDescent="0.3">
      <c r="A165">
        <v>162</v>
      </c>
      <c r="B165">
        <v>229721993.14212844</v>
      </c>
      <c r="C165">
        <v>2020.0450712139489</v>
      </c>
      <c r="D165">
        <v>19095.766033671298</v>
      </c>
      <c r="E165">
        <v>0.67252736287225323</v>
      </c>
      <c r="F165">
        <v>0.67997052933745483</v>
      </c>
      <c r="S165">
        <v>162</v>
      </c>
      <c r="T165">
        <v>0.64557489871341267</v>
      </c>
      <c r="AG165">
        <v>161</v>
      </c>
      <c r="AH165">
        <v>1174970.9324826251</v>
      </c>
      <c r="AI165">
        <v>0.6053500455836669</v>
      </c>
      <c r="AJ165">
        <v>1174970.9324826251</v>
      </c>
      <c r="AK165">
        <v>0.6053500455836669</v>
      </c>
      <c r="AL165">
        <v>1270283.2296567312</v>
      </c>
      <c r="AM165">
        <v>0.62421492560309177</v>
      </c>
    </row>
    <row r="166" spans="1:39" x14ac:dyDescent="0.3">
      <c r="A166">
        <v>163</v>
      </c>
      <c r="B166">
        <v>230135004.51716754</v>
      </c>
      <c r="C166">
        <v>2019.7856092616237</v>
      </c>
      <c r="D166">
        <v>19129.918546783196</v>
      </c>
      <c r="E166">
        <v>0.67249273997669234</v>
      </c>
      <c r="F166">
        <v>0.6797610832874309</v>
      </c>
      <c r="S166">
        <v>163</v>
      </c>
      <c r="T166">
        <v>0.62016651237210485</v>
      </c>
      <c r="AG166">
        <v>162</v>
      </c>
      <c r="AH166">
        <v>1174970.9324826251</v>
      </c>
      <c r="AI166">
        <v>0.6053500455836669</v>
      </c>
      <c r="AJ166">
        <v>1174970.9324826251</v>
      </c>
      <c r="AK166">
        <v>0.6053500455836669</v>
      </c>
      <c r="AL166">
        <v>1270283.2296567312</v>
      </c>
      <c r="AM166">
        <v>0.62421492560309177</v>
      </c>
    </row>
    <row r="167" spans="1:39" x14ac:dyDescent="0.3">
      <c r="A167">
        <v>164</v>
      </c>
      <c r="B167">
        <v>229057305.73550561</v>
      </c>
      <c r="C167">
        <v>2020.6399094722435</v>
      </c>
      <c r="D167">
        <v>19050.057177981922</v>
      </c>
      <c r="E167">
        <v>0.67219735426194172</v>
      </c>
      <c r="F167">
        <v>0.67941384190972298</v>
      </c>
      <c r="S167">
        <v>164</v>
      </c>
      <c r="T167">
        <v>0.61962741449942216</v>
      </c>
      <c r="AG167">
        <v>163</v>
      </c>
      <c r="AH167">
        <v>1174970.9324826251</v>
      </c>
      <c r="AI167">
        <v>0.6053500455836669</v>
      </c>
      <c r="AJ167">
        <v>1174970.9324826251</v>
      </c>
      <c r="AK167">
        <v>0.6053500455836669</v>
      </c>
      <c r="AL167">
        <v>1270283.2296567312</v>
      </c>
      <c r="AM167">
        <v>0.62421492560309177</v>
      </c>
    </row>
    <row r="168" spans="1:39" x14ac:dyDescent="0.3">
      <c r="A168">
        <v>165</v>
      </c>
      <c r="B168">
        <v>230215932.43501213</v>
      </c>
      <c r="C168">
        <v>2019.9914136519951</v>
      </c>
      <c r="D168">
        <v>19136.630849809731</v>
      </c>
      <c r="E168">
        <v>0.67198175828990037</v>
      </c>
      <c r="F168">
        <v>0.67882153889976471</v>
      </c>
      <c r="S168">
        <v>165</v>
      </c>
      <c r="T168">
        <v>0.61935442192735113</v>
      </c>
      <c r="AG168">
        <v>164</v>
      </c>
      <c r="AH168">
        <v>1174970.9324826251</v>
      </c>
      <c r="AI168">
        <v>0.6053500455836669</v>
      </c>
      <c r="AJ168">
        <v>1174970.9324826251</v>
      </c>
      <c r="AK168">
        <v>0.6053500455836669</v>
      </c>
      <c r="AL168">
        <v>1270283.2296567312</v>
      </c>
      <c r="AM168">
        <v>0.62421492560309177</v>
      </c>
    </row>
    <row r="169" spans="1:39" x14ac:dyDescent="0.3">
      <c r="A169">
        <v>166</v>
      </c>
      <c r="B169">
        <v>230027701.35897633</v>
      </c>
      <c r="C169">
        <v>2020.2663518573786</v>
      </c>
      <c r="D169">
        <v>19121.338144016572</v>
      </c>
      <c r="E169">
        <v>0.67169075425037694</v>
      </c>
      <c r="F169">
        <v>0.67879537308419569</v>
      </c>
      <c r="S169">
        <v>166</v>
      </c>
      <c r="T169">
        <v>0.61912012603171596</v>
      </c>
      <c r="AG169">
        <v>165</v>
      </c>
      <c r="AH169">
        <v>1174970.9324826251</v>
      </c>
      <c r="AI169">
        <v>0.6053500455836669</v>
      </c>
      <c r="AJ169">
        <v>1174970.9324826251</v>
      </c>
      <c r="AK169">
        <v>0.6053500455836669</v>
      </c>
      <c r="AL169">
        <v>1270283.2296567312</v>
      </c>
      <c r="AM169">
        <v>0.62421492560309177</v>
      </c>
    </row>
    <row r="170" spans="1:39" x14ac:dyDescent="0.3">
      <c r="A170">
        <v>167</v>
      </c>
      <c r="B170">
        <v>229551245.02838928</v>
      </c>
      <c r="C170">
        <v>2020.6530519102894</v>
      </c>
      <c r="D170">
        <v>19090.921994120352</v>
      </c>
      <c r="E170">
        <v>0.67153360377530957</v>
      </c>
      <c r="F170">
        <v>0.6784763735019087</v>
      </c>
      <c r="S170">
        <v>167</v>
      </c>
      <c r="T170">
        <v>0.61881786645369752</v>
      </c>
      <c r="AG170">
        <v>166</v>
      </c>
      <c r="AH170">
        <v>1174970.9324826251</v>
      </c>
      <c r="AI170">
        <v>0.6053500455836669</v>
      </c>
      <c r="AJ170">
        <v>1174970.9324826251</v>
      </c>
      <c r="AK170">
        <v>0.6053500455836669</v>
      </c>
      <c r="AL170">
        <v>1270283.2296567312</v>
      </c>
      <c r="AM170">
        <v>0.62421492560309177</v>
      </c>
    </row>
    <row r="171" spans="1:39" x14ac:dyDescent="0.3">
      <c r="A171">
        <v>168</v>
      </c>
      <c r="B171">
        <v>229138233.6533502</v>
      </c>
      <c r="C171">
        <v>2021.3189138626151</v>
      </c>
      <c r="D171">
        <v>19056.769481008458</v>
      </c>
      <c r="E171">
        <v>0.67075875064769941</v>
      </c>
      <c r="F171">
        <v>0.67786158167979826</v>
      </c>
      <c r="S171">
        <v>168</v>
      </c>
      <c r="T171">
        <v>0.61858166771442635</v>
      </c>
      <c r="AG171">
        <v>167</v>
      </c>
      <c r="AH171">
        <v>1174970.9324826251</v>
      </c>
      <c r="AI171">
        <v>0.6053500455836669</v>
      </c>
      <c r="AJ171">
        <v>1174970.9324826251</v>
      </c>
      <c r="AK171">
        <v>0.6053500455836669</v>
      </c>
      <c r="AL171">
        <v>1270283.2296567312</v>
      </c>
      <c r="AM171">
        <v>0.62421492560309177</v>
      </c>
    </row>
    <row r="172" spans="1:39" x14ac:dyDescent="0.3">
      <c r="A172">
        <v>169</v>
      </c>
      <c r="B172">
        <v>229632172.9462339</v>
      </c>
      <c r="C172">
        <v>2021.3320563006614</v>
      </c>
      <c r="D172">
        <v>19097.634297146891</v>
      </c>
      <c r="E172">
        <v>0.6700947416476899</v>
      </c>
      <c r="F172">
        <v>0.67482676172175993</v>
      </c>
      <c r="S172">
        <v>169</v>
      </c>
      <c r="T172">
        <v>0.61828831674397267</v>
      </c>
      <c r="AG172">
        <v>168</v>
      </c>
      <c r="AH172">
        <v>1174970.9324826251</v>
      </c>
      <c r="AI172">
        <v>0.6053500455836669</v>
      </c>
      <c r="AJ172">
        <v>1174970.9324826251</v>
      </c>
      <c r="AK172">
        <v>0.6053500455836669</v>
      </c>
      <c r="AL172">
        <v>1270283.2296567312</v>
      </c>
      <c r="AM172">
        <v>0.62421492560309177</v>
      </c>
    </row>
    <row r="173" spans="1:39" x14ac:dyDescent="0.3">
      <c r="A173">
        <v>170</v>
      </c>
      <c r="B173">
        <v>229946773.44113174</v>
      </c>
      <c r="C173">
        <v>2022.195347467007</v>
      </c>
      <c r="D173">
        <v>19114.625840990033</v>
      </c>
      <c r="E173">
        <v>0.66801121389530072</v>
      </c>
      <c r="F173">
        <v>0.67475806343981981</v>
      </c>
      <c r="S173">
        <v>170</v>
      </c>
      <c r="T173">
        <v>0.61775239971858453</v>
      </c>
      <c r="AG173">
        <v>169</v>
      </c>
      <c r="AH173">
        <v>1174970.9324826251</v>
      </c>
      <c r="AI173">
        <v>0.6053500455836669</v>
      </c>
      <c r="AJ173">
        <v>1174970.9324826251</v>
      </c>
      <c r="AK173">
        <v>0.6053500455836669</v>
      </c>
      <c r="AL173">
        <v>1270283.2296567312</v>
      </c>
      <c r="AM173">
        <v>0.62421492560309177</v>
      </c>
    </row>
    <row r="174" spans="1:39" x14ac:dyDescent="0.3">
      <c r="A174">
        <v>171</v>
      </c>
      <c r="B174">
        <v>230027701.35897633</v>
      </c>
      <c r="C174">
        <v>2022.6217518573785</v>
      </c>
      <c r="D174">
        <v>19121.338144016572</v>
      </c>
      <c r="E174">
        <v>0.66706814536251502</v>
      </c>
      <c r="F174">
        <v>0.67417346673928702</v>
      </c>
      <c r="S174">
        <v>171</v>
      </c>
      <c r="T174">
        <v>0.61772925954229563</v>
      </c>
      <c r="AG174">
        <v>170</v>
      </c>
      <c r="AH174">
        <v>1174970.9324826251</v>
      </c>
      <c r="AI174">
        <v>0.6053500455836669</v>
      </c>
      <c r="AJ174">
        <v>1174970.9324826251</v>
      </c>
      <c r="AK174">
        <v>0.6053500455836669</v>
      </c>
      <c r="AL174">
        <v>1270283.2296567312</v>
      </c>
      <c r="AM174">
        <v>0.62421492560309177</v>
      </c>
    </row>
    <row r="175" spans="1:39" x14ac:dyDescent="0.3">
      <c r="A175">
        <v>172</v>
      </c>
      <c r="B175">
        <v>229363013.95235348</v>
      </c>
      <c r="C175">
        <v>2023.2165901156727</v>
      </c>
      <c r="D175">
        <v>19075.629288327189</v>
      </c>
      <c r="E175">
        <v>0.66673938826692414</v>
      </c>
      <c r="F175">
        <v>0.67302413515196979</v>
      </c>
      <c r="S175">
        <v>172</v>
      </c>
      <c r="T175">
        <v>0.6171981780136091</v>
      </c>
      <c r="AG175">
        <v>171</v>
      </c>
      <c r="AH175">
        <v>1174970.9324826251</v>
      </c>
      <c r="AI175">
        <v>0.6053500455836669</v>
      </c>
      <c r="AJ175">
        <v>1174970.9324826251</v>
      </c>
      <c r="AK175">
        <v>0.6053500455836669</v>
      </c>
      <c r="AL175">
        <v>1270283.2296567312</v>
      </c>
      <c r="AM175">
        <v>0.62421492560309177</v>
      </c>
    </row>
    <row r="176" spans="1:39" x14ac:dyDescent="0.3">
      <c r="A176">
        <v>173</v>
      </c>
      <c r="B176">
        <v>229443941.87019804</v>
      </c>
      <c r="C176">
        <v>2023.8955945060441</v>
      </c>
      <c r="D176">
        <v>19082.341591353725</v>
      </c>
      <c r="E176">
        <v>0.66530075860455884</v>
      </c>
      <c r="F176">
        <v>0.67267926137271883</v>
      </c>
      <c r="S176">
        <v>173</v>
      </c>
      <c r="T176">
        <v>0.61662478362037954</v>
      </c>
      <c r="AG176">
        <v>172</v>
      </c>
      <c r="AH176">
        <v>1174970.9324826251</v>
      </c>
      <c r="AI176">
        <v>0.6053500455836669</v>
      </c>
      <c r="AJ176">
        <v>1174970.9324826251</v>
      </c>
      <c r="AK176">
        <v>0.6053500455836669</v>
      </c>
      <c r="AL176">
        <v>1270283.2296567312</v>
      </c>
      <c r="AM176">
        <v>0.62421492560309177</v>
      </c>
    </row>
    <row r="177" spans="1:39" x14ac:dyDescent="0.3">
      <c r="A177">
        <v>174</v>
      </c>
      <c r="B177">
        <v>230135004.51716754</v>
      </c>
      <c r="C177">
        <v>2023.7844092616235</v>
      </c>
      <c r="D177">
        <v>19129.918546783196</v>
      </c>
      <c r="E177">
        <v>0.66464597891316313</v>
      </c>
      <c r="F177">
        <v>0.67206524144225077</v>
      </c>
      <c r="S177">
        <v>174</v>
      </c>
      <c r="T177">
        <v>0.61642543366645053</v>
      </c>
      <c r="AG177">
        <v>173</v>
      </c>
      <c r="AH177">
        <v>1174970.9324826251</v>
      </c>
      <c r="AI177">
        <v>0.6053500455836669</v>
      </c>
      <c r="AJ177">
        <v>1174970.9324826251</v>
      </c>
      <c r="AK177">
        <v>0.6053500455836669</v>
      </c>
      <c r="AL177">
        <v>1270283.2296567312</v>
      </c>
      <c r="AM177">
        <v>0.62421492560309177</v>
      </c>
    </row>
    <row r="178" spans="1:39" x14ac:dyDescent="0.3">
      <c r="A178">
        <v>175</v>
      </c>
      <c r="B178">
        <v>229721993.14212844</v>
      </c>
      <c r="C178">
        <v>2024.197671213949</v>
      </c>
      <c r="D178">
        <v>19095.766033671298</v>
      </c>
      <c r="E178">
        <v>0.66437179097744814</v>
      </c>
      <c r="F178">
        <v>0.67127910223676979</v>
      </c>
      <c r="S178">
        <v>175</v>
      </c>
      <c r="T178">
        <v>0.61609434555527021</v>
      </c>
      <c r="AG178">
        <v>174</v>
      </c>
      <c r="AH178">
        <v>1174970.9324826251</v>
      </c>
      <c r="AI178">
        <v>0.6053500455836669</v>
      </c>
      <c r="AJ178">
        <v>1174970.9324826251</v>
      </c>
      <c r="AK178">
        <v>0.6053500455836669</v>
      </c>
      <c r="AL178">
        <v>1270283.2296567312</v>
      </c>
      <c r="AM178">
        <v>0.62421492560309177</v>
      </c>
    </row>
    <row r="179" spans="1:39" x14ac:dyDescent="0.3">
      <c r="A179">
        <v>176</v>
      </c>
      <c r="B179">
        <v>230215932.43501213</v>
      </c>
      <c r="C179">
        <v>2024.2108136519953</v>
      </c>
      <c r="D179">
        <v>19136.630849809731</v>
      </c>
      <c r="E179">
        <v>0.6637028853468141</v>
      </c>
      <c r="F179">
        <v>0.67121042039140077</v>
      </c>
      <c r="S179">
        <v>176</v>
      </c>
      <c r="T179">
        <v>0.61589143898986665</v>
      </c>
      <c r="AG179">
        <v>175</v>
      </c>
      <c r="AH179">
        <v>1174970.9324826251</v>
      </c>
      <c r="AI179">
        <v>0.6053500455836669</v>
      </c>
      <c r="AJ179">
        <v>1174970.9324826251</v>
      </c>
      <c r="AK179">
        <v>0.6053500455836669</v>
      </c>
      <c r="AL179">
        <v>1270283.2296567312</v>
      </c>
      <c r="AM179">
        <v>0.62421492560309177</v>
      </c>
    </row>
    <row r="180" spans="1:39" x14ac:dyDescent="0.3">
      <c r="A180">
        <v>177</v>
      </c>
      <c r="B180">
        <v>229551245.02838928</v>
      </c>
      <c r="C180">
        <v>2024.8056519102893</v>
      </c>
      <c r="D180">
        <v>19090.921994120352</v>
      </c>
      <c r="E180">
        <v>0.66337484575000882</v>
      </c>
      <c r="F180">
        <v>0.67062606633263233</v>
      </c>
      <c r="S180">
        <v>177</v>
      </c>
      <c r="T180">
        <v>0.61560261184589526</v>
      </c>
      <c r="AG180">
        <v>176</v>
      </c>
      <c r="AH180">
        <v>1174970.9324826251</v>
      </c>
      <c r="AI180">
        <v>0.6053500455836669</v>
      </c>
      <c r="AJ180">
        <v>1174970.9324826251</v>
      </c>
      <c r="AK180">
        <v>0.6053500455836669</v>
      </c>
      <c r="AL180">
        <v>1270283.2296567312</v>
      </c>
      <c r="AM180">
        <v>0.62421492560309177</v>
      </c>
    </row>
    <row r="181" spans="1:39" x14ac:dyDescent="0.3">
      <c r="A181">
        <v>178</v>
      </c>
      <c r="B181">
        <v>229632172.9462339</v>
      </c>
      <c r="C181">
        <v>2025.4846563006613</v>
      </c>
      <c r="D181">
        <v>19097.634297146891</v>
      </c>
      <c r="E181">
        <v>0.66193620134279951</v>
      </c>
      <c r="F181">
        <v>0.66974763555932904</v>
      </c>
      <c r="S181">
        <v>178</v>
      </c>
      <c r="T181">
        <v>0.61507111467463316</v>
      </c>
      <c r="AG181">
        <v>177</v>
      </c>
      <c r="AH181">
        <v>1174970.9324826251</v>
      </c>
      <c r="AI181">
        <v>0.6053500455836669</v>
      </c>
      <c r="AJ181">
        <v>1174970.9324826251</v>
      </c>
      <c r="AK181">
        <v>0.6053500455836669</v>
      </c>
      <c r="AL181">
        <v>1270283.2296567312</v>
      </c>
      <c r="AM181">
        <v>0.62421492560309177</v>
      </c>
    </row>
    <row r="182" spans="1:39" x14ac:dyDescent="0.3">
      <c r="A182">
        <v>179</v>
      </c>
      <c r="B182">
        <v>230027701.35897633</v>
      </c>
      <c r="C182">
        <v>2026.7743518573784</v>
      </c>
      <c r="D182">
        <v>19121.338144016572</v>
      </c>
      <c r="E182">
        <v>0.65891324822815178</v>
      </c>
      <c r="F182">
        <v>0.6691318343617394</v>
      </c>
      <c r="S182">
        <v>179</v>
      </c>
      <c r="T182">
        <v>0.613959080970923</v>
      </c>
      <c r="AG182">
        <v>178</v>
      </c>
      <c r="AH182">
        <v>1174970.9324826251</v>
      </c>
      <c r="AI182">
        <v>0.6053500455836669</v>
      </c>
      <c r="AJ182">
        <v>1174970.9324826251</v>
      </c>
      <c r="AK182">
        <v>0.6053500455836669</v>
      </c>
      <c r="AL182">
        <v>1270283.2296567312</v>
      </c>
      <c r="AM182">
        <v>0.62421492560309177</v>
      </c>
    </row>
    <row r="183" spans="1:39" x14ac:dyDescent="0.3">
      <c r="A183">
        <v>180</v>
      </c>
      <c r="B183">
        <v>230215932.43501213</v>
      </c>
      <c r="C183">
        <v>2028.3634136519952</v>
      </c>
      <c r="D183">
        <v>19136.630849809731</v>
      </c>
      <c r="E183">
        <v>0.65554837180739567</v>
      </c>
      <c r="F183">
        <v>0.66851824341203669</v>
      </c>
      <c r="S183">
        <v>180</v>
      </c>
      <c r="T183">
        <v>0.6134329672763702</v>
      </c>
      <c r="AG183">
        <v>179</v>
      </c>
      <c r="AH183">
        <v>1174970.9324826251</v>
      </c>
      <c r="AI183">
        <v>0.6053500455836669</v>
      </c>
      <c r="AJ183">
        <v>1174970.9324826251</v>
      </c>
      <c r="AK183">
        <v>0.6053500455836669</v>
      </c>
      <c r="AL183">
        <v>1270283.2296567312</v>
      </c>
      <c r="AM183">
        <v>0.62421492560309177</v>
      </c>
    </row>
    <row r="184" spans="1:39" x14ac:dyDescent="0.3">
      <c r="A184">
        <v>181</v>
      </c>
      <c r="B184">
        <v>232838117.85645643</v>
      </c>
      <c r="C184">
        <v>2044.0460675916825</v>
      </c>
      <c r="D184">
        <v>19355.251281700206</v>
      </c>
      <c r="E184">
        <v>0.62132279159340587</v>
      </c>
      <c r="F184">
        <v>0.62252051282238574</v>
      </c>
      <c r="S184">
        <v>181</v>
      </c>
      <c r="T184">
        <v>0.54953368803203628</v>
      </c>
      <c r="AG184">
        <v>180</v>
      </c>
      <c r="AH184">
        <v>1174970.9324826251</v>
      </c>
      <c r="AI184">
        <v>0.6053500455836669</v>
      </c>
      <c r="AJ184">
        <v>1174970.9324826251</v>
      </c>
      <c r="AK184">
        <v>0.6053500455836669</v>
      </c>
      <c r="AL184">
        <v>1270283.2296567312</v>
      </c>
      <c r="AM184">
        <v>0.62421492560309177</v>
      </c>
    </row>
    <row r="185" spans="1:39" x14ac:dyDescent="0.3">
      <c r="A185">
        <v>182</v>
      </c>
      <c r="B185">
        <v>232919045.77430102</v>
      </c>
      <c r="C185">
        <v>2044.725071982054</v>
      </c>
      <c r="D185">
        <v>19361.963584726745</v>
      </c>
      <c r="E185">
        <v>0.61988373533684871</v>
      </c>
      <c r="F185">
        <v>0.62244858860669761</v>
      </c>
      <c r="S185">
        <v>182</v>
      </c>
      <c r="T185">
        <v>0.54907504386075079</v>
      </c>
      <c r="AG185">
        <v>181</v>
      </c>
      <c r="AH185">
        <v>1174970.9324826251</v>
      </c>
      <c r="AI185">
        <v>0.6053500455836669</v>
      </c>
      <c r="AJ185">
        <v>1174970.9324826251</v>
      </c>
      <c r="AK185">
        <v>0.6053500455836669</v>
      </c>
      <c r="AL185">
        <v>1270283.2296567312</v>
      </c>
      <c r="AM185">
        <v>0.62421492560309177</v>
      </c>
    </row>
    <row r="186" spans="1:39" x14ac:dyDescent="0.3">
      <c r="A186">
        <v>183</v>
      </c>
      <c r="B186">
        <v>232642953.01202628</v>
      </c>
      <c r="C186">
        <v>2045.8248724932494</v>
      </c>
      <c r="D186">
        <v>19348.07738328461</v>
      </c>
      <c r="E186">
        <v>0.61806817532299896</v>
      </c>
      <c r="F186">
        <v>0.62183795573688294</v>
      </c>
      <c r="S186">
        <v>183</v>
      </c>
      <c r="T186">
        <v>0.54876679719866617</v>
      </c>
      <c r="AG186">
        <v>182</v>
      </c>
      <c r="AH186">
        <v>1174970.9324826251</v>
      </c>
      <c r="AI186">
        <v>0.6053500455836669</v>
      </c>
      <c r="AJ186">
        <v>1174970.9324826251</v>
      </c>
      <c r="AK186">
        <v>0.6053500455836669</v>
      </c>
      <c r="AL186">
        <v>1270283.2296567312</v>
      </c>
      <c r="AM186">
        <v>0.62421492560309177</v>
      </c>
    </row>
    <row r="187" spans="1:39" x14ac:dyDescent="0.3">
      <c r="A187">
        <v>184</v>
      </c>
      <c r="B187">
        <v>232642953.01202628</v>
      </c>
      <c r="C187">
        <v>2046.3162724932495</v>
      </c>
      <c r="D187">
        <v>19348.07738328461</v>
      </c>
      <c r="E187">
        <v>0.6171037954786025</v>
      </c>
      <c r="F187">
        <v>0.6207159700737247</v>
      </c>
      <c r="S187">
        <v>184</v>
      </c>
      <c r="T187">
        <v>0.5483090218327008</v>
      </c>
      <c r="AG187">
        <v>183</v>
      </c>
      <c r="AH187">
        <v>1174970.9324826251</v>
      </c>
      <c r="AI187">
        <v>0.6053500455836669</v>
      </c>
      <c r="AJ187">
        <v>1174970.9324826251</v>
      </c>
      <c r="AK187">
        <v>0.6053500455836669</v>
      </c>
      <c r="AL187">
        <v>1270283.2296567312</v>
      </c>
      <c r="AM187">
        <v>0.62421492560309177</v>
      </c>
    </row>
    <row r="188" spans="1:39" x14ac:dyDescent="0.3">
      <c r="A188">
        <v>185</v>
      </c>
      <c r="B188">
        <v>232838117.85645643</v>
      </c>
      <c r="C188">
        <v>2046.4014675916824</v>
      </c>
      <c r="D188">
        <v>19355.251281700206</v>
      </c>
      <c r="E188">
        <v>0.61670189886196292</v>
      </c>
      <c r="F188">
        <v>0.6203666889770052</v>
      </c>
      <c r="S188">
        <v>185</v>
      </c>
      <c r="T188">
        <v>0.54736544147386146</v>
      </c>
      <c r="AG188">
        <v>184</v>
      </c>
      <c r="AH188">
        <v>1174970.9324826251</v>
      </c>
      <c r="AI188">
        <v>0.6053500455836669</v>
      </c>
      <c r="AJ188">
        <v>1174970.9324826251</v>
      </c>
      <c r="AK188">
        <v>0.6053500455836669</v>
      </c>
      <c r="AL188">
        <v>1270283.2296567312</v>
      </c>
      <c r="AM188">
        <v>0.62421492560309177</v>
      </c>
    </row>
    <row r="189" spans="1:39" x14ac:dyDescent="0.3">
      <c r="A189">
        <v>186</v>
      </c>
      <c r="B189">
        <v>233143826.0733043</v>
      </c>
      <c r="C189">
        <v>2046.6227482351114</v>
      </c>
      <c r="D189">
        <v>19380.823392045473</v>
      </c>
      <c r="E189">
        <v>0.61586318426494124</v>
      </c>
      <c r="F189">
        <v>0.61977183891325327</v>
      </c>
      <c r="S189">
        <v>186</v>
      </c>
      <c r="T189">
        <v>0.5469097149331571</v>
      </c>
      <c r="AG189">
        <v>185</v>
      </c>
      <c r="AH189">
        <v>1174970.9324826251</v>
      </c>
      <c r="AI189">
        <v>0.6053500455836669</v>
      </c>
      <c r="AJ189">
        <v>1174970.9324826251</v>
      </c>
      <c r="AK189">
        <v>0.6053500455836669</v>
      </c>
      <c r="AL189">
        <v>1270283.2296567312</v>
      </c>
      <c r="AM189">
        <v>0.62421492560309177</v>
      </c>
    </row>
    <row r="190" spans="1:39" x14ac:dyDescent="0.3">
      <c r="A190">
        <v>187</v>
      </c>
      <c r="B190">
        <v>232919045.77430102</v>
      </c>
      <c r="C190">
        <v>2047.080471982054</v>
      </c>
      <c r="D190">
        <v>19361.963584726745</v>
      </c>
      <c r="E190">
        <v>0.6152628794144146</v>
      </c>
      <c r="F190">
        <v>0.61972887926838893</v>
      </c>
      <c r="S190">
        <v>187</v>
      </c>
      <c r="T190">
        <v>0.54513313588962231</v>
      </c>
      <c r="AG190">
        <v>186</v>
      </c>
      <c r="AH190">
        <v>1174970.9324826251</v>
      </c>
      <c r="AI190">
        <v>0.6053500455836669</v>
      </c>
      <c r="AJ190">
        <v>1174970.9324826251</v>
      </c>
      <c r="AK190">
        <v>0.6053500455836669</v>
      </c>
      <c r="AL190">
        <v>1270283.2296567312</v>
      </c>
      <c r="AM190">
        <v>0.62421492560309177</v>
      </c>
    </row>
    <row r="191" spans="1:39" x14ac:dyDescent="0.3">
      <c r="A191">
        <v>188</v>
      </c>
      <c r="B191">
        <v>233224753.99114886</v>
      </c>
      <c r="C191">
        <v>2047.3017526254828</v>
      </c>
      <c r="D191">
        <v>19387.535695072009</v>
      </c>
      <c r="E191">
        <v>0.61442412677087943</v>
      </c>
      <c r="F191">
        <v>0.6194287610877891</v>
      </c>
      <c r="S191">
        <v>188</v>
      </c>
      <c r="T191">
        <v>0.54467876253487113</v>
      </c>
      <c r="AG191">
        <v>187</v>
      </c>
      <c r="AH191">
        <v>1174970.9324826251</v>
      </c>
      <c r="AI191">
        <v>0.6053500455836669</v>
      </c>
      <c r="AJ191">
        <v>1174970.9324826251</v>
      </c>
      <c r="AK191">
        <v>0.6053500455836669</v>
      </c>
      <c r="AL191">
        <v>1270283.2296567312</v>
      </c>
      <c r="AM191">
        <v>0.62421492560309177</v>
      </c>
    </row>
    <row r="192" spans="1:39" x14ac:dyDescent="0.3">
      <c r="A192">
        <v>189</v>
      </c>
      <c r="B192">
        <v>232723880.92987081</v>
      </c>
      <c r="C192">
        <v>2048.3678768836203</v>
      </c>
      <c r="D192">
        <v>19354.789686311142</v>
      </c>
      <c r="E192">
        <v>0.61297078242332381</v>
      </c>
      <c r="F192">
        <v>0.6188200245778509</v>
      </c>
      <c r="S192">
        <v>189</v>
      </c>
      <c r="T192">
        <v>0.54435443887818435</v>
      </c>
      <c r="AG192">
        <v>188</v>
      </c>
      <c r="AH192">
        <v>1174970.9324826251</v>
      </c>
      <c r="AI192">
        <v>0.6053500455836669</v>
      </c>
      <c r="AJ192">
        <v>1174970.9324826251</v>
      </c>
      <c r="AK192">
        <v>0.6053500455836669</v>
      </c>
      <c r="AL192">
        <v>1270283.2296567312</v>
      </c>
      <c r="AM192">
        <v>0.62421492560309177</v>
      </c>
    </row>
    <row r="193" spans="1:39" x14ac:dyDescent="0.3">
      <c r="A193">
        <v>190</v>
      </c>
      <c r="B193">
        <v>232948661.22887406</v>
      </c>
      <c r="C193">
        <v>2048.4015531366776</v>
      </c>
      <c r="D193">
        <v>19373.649493629873</v>
      </c>
      <c r="E193">
        <v>0.61260877940175285</v>
      </c>
      <c r="F193">
        <v>0.61824038413932769</v>
      </c>
      <c r="S193">
        <v>190</v>
      </c>
      <c r="T193">
        <v>0.54390082717438848</v>
      </c>
      <c r="AG193">
        <v>189</v>
      </c>
      <c r="AH193">
        <v>1174970.9324826251</v>
      </c>
      <c r="AI193">
        <v>0.6053500455836669</v>
      </c>
      <c r="AJ193">
        <v>1174970.9324826251</v>
      </c>
      <c r="AK193">
        <v>0.6053500455836669</v>
      </c>
      <c r="AL193">
        <v>1270283.2296567312</v>
      </c>
      <c r="AM193">
        <v>0.62421492560309177</v>
      </c>
    </row>
    <row r="194" spans="1:39" x14ac:dyDescent="0.3">
      <c r="A194">
        <v>191</v>
      </c>
      <c r="B194">
        <v>233332057.14934012</v>
      </c>
      <c r="C194">
        <v>2048.211810029728</v>
      </c>
      <c r="D194">
        <v>19396.116097838636</v>
      </c>
      <c r="E194">
        <v>0.61249771712014489</v>
      </c>
      <c r="F194">
        <v>0.61789734369058924</v>
      </c>
      <c r="S194">
        <v>191</v>
      </c>
      <c r="T194">
        <v>0.54293604672332874</v>
      </c>
      <c r="AG194">
        <v>190</v>
      </c>
      <c r="AH194">
        <v>1174970.9324826251</v>
      </c>
      <c r="AI194">
        <v>0.6053500455836669</v>
      </c>
      <c r="AJ194">
        <v>1174970.9324826251</v>
      </c>
      <c r="AK194">
        <v>0.6053500455836669</v>
      </c>
      <c r="AL194">
        <v>1270283.2296567312</v>
      </c>
      <c r="AM194">
        <v>0.62421492560309177</v>
      </c>
    </row>
    <row r="195" spans="1:39" x14ac:dyDescent="0.3">
      <c r="A195">
        <v>192</v>
      </c>
      <c r="B195">
        <v>232948661.22887406</v>
      </c>
      <c r="C195">
        <v>2048.8929531366775</v>
      </c>
      <c r="D195">
        <v>19373.649493629873</v>
      </c>
      <c r="E195">
        <v>0.61164444261086892</v>
      </c>
      <c r="F195">
        <v>0.61728872851716732</v>
      </c>
      <c r="S195">
        <v>192</v>
      </c>
      <c r="T195">
        <v>0.54248428580965991</v>
      </c>
      <c r="AG195">
        <v>191</v>
      </c>
      <c r="AH195">
        <v>1174970.9324826251</v>
      </c>
      <c r="AI195">
        <v>0.6053500455836669</v>
      </c>
      <c r="AJ195">
        <v>1174970.9324826251</v>
      </c>
      <c r="AK195">
        <v>0.6053500455836669</v>
      </c>
      <c r="AL195">
        <v>1270283.2296567312</v>
      </c>
      <c r="AM195">
        <v>0.62421492560309177</v>
      </c>
    </row>
    <row r="196" spans="1:39" x14ac:dyDescent="0.3">
      <c r="A196">
        <v>193</v>
      </c>
      <c r="B196">
        <v>233143826.0733043</v>
      </c>
      <c r="C196">
        <v>2048.9781482351113</v>
      </c>
      <c r="D196">
        <v>19380.823392045473</v>
      </c>
      <c r="E196">
        <v>0.61124242056595779</v>
      </c>
      <c r="F196">
        <v>0.61672318402368298</v>
      </c>
      <c r="S196">
        <v>193</v>
      </c>
      <c r="T196">
        <v>0.54233239912311104</v>
      </c>
      <c r="AG196">
        <v>192</v>
      </c>
      <c r="AH196">
        <v>1174970.9324826251</v>
      </c>
      <c r="AI196">
        <v>0.6053500455836669</v>
      </c>
      <c r="AJ196">
        <v>1174970.9324826251</v>
      </c>
      <c r="AK196">
        <v>0.6053500455836669</v>
      </c>
      <c r="AL196">
        <v>1270283.2296567312</v>
      </c>
      <c r="AM196">
        <v>0.62421492560309177</v>
      </c>
    </row>
    <row r="197" spans="1:39" x14ac:dyDescent="0.3">
      <c r="A197">
        <v>194</v>
      </c>
      <c r="B197">
        <v>233412985.06718472</v>
      </c>
      <c r="C197">
        <v>2048.8908144200996</v>
      </c>
      <c r="D197">
        <v>19402.828400865175</v>
      </c>
      <c r="E197">
        <v>0.61105865915563873</v>
      </c>
      <c r="F197">
        <v>0.61665130639332788</v>
      </c>
      <c r="S197">
        <v>194</v>
      </c>
      <c r="T197">
        <v>0.54188106167580707</v>
      </c>
      <c r="AG197">
        <v>193</v>
      </c>
      <c r="AH197">
        <v>1174970.9324826251</v>
      </c>
      <c r="AI197">
        <v>0.6053500455836669</v>
      </c>
      <c r="AJ197">
        <v>1174970.9324826251</v>
      </c>
      <c r="AK197">
        <v>0.6053500455836669</v>
      </c>
      <c r="AL197">
        <v>1270283.2296567312</v>
      </c>
      <c r="AM197">
        <v>0.62421492560309177</v>
      </c>
    </row>
    <row r="198" spans="1:39" x14ac:dyDescent="0.3">
      <c r="A198">
        <v>195</v>
      </c>
      <c r="B198">
        <v>233224753.99114886</v>
      </c>
      <c r="C198">
        <v>2049.6571526254829</v>
      </c>
      <c r="D198">
        <v>19387.535695072009</v>
      </c>
      <c r="E198">
        <v>0.60980339651279092</v>
      </c>
      <c r="F198">
        <v>0.61604121707618587</v>
      </c>
      <c r="S198">
        <v>195</v>
      </c>
      <c r="T198">
        <v>0.54155563561464048</v>
      </c>
      <c r="AG198">
        <v>194</v>
      </c>
      <c r="AH198">
        <v>1174970.9324826251</v>
      </c>
      <c r="AI198">
        <v>0.6053500455836669</v>
      </c>
      <c r="AJ198">
        <v>1174970.9324826251</v>
      </c>
      <c r="AK198">
        <v>0.6053500455836669</v>
      </c>
      <c r="AL198">
        <v>1270283.2296567312</v>
      </c>
      <c r="AM198">
        <v>0.62421492560309177</v>
      </c>
    </row>
    <row r="199" spans="1:39" x14ac:dyDescent="0.3">
      <c r="A199">
        <v>196</v>
      </c>
      <c r="B199">
        <v>233136892.30490991</v>
      </c>
      <c r="C199">
        <v>2049.9906149312951</v>
      </c>
      <c r="D199">
        <v>19388.94219942304</v>
      </c>
      <c r="E199">
        <v>0.60924342584632452</v>
      </c>
      <c r="F199">
        <v>0.61491882801021192</v>
      </c>
      <c r="S199">
        <v>196</v>
      </c>
      <c r="T199">
        <v>0.54110505868814029</v>
      </c>
      <c r="AG199">
        <v>195</v>
      </c>
      <c r="AH199">
        <v>1174970.9324826251</v>
      </c>
      <c r="AI199">
        <v>0.6053500455836669</v>
      </c>
      <c r="AJ199">
        <v>1174970.9324826251</v>
      </c>
      <c r="AK199">
        <v>0.6053500455836669</v>
      </c>
      <c r="AL199">
        <v>1270283.2296567312</v>
      </c>
      <c r="AM199">
        <v>0.62421492560309177</v>
      </c>
    </row>
    <row r="200" spans="1:39" x14ac:dyDescent="0.3">
      <c r="A200">
        <v>197</v>
      </c>
      <c r="B200">
        <v>232642953.01202628</v>
      </c>
      <c r="C200">
        <v>2050.4688724932494</v>
      </c>
      <c r="D200">
        <v>19348.07738328461</v>
      </c>
      <c r="E200">
        <v>0.60895199609453277</v>
      </c>
      <c r="F200">
        <v>0.61456987082778236</v>
      </c>
      <c r="S200">
        <v>197</v>
      </c>
      <c r="T200">
        <v>0.5401436218683181</v>
      </c>
      <c r="AG200">
        <v>196</v>
      </c>
      <c r="AH200">
        <v>1174970.9324826251</v>
      </c>
      <c r="AI200">
        <v>0.6053500455836669</v>
      </c>
      <c r="AJ200">
        <v>1174970.9324826251</v>
      </c>
      <c r="AK200">
        <v>0.6053500455836669</v>
      </c>
      <c r="AL200">
        <v>1270283.2296567312</v>
      </c>
      <c r="AM200">
        <v>0.62421492560309177</v>
      </c>
    </row>
    <row r="201" spans="1:39" x14ac:dyDescent="0.3">
      <c r="A201">
        <v>198</v>
      </c>
      <c r="B201">
        <v>232838117.85645643</v>
      </c>
      <c r="C201">
        <v>2050.5540675916823</v>
      </c>
      <c r="D201">
        <v>19355.251281700206</v>
      </c>
      <c r="E201">
        <v>0.6085517052258359</v>
      </c>
      <c r="F201">
        <v>0.61397430841731093</v>
      </c>
      <c r="S201">
        <v>198</v>
      </c>
      <c r="T201">
        <v>0.53969488620980388</v>
      </c>
      <c r="AG201">
        <v>197</v>
      </c>
      <c r="AH201">
        <v>1174970.9324826251</v>
      </c>
      <c r="AI201">
        <v>0.6053500455836669</v>
      </c>
      <c r="AJ201">
        <v>1174970.9324826251</v>
      </c>
      <c r="AK201">
        <v>0.6053500455836669</v>
      </c>
      <c r="AL201">
        <v>1270283.2296567312</v>
      </c>
      <c r="AM201">
        <v>0.62421492560309177</v>
      </c>
    </row>
    <row r="202" spans="1:39" x14ac:dyDescent="0.3">
      <c r="A202">
        <v>199</v>
      </c>
      <c r="B202">
        <v>232723880.92987081</v>
      </c>
      <c r="C202">
        <v>2050.7414768836202</v>
      </c>
      <c r="D202">
        <v>19354.789686311142</v>
      </c>
      <c r="E202">
        <v>0.60831107704298404</v>
      </c>
      <c r="F202">
        <v>0.613932870400274</v>
      </c>
      <c r="S202">
        <v>199</v>
      </c>
      <c r="T202">
        <v>0.52211824296479259</v>
      </c>
      <c r="AG202">
        <v>198</v>
      </c>
      <c r="AH202">
        <v>1174970.9324826251</v>
      </c>
      <c r="AI202">
        <v>0.6053500455836669</v>
      </c>
      <c r="AJ202">
        <v>1174970.9324826251</v>
      </c>
      <c r="AK202">
        <v>0.6053500455836669</v>
      </c>
      <c r="AL202">
        <v>1270283.2296567312</v>
      </c>
      <c r="AM202">
        <v>0.62421492560309177</v>
      </c>
    </row>
    <row r="203" spans="1:39" x14ac:dyDescent="0.3">
      <c r="A203">
        <v>200</v>
      </c>
      <c r="B203">
        <v>233136892.30490991</v>
      </c>
      <c r="C203">
        <v>2050.482014931295</v>
      </c>
      <c r="D203">
        <v>19388.94219942304</v>
      </c>
      <c r="E203">
        <v>0.60827911292127634</v>
      </c>
      <c r="F203">
        <v>0.61363136248088646</v>
      </c>
      <c r="S203">
        <v>200</v>
      </c>
      <c r="T203">
        <v>0.52173642918853802</v>
      </c>
      <c r="AG203">
        <v>199</v>
      </c>
      <c r="AH203">
        <v>1174970.9324826251</v>
      </c>
      <c r="AI203">
        <v>0.6053500455836669</v>
      </c>
      <c r="AJ203">
        <v>1174970.9324826251</v>
      </c>
      <c r="AK203">
        <v>0.6053500455836669</v>
      </c>
      <c r="AL203">
        <v>1270283.2296567312</v>
      </c>
      <c r="AM203">
        <v>0.62421492560309177</v>
      </c>
    </row>
    <row r="204" spans="1:39" x14ac:dyDescent="0.3">
      <c r="A204">
        <v>201</v>
      </c>
      <c r="B204">
        <v>233332057.14934012</v>
      </c>
      <c r="C204">
        <v>2050.5672100297284</v>
      </c>
      <c r="D204">
        <v>19396.116097838636</v>
      </c>
      <c r="E204">
        <v>0.60787702033536783</v>
      </c>
      <c r="F204">
        <v>0.61317568961260427</v>
      </c>
      <c r="S204">
        <v>201</v>
      </c>
      <c r="T204">
        <v>0.52144278672802435</v>
      </c>
      <c r="AG204">
        <v>200</v>
      </c>
      <c r="AH204">
        <v>1174970.9324826251</v>
      </c>
      <c r="AI204">
        <v>0.6053500455836669</v>
      </c>
      <c r="AJ204">
        <v>1174970.9324826251</v>
      </c>
      <c r="AK204">
        <v>0.6053500455836669</v>
      </c>
      <c r="AL204">
        <v>1270283.2296567312</v>
      </c>
      <c r="AM204">
        <v>0.62421492560309177</v>
      </c>
    </row>
    <row r="205" spans="1:39" x14ac:dyDescent="0.3">
      <c r="A205">
        <v>202</v>
      </c>
      <c r="B205">
        <v>233029589.14671868</v>
      </c>
      <c r="C205">
        <v>2050.9445575270497</v>
      </c>
      <c r="D205">
        <v>19380.361796656412</v>
      </c>
      <c r="E205">
        <v>0.60751155629477449</v>
      </c>
      <c r="F205">
        <v>0.61310383713997896</v>
      </c>
      <c r="S205">
        <v>202</v>
      </c>
      <c r="T205">
        <v>0.52106225413210228</v>
      </c>
      <c r="AG205">
        <v>201</v>
      </c>
      <c r="AH205">
        <v>1174970.9324826251</v>
      </c>
      <c r="AI205">
        <v>0.6053500455836669</v>
      </c>
      <c r="AJ205">
        <v>1174970.9324826251</v>
      </c>
      <c r="AK205">
        <v>0.6053500455836669</v>
      </c>
      <c r="AL205">
        <v>1270283.2296567312</v>
      </c>
      <c r="AM205">
        <v>0.62421492560309177</v>
      </c>
    </row>
    <row r="206" spans="1:39" x14ac:dyDescent="0.3">
      <c r="A206">
        <v>203</v>
      </c>
      <c r="B206">
        <v>232919045.77430102</v>
      </c>
      <c r="C206">
        <v>2051.2330719820538</v>
      </c>
      <c r="D206">
        <v>19361.963584726745</v>
      </c>
      <c r="E206">
        <v>0.60711279475408131</v>
      </c>
      <c r="F206">
        <v>0.61302306718700428</v>
      </c>
      <c r="S206">
        <v>203</v>
      </c>
      <c r="T206">
        <v>0.52019937857687892</v>
      </c>
      <c r="AG206">
        <v>202</v>
      </c>
      <c r="AH206">
        <v>1174970.9324826251</v>
      </c>
      <c r="AI206">
        <v>0.6053500455836669</v>
      </c>
      <c r="AJ206">
        <v>1174970.9324826251</v>
      </c>
      <c r="AK206">
        <v>0.6053500455836669</v>
      </c>
      <c r="AL206">
        <v>1270283.2296567312</v>
      </c>
      <c r="AM206">
        <v>0.62421492560309177</v>
      </c>
    </row>
    <row r="207" spans="1:39" x14ac:dyDescent="0.3">
      <c r="A207">
        <v>204</v>
      </c>
      <c r="B207">
        <v>233412985.06718472</v>
      </c>
      <c r="C207">
        <v>2051.2462144200999</v>
      </c>
      <c r="D207">
        <v>19402.828400865175</v>
      </c>
      <c r="E207">
        <v>0.60643799385861696</v>
      </c>
      <c r="F207">
        <v>0.61249405103801402</v>
      </c>
      <c r="S207">
        <v>204</v>
      </c>
      <c r="T207">
        <v>0.51982154009830339</v>
      </c>
      <c r="AG207">
        <v>203</v>
      </c>
      <c r="AH207">
        <v>1324916.8466916429</v>
      </c>
      <c r="AI207">
        <v>-12.079067281583406</v>
      </c>
      <c r="AJ207">
        <v>1324916.8466916429</v>
      </c>
      <c r="AK207">
        <v>-12.079067281583406</v>
      </c>
      <c r="AL207">
        <v>1436760.1358406721</v>
      </c>
      <c r="AM207">
        <v>-12.399473699536411</v>
      </c>
    </row>
    <row r="208" spans="1:39" x14ac:dyDescent="0.3">
      <c r="A208">
        <v>205</v>
      </c>
      <c r="B208">
        <v>233217820.22275442</v>
      </c>
      <c r="C208">
        <v>2052.5336193216654</v>
      </c>
      <c r="D208">
        <v>19395.654502449572</v>
      </c>
      <c r="E208">
        <v>0.6041462978725981</v>
      </c>
      <c r="F208">
        <v>0.61244285242565855</v>
      </c>
      <c r="S208">
        <v>205</v>
      </c>
      <c r="T208">
        <v>0.51821646661471266</v>
      </c>
      <c r="AG208">
        <v>204</v>
      </c>
      <c r="AH208">
        <v>1324916.8466916429</v>
      </c>
      <c r="AI208">
        <v>-12.079067281583406</v>
      </c>
      <c r="AJ208">
        <v>1324916.8466916429</v>
      </c>
      <c r="AK208">
        <v>-12.079067281583406</v>
      </c>
      <c r="AL208">
        <v>1436760.1358406721</v>
      </c>
      <c r="AM208">
        <v>-12.399473699536411</v>
      </c>
    </row>
    <row r="209" spans="1:39" x14ac:dyDescent="0.3">
      <c r="A209">
        <v>206</v>
      </c>
      <c r="B209">
        <v>232948661.22887406</v>
      </c>
      <c r="C209">
        <v>2053.0455531366779</v>
      </c>
      <c r="D209">
        <v>19373.649493629873</v>
      </c>
      <c r="E209">
        <v>0.60349312344081552</v>
      </c>
      <c r="F209">
        <v>0.61209994016887703</v>
      </c>
      <c r="S209">
        <v>206</v>
      </c>
      <c r="T209">
        <v>0.51783438573051788</v>
      </c>
      <c r="AG209">
        <v>205</v>
      </c>
      <c r="AH209">
        <v>1324916.8466916429</v>
      </c>
      <c r="AI209">
        <v>-12.079067281583406</v>
      </c>
      <c r="AJ209">
        <v>1324916.8466916429</v>
      </c>
      <c r="AK209">
        <v>-12.079067281583406</v>
      </c>
      <c r="AL209">
        <v>1436760.1358406721</v>
      </c>
      <c r="AM209">
        <v>-12.399473699536411</v>
      </c>
    </row>
    <row r="210" spans="1:39" x14ac:dyDescent="0.3">
      <c r="A210">
        <v>207</v>
      </c>
      <c r="B210">
        <v>233143826.0733043</v>
      </c>
      <c r="C210">
        <v>2053.1307482351117</v>
      </c>
      <c r="D210">
        <v>19380.823392045473</v>
      </c>
      <c r="E210">
        <v>0.60309262219836712</v>
      </c>
      <c r="F210">
        <v>0.61149175880448114</v>
      </c>
      <c r="S210">
        <v>207</v>
      </c>
      <c r="T210">
        <v>0.51752563622693615</v>
      </c>
      <c r="AG210">
        <v>206</v>
      </c>
      <c r="AH210">
        <v>1324916.8466916429</v>
      </c>
      <c r="AI210">
        <v>-12.079067281583406</v>
      </c>
      <c r="AJ210">
        <v>1324916.8466916429</v>
      </c>
      <c r="AK210">
        <v>-12.079067281583406</v>
      </c>
      <c r="AL210">
        <v>1436760.1358406721</v>
      </c>
      <c r="AM210">
        <v>-12.399473699536411</v>
      </c>
    </row>
    <row r="211" spans="1:39" x14ac:dyDescent="0.3">
      <c r="A211">
        <v>208</v>
      </c>
      <c r="B211">
        <v>233029589.14671868</v>
      </c>
      <c r="C211">
        <v>2053.3181575270496</v>
      </c>
      <c r="D211">
        <v>19380.361796656412</v>
      </c>
      <c r="E211">
        <v>0.60285213533604309</v>
      </c>
      <c r="F211">
        <v>0.61137143542320216</v>
      </c>
      <c r="S211">
        <v>208</v>
      </c>
      <c r="T211">
        <v>0.51714479756144238</v>
      </c>
      <c r="AG211">
        <v>207</v>
      </c>
      <c r="AH211">
        <v>1324916.8466916429</v>
      </c>
      <c r="AI211">
        <v>-12.079067281583406</v>
      </c>
      <c r="AJ211">
        <v>1324916.8466916429</v>
      </c>
      <c r="AK211">
        <v>-12.079067281583406</v>
      </c>
      <c r="AL211">
        <v>1436760.1358406721</v>
      </c>
      <c r="AM211">
        <v>-12.399473699536411</v>
      </c>
    </row>
    <row r="212" spans="1:39" x14ac:dyDescent="0.3">
      <c r="A212">
        <v>209</v>
      </c>
      <c r="B212">
        <v>233224753.99114886</v>
      </c>
      <c r="C212">
        <v>2053.8097526254828</v>
      </c>
      <c r="D212">
        <v>19387.535695072009</v>
      </c>
      <c r="E212">
        <v>0.60165370067762869</v>
      </c>
      <c r="F212">
        <v>0.61102265971885827</v>
      </c>
      <c r="S212">
        <v>209</v>
      </c>
      <c r="T212">
        <v>0.51625755351994995</v>
      </c>
      <c r="AG212">
        <v>208</v>
      </c>
      <c r="AH212">
        <v>1324916.8466916429</v>
      </c>
      <c r="AI212">
        <v>-12.079067281583406</v>
      </c>
      <c r="AJ212">
        <v>1324916.8466916429</v>
      </c>
      <c r="AK212">
        <v>-12.079067281583406</v>
      </c>
      <c r="AL212">
        <v>1436760.1358406721</v>
      </c>
      <c r="AM212">
        <v>-12.399473699536411</v>
      </c>
    </row>
    <row r="213" spans="1:39" x14ac:dyDescent="0.3">
      <c r="A213">
        <v>210</v>
      </c>
      <c r="B213">
        <v>233136892.30490991</v>
      </c>
      <c r="C213">
        <v>2054.6346149312949</v>
      </c>
      <c r="D213">
        <v>19388.94219942304</v>
      </c>
      <c r="E213">
        <v>0.60012806762260373</v>
      </c>
      <c r="F213">
        <v>0.61042667819112817</v>
      </c>
      <c r="S213">
        <v>210</v>
      </c>
      <c r="T213">
        <v>0.51587933969576805</v>
      </c>
      <c r="AG213">
        <v>209</v>
      </c>
      <c r="AH213">
        <v>1324916.8466916429</v>
      </c>
      <c r="AI213">
        <v>-12.079067281583406</v>
      </c>
      <c r="AJ213">
        <v>1324916.8466916429</v>
      </c>
      <c r="AK213">
        <v>-12.079067281583406</v>
      </c>
      <c r="AL213">
        <v>1436760.1358406721</v>
      </c>
      <c r="AM213">
        <v>-12.399473699536411</v>
      </c>
    </row>
    <row r="214" spans="1:39" x14ac:dyDescent="0.3">
      <c r="A214">
        <v>211</v>
      </c>
      <c r="B214">
        <v>232723880.92987081</v>
      </c>
      <c r="C214">
        <v>2055.0478768836201</v>
      </c>
      <c r="D214">
        <v>19354.789686311142</v>
      </c>
      <c r="E214">
        <v>0.59985438643967226</v>
      </c>
      <c r="F214">
        <v>0.61038612258146108</v>
      </c>
      <c r="S214">
        <v>211</v>
      </c>
      <c r="T214">
        <v>0.51583589876397284</v>
      </c>
      <c r="AG214">
        <v>210</v>
      </c>
      <c r="AH214">
        <v>1324916.8466916429</v>
      </c>
      <c r="AI214">
        <v>-12.079067281583406</v>
      </c>
      <c r="AJ214">
        <v>1324916.8466916429</v>
      </c>
      <c r="AK214">
        <v>-12.079067281583406</v>
      </c>
      <c r="AL214">
        <v>1436760.1358406721</v>
      </c>
      <c r="AM214">
        <v>-12.399473699536411</v>
      </c>
    </row>
    <row r="215" spans="1:39" x14ac:dyDescent="0.3">
      <c r="A215">
        <v>212</v>
      </c>
      <c r="B215">
        <v>233332057.14934012</v>
      </c>
      <c r="C215">
        <v>2054.7198100297283</v>
      </c>
      <c r="D215">
        <v>19396.116097838636</v>
      </c>
      <c r="E215">
        <v>0.59972744385207055</v>
      </c>
      <c r="F215">
        <v>0.61008379800456858</v>
      </c>
      <c r="S215">
        <v>212</v>
      </c>
      <c r="T215">
        <v>0.51545904718690017</v>
      </c>
      <c r="AG215">
        <v>211</v>
      </c>
      <c r="AH215">
        <v>1324916.8466916429</v>
      </c>
      <c r="AI215">
        <v>-12.079067281583406</v>
      </c>
      <c r="AJ215">
        <v>1324916.8466916429</v>
      </c>
      <c r="AK215">
        <v>-12.079067281583406</v>
      </c>
      <c r="AL215">
        <v>1436760.1358406721</v>
      </c>
      <c r="AM215">
        <v>-12.399473699536411</v>
      </c>
    </row>
    <row r="216" spans="1:39" x14ac:dyDescent="0.3">
      <c r="A216">
        <v>213</v>
      </c>
      <c r="B216">
        <v>233217820.22275442</v>
      </c>
      <c r="C216">
        <v>2054.9072193216657</v>
      </c>
      <c r="D216">
        <v>19395.654502449572</v>
      </c>
      <c r="E216">
        <v>0.59948703976912476</v>
      </c>
      <c r="F216">
        <v>0.60947574483892553</v>
      </c>
      <c r="S216">
        <v>213</v>
      </c>
      <c r="T216">
        <v>0.51514860811774821</v>
      </c>
      <c r="AG216">
        <v>212</v>
      </c>
      <c r="AH216">
        <v>1324916.8466916429</v>
      </c>
      <c r="AI216">
        <v>-12.079067281583406</v>
      </c>
      <c r="AJ216">
        <v>1324916.8466916429</v>
      </c>
      <c r="AK216">
        <v>-12.079067281583406</v>
      </c>
      <c r="AL216">
        <v>1436760.1358406721</v>
      </c>
      <c r="AM216">
        <v>-12.399473699536411</v>
      </c>
    </row>
    <row r="217" spans="1:39" x14ac:dyDescent="0.3">
      <c r="A217">
        <v>214</v>
      </c>
      <c r="B217">
        <v>233412985.06718472</v>
      </c>
      <c r="C217">
        <v>2055.3988144200998</v>
      </c>
      <c r="D217">
        <v>19402.828400865175</v>
      </c>
      <c r="E217">
        <v>0.59828851616175527</v>
      </c>
      <c r="F217">
        <v>0.608895221968898</v>
      </c>
      <c r="S217">
        <v>214</v>
      </c>
      <c r="T217">
        <v>0.51477299146993249</v>
      </c>
      <c r="AG217">
        <v>213</v>
      </c>
      <c r="AH217">
        <v>1324916.8466916429</v>
      </c>
      <c r="AI217">
        <v>-12.079067281583406</v>
      </c>
      <c r="AJ217">
        <v>1324916.8466916429</v>
      </c>
      <c r="AK217">
        <v>-12.079067281583406</v>
      </c>
      <c r="AL217">
        <v>1436760.1358406721</v>
      </c>
      <c r="AM217">
        <v>-12.399473699536411</v>
      </c>
    </row>
    <row r="218" spans="1:39" x14ac:dyDescent="0.3">
      <c r="A218">
        <v>215</v>
      </c>
      <c r="B218">
        <v>233457768.24390462</v>
      </c>
      <c r="C218">
        <v>2055.4747585355685</v>
      </c>
      <c r="D218">
        <v>19411.695635726395</v>
      </c>
      <c r="E218">
        <v>0.59806806139478996</v>
      </c>
      <c r="F218">
        <v>0.60855237336926293</v>
      </c>
      <c r="S218">
        <v>215</v>
      </c>
      <c r="T218">
        <v>0.51388918010006301</v>
      </c>
      <c r="AG218">
        <v>214</v>
      </c>
      <c r="AH218">
        <v>1324916.8466916429</v>
      </c>
      <c r="AI218">
        <v>-12.079067281583406</v>
      </c>
      <c r="AJ218">
        <v>1324916.8466916429</v>
      </c>
      <c r="AK218">
        <v>-12.079067281583406</v>
      </c>
      <c r="AL218">
        <v>1436760.1358406721</v>
      </c>
      <c r="AM218">
        <v>-12.399473699536411</v>
      </c>
    </row>
    <row r="219" spans="1:39" x14ac:dyDescent="0.3">
      <c r="A219">
        <v>216</v>
      </c>
      <c r="B219">
        <v>233457768.24390462</v>
      </c>
      <c r="C219">
        <v>2055.9843585355688</v>
      </c>
      <c r="D219">
        <v>19411.695635726395</v>
      </c>
      <c r="E219">
        <v>0.59706777870468353</v>
      </c>
      <c r="F219">
        <v>0.60794442992840769</v>
      </c>
      <c r="S219">
        <v>216</v>
      </c>
      <c r="T219">
        <v>0.51351616523049259</v>
      </c>
      <c r="AG219">
        <v>215</v>
      </c>
      <c r="AH219">
        <v>1324916.8466916429</v>
      </c>
      <c r="AI219">
        <v>-12.079067281583406</v>
      </c>
      <c r="AJ219">
        <v>1324916.8466916429</v>
      </c>
      <c r="AK219">
        <v>-12.079067281583406</v>
      </c>
      <c r="AL219">
        <v>1436760.1358406721</v>
      </c>
      <c r="AM219">
        <v>-12.399473699536411</v>
      </c>
    </row>
    <row r="220" spans="1:39" x14ac:dyDescent="0.3">
      <c r="A220">
        <v>217</v>
      </c>
      <c r="B220">
        <v>233538696.16174915</v>
      </c>
      <c r="C220">
        <v>2056.1537629259401</v>
      </c>
      <c r="D220">
        <v>19418.407938752927</v>
      </c>
      <c r="E220">
        <v>0.59662911799796037</v>
      </c>
      <c r="F220">
        <v>0.60688609985326591</v>
      </c>
      <c r="S220">
        <v>217</v>
      </c>
      <c r="T220">
        <v>0.50373893955085358</v>
      </c>
      <c r="AG220">
        <v>216</v>
      </c>
      <c r="AH220">
        <v>1324916.8466916429</v>
      </c>
      <c r="AI220">
        <v>-12.079067281583406</v>
      </c>
      <c r="AJ220">
        <v>1324916.8466916429</v>
      </c>
      <c r="AK220">
        <v>-12.079067281583406</v>
      </c>
      <c r="AL220">
        <v>1436760.1358406721</v>
      </c>
      <c r="AM220">
        <v>-12.399473699536411</v>
      </c>
    </row>
    <row r="221" spans="1:39" x14ac:dyDescent="0.3">
      <c r="A221">
        <v>218</v>
      </c>
      <c r="B221">
        <v>233538696.16174915</v>
      </c>
      <c r="C221">
        <v>2056.66336292594</v>
      </c>
      <c r="D221">
        <v>19418.407938752927</v>
      </c>
      <c r="E221">
        <v>0.59562885015399769</v>
      </c>
      <c r="F221">
        <v>0.60681125691476001</v>
      </c>
      <c r="S221">
        <v>218</v>
      </c>
      <c r="T221">
        <v>0.50357768016901727</v>
      </c>
      <c r="AG221">
        <v>217</v>
      </c>
      <c r="AH221">
        <v>1324916.8466916429</v>
      </c>
      <c r="AI221">
        <v>-12.079067281583406</v>
      </c>
      <c r="AJ221">
        <v>1324916.8466916429</v>
      </c>
      <c r="AK221">
        <v>-12.079067281583406</v>
      </c>
      <c r="AL221">
        <v>1436760.1358406721</v>
      </c>
      <c r="AM221">
        <v>-12.399473699536411</v>
      </c>
    </row>
    <row r="222" spans="1:39" x14ac:dyDescent="0.3">
      <c r="A222">
        <v>219</v>
      </c>
      <c r="B222">
        <v>233029589.14671868</v>
      </c>
      <c r="C222">
        <v>2057.62455752705</v>
      </c>
      <c r="D222">
        <v>19380.361796656412</v>
      </c>
      <c r="E222">
        <v>0.59439612572190348</v>
      </c>
      <c r="F222">
        <v>0.60617619855530602</v>
      </c>
      <c r="S222">
        <v>219</v>
      </c>
      <c r="T222">
        <v>0.50333482629758874</v>
      </c>
      <c r="AG222">
        <v>218</v>
      </c>
      <c r="AH222">
        <v>1324916.8466916429</v>
      </c>
      <c r="AI222">
        <v>-12.079067281583406</v>
      </c>
      <c r="AJ222">
        <v>1324916.8466916429</v>
      </c>
      <c r="AK222">
        <v>-12.079067281583406</v>
      </c>
      <c r="AL222">
        <v>1436760.1358406721</v>
      </c>
      <c r="AM222">
        <v>-12.399473699536411</v>
      </c>
    </row>
    <row r="223" spans="1:39" x14ac:dyDescent="0.3">
      <c r="A223">
        <v>220</v>
      </c>
      <c r="B223">
        <v>233763476.46075243</v>
      </c>
      <c r="C223">
        <v>2058.0514391789975</v>
      </c>
      <c r="D223">
        <v>19437.267746071659</v>
      </c>
      <c r="E223">
        <v>0.59260885837263899</v>
      </c>
      <c r="F223">
        <v>0.60535476493953588</v>
      </c>
      <c r="S223">
        <v>220</v>
      </c>
      <c r="T223">
        <v>0.50317374507818846</v>
      </c>
      <c r="AG223">
        <v>219</v>
      </c>
      <c r="AH223">
        <v>1324916.8466916429</v>
      </c>
      <c r="AI223">
        <v>-12.079067281583406</v>
      </c>
      <c r="AJ223">
        <v>1324916.8466916429</v>
      </c>
      <c r="AK223">
        <v>-12.079067281583406</v>
      </c>
      <c r="AL223">
        <v>1436760.1358406721</v>
      </c>
      <c r="AM223">
        <v>-12.399473699536411</v>
      </c>
    </row>
    <row r="224" spans="1:39" x14ac:dyDescent="0.3">
      <c r="A224">
        <v>221</v>
      </c>
      <c r="B224">
        <v>233763476.46075243</v>
      </c>
      <c r="C224">
        <v>2058.5610391789974</v>
      </c>
      <c r="D224">
        <v>19437.267746071659</v>
      </c>
      <c r="E224">
        <v>0.5916086300088661</v>
      </c>
      <c r="F224">
        <v>0.60527993891640541</v>
      </c>
      <c r="S224">
        <v>221</v>
      </c>
      <c r="T224">
        <v>0.5022122849862436</v>
      </c>
      <c r="AG224">
        <v>220</v>
      </c>
      <c r="AH224">
        <v>1324916.8466916429</v>
      </c>
      <c r="AI224">
        <v>-12.079067281583406</v>
      </c>
      <c r="AJ224">
        <v>1324916.8466916429</v>
      </c>
      <c r="AK224">
        <v>-12.079067281583406</v>
      </c>
      <c r="AL224">
        <v>1436760.1358406721</v>
      </c>
      <c r="AM224">
        <v>-12.399473699536411</v>
      </c>
    </row>
    <row r="225" spans="1:39" x14ac:dyDescent="0.3">
      <c r="A225">
        <v>222</v>
      </c>
      <c r="B225">
        <v>233844404.37859693</v>
      </c>
      <c r="C225">
        <v>2058.7304435693682</v>
      </c>
      <c r="D225">
        <v>19443.980049098191</v>
      </c>
      <c r="E225">
        <v>0.59116990571623262</v>
      </c>
      <c r="F225">
        <v>0.60464506443309951</v>
      </c>
      <c r="S225">
        <v>222</v>
      </c>
      <c r="T225">
        <v>0.50181014004796176</v>
      </c>
      <c r="AG225">
        <v>221</v>
      </c>
      <c r="AH225">
        <v>1324916.8466916429</v>
      </c>
      <c r="AI225">
        <v>-12.079067281583406</v>
      </c>
      <c r="AJ225">
        <v>1324916.8466916429</v>
      </c>
      <c r="AK225">
        <v>-12.079067281583406</v>
      </c>
      <c r="AL225">
        <v>1436760.1358406721</v>
      </c>
      <c r="AM225">
        <v>-12.399473699536411</v>
      </c>
    </row>
    <row r="226" spans="1:39" x14ac:dyDescent="0.3">
      <c r="A226">
        <v>223</v>
      </c>
      <c r="B226">
        <v>233217820.22275442</v>
      </c>
      <c r="C226">
        <v>2059.2136193216656</v>
      </c>
      <c r="D226">
        <v>19395.654502449572</v>
      </c>
      <c r="E226">
        <v>0.59103142822074139</v>
      </c>
      <c r="F226">
        <v>0.60108899201851163</v>
      </c>
      <c r="S226">
        <v>223</v>
      </c>
      <c r="T226">
        <v>0.49867954733611353</v>
      </c>
      <c r="AG226">
        <v>222</v>
      </c>
      <c r="AH226">
        <v>1324916.8466916429</v>
      </c>
      <c r="AI226">
        <v>-12.079067281583406</v>
      </c>
      <c r="AJ226">
        <v>1324916.8466916429</v>
      </c>
      <c r="AK226">
        <v>-12.079067281583406</v>
      </c>
      <c r="AL226">
        <v>1436760.1358406721</v>
      </c>
      <c r="AM226">
        <v>-12.399473699536411</v>
      </c>
    </row>
    <row r="227" spans="1:39" x14ac:dyDescent="0.3">
      <c r="A227">
        <v>224</v>
      </c>
      <c r="B227">
        <v>233844404.37859693</v>
      </c>
      <c r="C227">
        <v>2059.2400435693685</v>
      </c>
      <c r="D227">
        <v>19443.980049098191</v>
      </c>
      <c r="E227">
        <v>0.59016969141906972</v>
      </c>
      <c r="F227">
        <v>0.60101421100665364</v>
      </c>
      <c r="S227">
        <v>224</v>
      </c>
      <c r="T227">
        <v>0.49851503129072799</v>
      </c>
      <c r="AG227">
        <v>223</v>
      </c>
      <c r="AH227">
        <v>1324916.8466916429</v>
      </c>
      <c r="AI227">
        <v>-12.079067281583406</v>
      </c>
      <c r="AJ227">
        <v>1324916.8466916429</v>
      </c>
      <c r="AK227">
        <v>-12.079067281583406</v>
      </c>
      <c r="AL227">
        <v>1436760.1358406721</v>
      </c>
      <c r="AM227">
        <v>-12.399473699536411</v>
      </c>
    </row>
    <row r="228" spans="1:39" x14ac:dyDescent="0.3">
      <c r="A228">
        <v>225</v>
      </c>
      <c r="B228">
        <v>233951707.53678823</v>
      </c>
      <c r="C228">
        <v>2059.6405009736141</v>
      </c>
      <c r="D228">
        <v>19452.560451864822</v>
      </c>
      <c r="E228">
        <v>0.58924361335345754</v>
      </c>
      <c r="F228">
        <v>0.60037983015957352</v>
      </c>
      <c r="S228">
        <v>225</v>
      </c>
      <c r="T228">
        <v>0.49827487616607713</v>
      </c>
      <c r="AG228">
        <v>224</v>
      </c>
      <c r="AH228">
        <v>1324916.8466916429</v>
      </c>
      <c r="AI228">
        <v>-12.079067281583406</v>
      </c>
      <c r="AJ228">
        <v>1324916.8466916429</v>
      </c>
      <c r="AK228">
        <v>-12.079067281583406</v>
      </c>
      <c r="AL228">
        <v>1436760.1358406721</v>
      </c>
      <c r="AM228">
        <v>-12.399473699536411</v>
      </c>
    </row>
    <row r="229" spans="1:39" x14ac:dyDescent="0.3">
      <c r="A229">
        <v>226</v>
      </c>
      <c r="B229">
        <v>233457768.24390462</v>
      </c>
      <c r="C229">
        <v>2060.2907585355688</v>
      </c>
      <c r="D229">
        <v>19411.695635726395</v>
      </c>
      <c r="E229">
        <v>0.58861318662684514</v>
      </c>
      <c r="F229">
        <v>0.59955764700124425</v>
      </c>
      <c r="S229">
        <v>226</v>
      </c>
      <c r="T229">
        <v>0.49811051763153547</v>
      </c>
      <c r="AG229">
        <v>225</v>
      </c>
      <c r="AH229">
        <v>1324916.8466916429</v>
      </c>
      <c r="AI229">
        <v>-12.079067281583406</v>
      </c>
      <c r="AJ229">
        <v>1324916.8466916429</v>
      </c>
      <c r="AK229">
        <v>-12.079067281583406</v>
      </c>
      <c r="AL229">
        <v>1436760.1358406721</v>
      </c>
      <c r="AM229">
        <v>-12.399473699536411</v>
      </c>
    </row>
    <row r="230" spans="1:39" x14ac:dyDescent="0.3">
      <c r="A230">
        <v>227</v>
      </c>
      <c r="B230">
        <v>233951707.53678823</v>
      </c>
      <c r="C230">
        <v>2060.1501009736139</v>
      </c>
      <c r="D230">
        <v>19452.560451864822</v>
      </c>
      <c r="E230">
        <v>0.58824341605841068</v>
      </c>
      <c r="F230">
        <v>0.59948288199294464</v>
      </c>
      <c r="S230">
        <v>227</v>
      </c>
      <c r="T230">
        <v>0.49712565226186811</v>
      </c>
      <c r="AG230">
        <v>226</v>
      </c>
      <c r="AH230">
        <v>1324916.8466916429</v>
      </c>
      <c r="AI230">
        <v>-12.079067281583406</v>
      </c>
      <c r="AJ230">
        <v>1324916.8466916429</v>
      </c>
      <c r="AK230">
        <v>-12.079067281583406</v>
      </c>
      <c r="AL230">
        <v>1436760.1358406721</v>
      </c>
      <c r="AM230">
        <v>-12.399473699536411</v>
      </c>
    </row>
    <row r="231" spans="1:39" x14ac:dyDescent="0.3">
      <c r="A231">
        <v>228</v>
      </c>
      <c r="B231">
        <v>234032635.45463276</v>
      </c>
      <c r="C231">
        <v>2060.3195053639852</v>
      </c>
      <c r="D231">
        <v>19459.272754891354</v>
      </c>
      <c r="E231">
        <v>0.58780465553724126</v>
      </c>
      <c r="F231">
        <v>0.59884867674431286</v>
      </c>
      <c r="S231">
        <v>228</v>
      </c>
      <c r="T231">
        <v>0.49672275498908219</v>
      </c>
      <c r="AG231">
        <v>227</v>
      </c>
      <c r="AH231">
        <v>1324916.8466916429</v>
      </c>
      <c r="AI231">
        <v>-12.079067281583406</v>
      </c>
      <c r="AJ231">
        <v>1324916.8466916429</v>
      </c>
      <c r="AK231">
        <v>-12.079067281583406</v>
      </c>
      <c r="AL231">
        <v>1436760.1358406721</v>
      </c>
      <c r="AM231">
        <v>-12.399473699536411</v>
      </c>
    </row>
    <row r="232" spans="1:39" x14ac:dyDescent="0.3">
      <c r="A232">
        <v>229</v>
      </c>
      <c r="B232">
        <v>233538696.16174915</v>
      </c>
      <c r="C232">
        <v>2060.9697629259399</v>
      </c>
      <c r="D232">
        <v>19418.407938752927</v>
      </c>
      <c r="E232">
        <v>0.58717441431145911</v>
      </c>
      <c r="F232">
        <v>0.59754160425828196</v>
      </c>
      <c r="S232">
        <v>229</v>
      </c>
      <c r="T232">
        <v>0.49602373751970119</v>
      </c>
      <c r="AG232">
        <v>228</v>
      </c>
      <c r="AH232">
        <v>1324916.8466916429</v>
      </c>
      <c r="AI232">
        <v>-12.079067281583406</v>
      </c>
      <c r="AJ232">
        <v>1324916.8466916429</v>
      </c>
      <c r="AK232">
        <v>-12.079067281583406</v>
      </c>
      <c r="AL232">
        <v>1436760.1358406721</v>
      </c>
      <c r="AM232">
        <v>-12.399473699536411</v>
      </c>
    </row>
    <row r="233" spans="1:39" x14ac:dyDescent="0.3">
      <c r="A233">
        <v>230</v>
      </c>
      <c r="B233">
        <v>234032635.45463276</v>
      </c>
      <c r="C233">
        <v>2060.8291053639855</v>
      </c>
      <c r="D233">
        <v>19459.272754891354</v>
      </c>
      <c r="E233">
        <v>0.58680447185480578</v>
      </c>
      <c r="F233">
        <v>0.59746685792149989</v>
      </c>
      <c r="S233">
        <v>230</v>
      </c>
      <c r="T233">
        <v>0.49585948008897934</v>
      </c>
      <c r="AG233">
        <v>229</v>
      </c>
      <c r="AH233">
        <v>1324916.8466916429</v>
      </c>
      <c r="AI233">
        <v>-12.079067281583406</v>
      </c>
      <c r="AJ233">
        <v>1324916.8466916429</v>
      </c>
      <c r="AK233">
        <v>-12.079067281583406</v>
      </c>
      <c r="AL233">
        <v>1436760.1358406721</v>
      </c>
      <c r="AM233">
        <v>-12.399473699536411</v>
      </c>
    </row>
    <row r="234" spans="1:39" x14ac:dyDescent="0.3">
      <c r="A234">
        <v>231</v>
      </c>
      <c r="B234">
        <v>233763476.46075243</v>
      </c>
      <c r="C234">
        <v>2062.8674391789973</v>
      </c>
      <c r="D234">
        <v>19437.267746071659</v>
      </c>
      <c r="E234">
        <v>0.58315461442195982</v>
      </c>
      <c r="F234">
        <v>0.59683286350934839</v>
      </c>
      <c r="S234">
        <v>231</v>
      </c>
      <c r="T234">
        <v>0.49562359950818152</v>
      </c>
      <c r="AG234">
        <v>230</v>
      </c>
      <c r="AH234">
        <v>1324916.8466916429</v>
      </c>
      <c r="AI234">
        <v>-12.079067281583406</v>
      </c>
      <c r="AJ234">
        <v>1324916.8466916429</v>
      </c>
      <c r="AK234">
        <v>-12.079067281583406</v>
      </c>
      <c r="AL234">
        <v>1436760.1358406721</v>
      </c>
      <c r="AM234">
        <v>-12.399473699536411</v>
      </c>
    </row>
    <row r="235" spans="1:39" x14ac:dyDescent="0.3">
      <c r="A235">
        <v>232</v>
      </c>
      <c r="B235">
        <v>233844404.37859693</v>
      </c>
      <c r="C235">
        <v>2063.5464435693684</v>
      </c>
      <c r="D235">
        <v>19443.980049098191</v>
      </c>
      <c r="E235">
        <v>0.58171582528934329</v>
      </c>
      <c r="F235">
        <v>0.59601025368801941</v>
      </c>
      <c r="S235">
        <v>232</v>
      </c>
      <c r="T235">
        <v>0.49545950055132165</v>
      </c>
      <c r="AG235">
        <v>231</v>
      </c>
      <c r="AH235">
        <v>1324916.8466916429</v>
      </c>
      <c r="AI235">
        <v>-12.079067281583406</v>
      </c>
      <c r="AJ235">
        <v>1324916.8466916429</v>
      </c>
      <c r="AK235">
        <v>-12.079067281583406</v>
      </c>
      <c r="AL235">
        <v>1436760.1358406721</v>
      </c>
      <c r="AM235">
        <v>-12.399473699536411</v>
      </c>
    </row>
    <row r="236" spans="1:39" x14ac:dyDescent="0.3">
      <c r="A236">
        <v>233</v>
      </c>
      <c r="B236">
        <v>233951707.53678823</v>
      </c>
      <c r="C236">
        <v>2064.4565009736139</v>
      </c>
      <c r="D236">
        <v>19452.560451864822</v>
      </c>
      <c r="E236">
        <v>0.57978973607631035</v>
      </c>
      <c r="F236">
        <v>0.59593552283621409</v>
      </c>
      <c r="S236">
        <v>233</v>
      </c>
      <c r="T236">
        <v>0.49447415919904697</v>
      </c>
      <c r="AG236">
        <v>232</v>
      </c>
      <c r="AH236">
        <v>1324916.8466916429</v>
      </c>
      <c r="AI236">
        <v>-12.079067281583406</v>
      </c>
      <c r="AJ236">
        <v>1324916.8466916429</v>
      </c>
      <c r="AK236">
        <v>-12.079067281583406</v>
      </c>
      <c r="AL236">
        <v>1436760.1358406721</v>
      </c>
      <c r="AM236">
        <v>-12.399473699536411</v>
      </c>
    </row>
    <row r="237" spans="1:39" x14ac:dyDescent="0.3">
      <c r="A237">
        <v>234</v>
      </c>
      <c r="B237">
        <v>234032635.45463276</v>
      </c>
      <c r="C237">
        <v>2065.1355053639854</v>
      </c>
      <c r="D237">
        <v>19459.272754891354</v>
      </c>
      <c r="E237">
        <v>0.57835093738072862</v>
      </c>
      <c r="F237">
        <v>0.59530169930978583</v>
      </c>
      <c r="S237">
        <v>234</v>
      </c>
      <c r="T237">
        <v>0.49407579795296286</v>
      </c>
      <c r="AG237">
        <v>233</v>
      </c>
      <c r="AH237">
        <v>1324916.8466916429</v>
      </c>
      <c r="AI237">
        <v>-12.079067281583406</v>
      </c>
      <c r="AJ237">
        <v>1324916.8466916429</v>
      </c>
      <c r="AK237">
        <v>-12.079067281583406</v>
      </c>
      <c r="AL237">
        <v>1436760.1358406721</v>
      </c>
      <c r="AM237">
        <v>-12.399473699536411</v>
      </c>
    </row>
    <row r="238" spans="1:39" x14ac:dyDescent="0.3">
      <c r="A238">
        <v>235</v>
      </c>
      <c r="B238">
        <v>237082725.46057785</v>
      </c>
      <c r="C238">
        <v>2081.0397696260275</v>
      </c>
      <c r="D238">
        <v>19706.638882925847</v>
      </c>
      <c r="E238">
        <v>0.54313948269063683</v>
      </c>
      <c r="F238">
        <v>0.54630730536975336</v>
      </c>
      <c r="S238">
        <v>235</v>
      </c>
      <c r="T238">
        <v>0.48432044273502795</v>
      </c>
      <c r="AG238">
        <v>234</v>
      </c>
      <c r="AH238">
        <v>1324916.8466916429</v>
      </c>
      <c r="AI238">
        <v>-12.079067281583406</v>
      </c>
      <c r="AJ238">
        <v>1324916.8466916429</v>
      </c>
      <c r="AK238">
        <v>-12.079067281583406</v>
      </c>
      <c r="AL238">
        <v>1436760.1358406721</v>
      </c>
      <c r="AM238">
        <v>-12.399473699536411</v>
      </c>
    </row>
    <row r="239" spans="1:39" x14ac:dyDescent="0.3">
      <c r="A239">
        <v>236</v>
      </c>
      <c r="B239">
        <v>237082725.46057785</v>
      </c>
      <c r="C239">
        <v>2081.5311696260273</v>
      </c>
      <c r="D239">
        <v>19706.638882925847</v>
      </c>
      <c r="E239">
        <v>0.54217557630611479</v>
      </c>
      <c r="F239">
        <v>0.54623294864831262</v>
      </c>
      <c r="S239">
        <v>236</v>
      </c>
      <c r="T239">
        <v>0.48421955636545305</v>
      </c>
      <c r="AG239">
        <v>235</v>
      </c>
      <c r="AH239">
        <v>1324916.8466916429</v>
      </c>
      <c r="AI239">
        <v>-12.079067281583406</v>
      </c>
      <c r="AJ239">
        <v>1324916.8466916429</v>
      </c>
      <c r="AK239">
        <v>-12.079067281583406</v>
      </c>
      <c r="AL239">
        <v>1436760.1358406721</v>
      </c>
      <c r="AM239">
        <v>-12.399473699536411</v>
      </c>
    </row>
    <row r="240" spans="1:39" x14ac:dyDescent="0.3">
      <c r="A240">
        <v>237</v>
      </c>
      <c r="B240">
        <v>237163653.37842241</v>
      </c>
      <c r="C240">
        <v>2081.718774016399</v>
      </c>
      <c r="D240">
        <v>19713.351185952379</v>
      </c>
      <c r="E240">
        <v>0.54170043584003591</v>
      </c>
      <c r="F240">
        <v>0.54560352689885139</v>
      </c>
      <c r="S240">
        <v>237</v>
      </c>
      <c r="T240">
        <v>0.48402802608516027</v>
      </c>
      <c r="AG240">
        <v>236</v>
      </c>
      <c r="AH240">
        <v>1324916.8466916429</v>
      </c>
      <c r="AI240">
        <v>-12.079067281583406</v>
      </c>
      <c r="AJ240">
        <v>1324916.8466916429</v>
      </c>
      <c r="AK240">
        <v>-12.079067281583406</v>
      </c>
      <c r="AL240">
        <v>1436760.1358406721</v>
      </c>
      <c r="AM240">
        <v>-12.399473699536411</v>
      </c>
    </row>
    <row r="241" spans="1:39" x14ac:dyDescent="0.3">
      <c r="A241">
        <v>238</v>
      </c>
      <c r="B241">
        <v>236654820.87607715</v>
      </c>
      <c r="C241">
        <v>2082.5101593036734</v>
      </c>
      <c r="D241">
        <v>19677.893186781839</v>
      </c>
      <c r="E241">
        <v>0.54080383350457939</v>
      </c>
      <c r="F241">
        <v>0.54477589351425093</v>
      </c>
      <c r="S241">
        <v>238</v>
      </c>
      <c r="T241">
        <v>0.48392686183981226</v>
      </c>
      <c r="AG241">
        <v>237</v>
      </c>
      <c r="AH241">
        <v>1324916.8466916429</v>
      </c>
      <c r="AI241">
        <v>-12.079067281583406</v>
      </c>
      <c r="AJ241">
        <v>1324916.8466916429</v>
      </c>
      <c r="AK241">
        <v>-12.079067281583406</v>
      </c>
      <c r="AL241">
        <v>1436760.1358406721</v>
      </c>
      <c r="AM241">
        <v>-12.399473699536411</v>
      </c>
    </row>
    <row r="242" spans="1:39" x14ac:dyDescent="0.3">
      <c r="A242">
        <v>239</v>
      </c>
      <c r="B242">
        <v>237163653.37842241</v>
      </c>
      <c r="C242">
        <v>2082.2101740163989</v>
      </c>
      <c r="D242">
        <v>19713.351185952379</v>
      </c>
      <c r="E242">
        <v>0.54073652885437373</v>
      </c>
      <c r="F242">
        <v>0.54470154544337268</v>
      </c>
      <c r="S242">
        <v>239</v>
      </c>
      <c r="T242">
        <v>0.48337179507638589</v>
      </c>
      <c r="AG242">
        <v>238</v>
      </c>
      <c r="AH242">
        <v>1324916.8466916429</v>
      </c>
      <c r="AI242">
        <v>-12.079067281583406</v>
      </c>
      <c r="AJ242">
        <v>1324916.8466916429</v>
      </c>
      <c r="AK242">
        <v>-12.079067281583406</v>
      </c>
      <c r="AL242">
        <v>1436760.1358406721</v>
      </c>
      <c r="AM242">
        <v>-12.399473699536411</v>
      </c>
    </row>
    <row r="243" spans="1:39" x14ac:dyDescent="0.3">
      <c r="A243">
        <v>240</v>
      </c>
      <c r="B243">
        <v>236654820.87607715</v>
      </c>
      <c r="C243">
        <v>2083.0197593036733</v>
      </c>
      <c r="D243">
        <v>19677.893186781839</v>
      </c>
      <c r="E243">
        <v>0.5398039811474038</v>
      </c>
      <c r="F243">
        <v>0.54407223357362622</v>
      </c>
      <c r="S243">
        <v>240</v>
      </c>
      <c r="T243">
        <v>0.48307687339009048</v>
      </c>
      <c r="AG243">
        <v>239</v>
      </c>
      <c r="AH243">
        <v>1324916.8466916429</v>
      </c>
      <c r="AI243">
        <v>-12.079067281583406</v>
      </c>
      <c r="AJ243">
        <v>1324916.8466916429</v>
      </c>
      <c r="AK243">
        <v>-12.079067281583406</v>
      </c>
      <c r="AL243">
        <v>1436760.1358406721</v>
      </c>
      <c r="AM243">
        <v>-12.399473699536411</v>
      </c>
    </row>
    <row r="244" spans="1:39" x14ac:dyDescent="0.3">
      <c r="A244">
        <v>241</v>
      </c>
      <c r="B244">
        <v>236735748.79392168</v>
      </c>
      <c r="C244">
        <v>2083.1891636940445</v>
      </c>
      <c r="D244">
        <v>19684.605489808368</v>
      </c>
      <c r="E244">
        <v>0.53936481893603128</v>
      </c>
      <c r="F244">
        <v>0.54050991941088433</v>
      </c>
      <c r="S244">
        <v>241</v>
      </c>
      <c r="T244">
        <v>0.4815991100902276</v>
      </c>
      <c r="AG244">
        <v>240</v>
      </c>
      <c r="AH244">
        <v>1324916.8466916429</v>
      </c>
      <c r="AI244">
        <v>-12.079067281583406</v>
      </c>
      <c r="AJ244">
        <v>1324916.8466916429</v>
      </c>
      <c r="AK244">
        <v>-12.079067281583406</v>
      </c>
      <c r="AL244">
        <v>1436760.1358406721</v>
      </c>
      <c r="AM244">
        <v>-12.399473699536411</v>
      </c>
    </row>
    <row r="245" spans="1:39" x14ac:dyDescent="0.3">
      <c r="A245">
        <v>242</v>
      </c>
      <c r="B245">
        <v>236735748.79392168</v>
      </c>
      <c r="C245">
        <v>2083.6987636940444</v>
      </c>
      <c r="D245">
        <v>19684.605489808368</v>
      </c>
      <c r="E245">
        <v>0.53836497416587037</v>
      </c>
      <c r="F245">
        <v>0.54043559409879427</v>
      </c>
      <c r="S245">
        <v>242</v>
      </c>
      <c r="T245">
        <v>0.48150051432343105</v>
      </c>
      <c r="AG245">
        <v>241</v>
      </c>
      <c r="AH245">
        <v>1324916.8466916429</v>
      </c>
      <c r="AI245">
        <v>-12.079067281583406</v>
      </c>
      <c r="AJ245">
        <v>1324916.8466916429</v>
      </c>
      <c r="AK245">
        <v>-12.079067281583406</v>
      </c>
      <c r="AL245">
        <v>1436760.1358406721</v>
      </c>
      <c r="AM245">
        <v>-12.399473699536411</v>
      </c>
    </row>
    <row r="246" spans="1:39" x14ac:dyDescent="0.3">
      <c r="A246">
        <v>243</v>
      </c>
      <c r="B246">
        <v>237388433.67742562</v>
      </c>
      <c r="C246">
        <v>2083.616450269456</v>
      </c>
      <c r="D246">
        <v>19732.21099327111</v>
      </c>
      <c r="E246">
        <v>0.53767991462005726</v>
      </c>
      <c r="F246">
        <v>0.53980657675366972</v>
      </c>
      <c r="S246">
        <v>243</v>
      </c>
      <c r="T246">
        <v>0.48130830482927667</v>
      </c>
      <c r="AG246">
        <v>242</v>
      </c>
      <c r="AH246">
        <v>1324916.8466916429</v>
      </c>
      <c r="AI246">
        <v>-12.079067281583406</v>
      </c>
      <c r="AJ246">
        <v>1324916.8466916429</v>
      </c>
      <c r="AK246">
        <v>-12.079067281583406</v>
      </c>
      <c r="AL246">
        <v>1436760.1358406721</v>
      </c>
      <c r="AM246">
        <v>-12.399473699536411</v>
      </c>
    </row>
    <row r="247" spans="1:39" x14ac:dyDescent="0.3">
      <c r="A247">
        <v>244</v>
      </c>
      <c r="B247">
        <v>237388433.67742562</v>
      </c>
      <c r="C247">
        <v>2084.1078502694559</v>
      </c>
      <c r="D247">
        <v>19732.21099327111</v>
      </c>
      <c r="E247">
        <v>0.53671600468758529</v>
      </c>
      <c r="F247">
        <v>0.53928083307645824</v>
      </c>
      <c r="S247">
        <v>244</v>
      </c>
      <c r="T247">
        <v>0.48120943486125256</v>
      </c>
      <c r="AG247">
        <v>243</v>
      </c>
      <c r="AH247">
        <v>1324916.8466916429</v>
      </c>
      <c r="AI247">
        <v>-12.079067281583406</v>
      </c>
      <c r="AJ247">
        <v>1324916.8466916429</v>
      </c>
      <c r="AK247">
        <v>-12.079067281583406</v>
      </c>
      <c r="AL247">
        <v>1436760.1358406721</v>
      </c>
      <c r="AM247">
        <v>-12.399473699536411</v>
      </c>
    </row>
    <row r="248" spans="1:39" x14ac:dyDescent="0.3">
      <c r="A248">
        <v>245</v>
      </c>
      <c r="B248">
        <v>237469361.59527016</v>
      </c>
      <c r="C248">
        <v>2084.2954546598271</v>
      </c>
      <c r="D248">
        <v>19738.923296297638</v>
      </c>
      <c r="E248">
        <v>0.53624086978754304</v>
      </c>
      <c r="F248">
        <v>0.53920938717381739</v>
      </c>
      <c r="S248">
        <v>245</v>
      </c>
      <c r="T248">
        <v>0.4806730465911862</v>
      </c>
      <c r="AG248">
        <v>244</v>
      </c>
      <c r="AH248">
        <v>1324916.8466916429</v>
      </c>
      <c r="AI248">
        <v>-12.079067281583406</v>
      </c>
      <c r="AJ248">
        <v>1324916.8466916429</v>
      </c>
      <c r="AK248">
        <v>-12.079067281583406</v>
      </c>
      <c r="AL248">
        <v>1436760.1358406721</v>
      </c>
      <c r="AM248">
        <v>-12.399473699536411</v>
      </c>
    </row>
    <row r="249" spans="1:39" x14ac:dyDescent="0.3">
      <c r="A249">
        <v>246</v>
      </c>
      <c r="B249">
        <v>236960529.09292492</v>
      </c>
      <c r="C249">
        <v>2085.0868399471015</v>
      </c>
      <c r="D249">
        <v>19703.465297127095</v>
      </c>
      <c r="E249">
        <v>0.53534437430059012</v>
      </c>
      <c r="F249">
        <v>0.53897850260473934</v>
      </c>
      <c r="S249">
        <v>246</v>
      </c>
      <c r="T249">
        <v>0.48037976936202742</v>
      </c>
      <c r="AG249">
        <v>245</v>
      </c>
      <c r="AH249">
        <v>1324916.8466916429</v>
      </c>
      <c r="AI249">
        <v>-12.079067281583406</v>
      </c>
      <c r="AJ249">
        <v>1324916.8466916429</v>
      </c>
      <c r="AK249">
        <v>-12.079067281583406</v>
      </c>
      <c r="AL249">
        <v>1436760.1358406721</v>
      </c>
      <c r="AM249">
        <v>-12.399473699536411</v>
      </c>
    </row>
    <row r="250" spans="1:39" x14ac:dyDescent="0.3">
      <c r="A250">
        <v>247</v>
      </c>
      <c r="B250">
        <v>237469361.59527016</v>
      </c>
      <c r="C250">
        <v>2084.7868546598274</v>
      </c>
      <c r="D250">
        <v>19738.923296297638</v>
      </c>
      <c r="E250">
        <v>0.53527695866445513</v>
      </c>
      <c r="F250">
        <v>0.53890418522082262</v>
      </c>
      <c r="S250">
        <v>247</v>
      </c>
      <c r="T250">
        <v>0.47984039176125542</v>
      </c>
      <c r="AG250">
        <v>246</v>
      </c>
      <c r="AH250">
        <v>1324916.8466916429</v>
      </c>
      <c r="AI250">
        <v>-12.079067281583406</v>
      </c>
      <c r="AJ250">
        <v>1324916.8466916429</v>
      </c>
      <c r="AK250">
        <v>-12.079067281583406</v>
      </c>
      <c r="AL250">
        <v>1436760.1358406721</v>
      </c>
      <c r="AM250">
        <v>-12.399473699536411</v>
      </c>
    </row>
    <row r="251" spans="1:39" x14ac:dyDescent="0.3">
      <c r="A251">
        <v>248</v>
      </c>
      <c r="B251">
        <v>236960529.09292492</v>
      </c>
      <c r="C251">
        <v>2085.5964399471018</v>
      </c>
      <c r="D251">
        <v>19703.465297127095</v>
      </c>
      <c r="E251">
        <v>0.53434454950158972</v>
      </c>
      <c r="F251">
        <v>0.53860476182335748</v>
      </c>
      <c r="S251">
        <v>248</v>
      </c>
      <c r="T251">
        <v>0.47974085656315518</v>
      </c>
      <c r="AG251">
        <v>247</v>
      </c>
      <c r="AH251">
        <v>1324916.8466916429</v>
      </c>
      <c r="AI251">
        <v>-12.079067281583406</v>
      </c>
      <c r="AJ251">
        <v>1324916.8466916429</v>
      </c>
      <c r="AK251">
        <v>-12.079067281583406</v>
      </c>
      <c r="AL251">
        <v>1436760.1358406721</v>
      </c>
      <c r="AM251">
        <v>-12.399473699536411</v>
      </c>
    </row>
    <row r="252" spans="1:39" x14ac:dyDescent="0.3">
      <c r="A252">
        <v>249</v>
      </c>
      <c r="B252">
        <v>237576664.75346151</v>
      </c>
      <c r="C252">
        <v>2085.2055120640734</v>
      </c>
      <c r="D252">
        <v>19747.503699064277</v>
      </c>
      <c r="E252">
        <v>0.53431447686080813</v>
      </c>
      <c r="F252">
        <v>0.53827527144422649</v>
      </c>
      <c r="S252">
        <v>249</v>
      </c>
      <c r="T252">
        <v>0.47954477417923969</v>
      </c>
      <c r="AG252">
        <v>248</v>
      </c>
      <c r="AH252">
        <v>1465429.6004510217</v>
      </c>
      <c r="AI252">
        <v>-23.965502586442387</v>
      </c>
      <c r="AJ252">
        <v>1465429.6004510217</v>
      </c>
      <c r="AK252">
        <v>-23.965502586442387</v>
      </c>
      <c r="AL252">
        <v>1592923.9311562239</v>
      </c>
      <c r="AM252">
        <v>-24.61635525584418</v>
      </c>
    </row>
    <row r="253" spans="1:39" x14ac:dyDescent="0.3">
      <c r="A253">
        <v>250</v>
      </c>
      <c r="B253">
        <v>237082725.46057785</v>
      </c>
      <c r="C253">
        <v>2085.6837696260272</v>
      </c>
      <c r="D253">
        <v>19706.638882925847</v>
      </c>
      <c r="E253">
        <v>0.53402910782574053</v>
      </c>
      <c r="F253">
        <v>0.53774938932487615</v>
      </c>
      <c r="S253">
        <v>250</v>
      </c>
      <c r="T253">
        <v>0.47944496107906576</v>
      </c>
      <c r="AG253">
        <v>249</v>
      </c>
      <c r="AH253">
        <v>1465429.6004510217</v>
      </c>
      <c r="AI253">
        <v>-23.965502586442387</v>
      </c>
      <c r="AJ253">
        <v>1465429.6004510217</v>
      </c>
      <c r="AK253">
        <v>-23.965502586442387</v>
      </c>
      <c r="AL253">
        <v>1592923.9311562239</v>
      </c>
      <c r="AM253">
        <v>-24.61635525584418</v>
      </c>
    </row>
    <row r="254" spans="1:39" x14ac:dyDescent="0.3">
      <c r="A254">
        <v>251</v>
      </c>
      <c r="B254">
        <v>237041457.01076946</v>
      </c>
      <c r="C254">
        <v>2085.7658443374726</v>
      </c>
      <c r="D254">
        <v>19710.177600153631</v>
      </c>
      <c r="E254">
        <v>0.53390535513253312</v>
      </c>
      <c r="F254">
        <v>0.537677942309009</v>
      </c>
      <c r="S254">
        <v>251</v>
      </c>
      <c r="T254">
        <v>0.47890614316377805</v>
      </c>
      <c r="AG254">
        <v>250</v>
      </c>
      <c r="AH254">
        <v>1465429.6004510217</v>
      </c>
      <c r="AI254">
        <v>-23.965502586442387</v>
      </c>
      <c r="AJ254">
        <v>1465429.6004510217</v>
      </c>
      <c r="AK254">
        <v>-23.965502586442387</v>
      </c>
      <c r="AL254">
        <v>1592923.9311562239</v>
      </c>
      <c r="AM254">
        <v>-24.61635525584418</v>
      </c>
    </row>
    <row r="255" spans="1:39" x14ac:dyDescent="0.3">
      <c r="A255">
        <v>252</v>
      </c>
      <c r="B255">
        <v>237576664.75346151</v>
      </c>
      <c r="C255">
        <v>2085.6969120640733</v>
      </c>
      <c r="D255">
        <v>19747.503699064277</v>
      </c>
      <c r="E255">
        <v>0.53335056321649521</v>
      </c>
      <c r="F255">
        <v>0.53707334157344377</v>
      </c>
      <c r="S255">
        <v>252</v>
      </c>
      <c r="T255">
        <v>0.47860802240271944</v>
      </c>
      <c r="AG255">
        <v>251</v>
      </c>
      <c r="AH255">
        <v>1465429.6004510217</v>
      </c>
      <c r="AI255">
        <v>-23.965502586442387</v>
      </c>
      <c r="AJ255">
        <v>1465429.6004510217</v>
      </c>
      <c r="AK255">
        <v>-23.965502586442387</v>
      </c>
      <c r="AL255">
        <v>1592923.9311562239</v>
      </c>
      <c r="AM255">
        <v>-24.61635525584418</v>
      </c>
    </row>
    <row r="256" spans="1:39" x14ac:dyDescent="0.3">
      <c r="A256">
        <v>253</v>
      </c>
      <c r="B256">
        <v>237041457.01076946</v>
      </c>
      <c r="C256">
        <v>2086.2754443374729</v>
      </c>
      <c r="D256">
        <v>19710.177600153631</v>
      </c>
      <c r="E256">
        <v>0.53290553727352574</v>
      </c>
      <c r="F256">
        <v>0.5369623817938084</v>
      </c>
      <c r="S256">
        <v>253</v>
      </c>
      <c r="T256">
        <v>0.47817886486652172</v>
      </c>
      <c r="AG256">
        <v>252</v>
      </c>
      <c r="AH256">
        <v>1465429.6004510217</v>
      </c>
      <c r="AI256">
        <v>-23.965502586442387</v>
      </c>
      <c r="AJ256">
        <v>1465429.6004510217</v>
      </c>
      <c r="AK256">
        <v>-23.965502586442387</v>
      </c>
      <c r="AL256">
        <v>1592923.9311562239</v>
      </c>
      <c r="AM256">
        <v>-24.61635525584418</v>
      </c>
    </row>
    <row r="257" spans="1:39" x14ac:dyDescent="0.3">
      <c r="A257">
        <v>254</v>
      </c>
      <c r="B257">
        <v>237657592.67130601</v>
      </c>
      <c r="C257">
        <v>2085.8845164544441</v>
      </c>
      <c r="D257">
        <v>19754.216002090809</v>
      </c>
      <c r="E257">
        <v>0.53287543341113197</v>
      </c>
      <c r="F257">
        <v>0.5368880738124181</v>
      </c>
      <c r="S257">
        <v>254</v>
      </c>
      <c r="T257">
        <v>0.47800074893866185</v>
      </c>
      <c r="AG257">
        <v>253</v>
      </c>
      <c r="AH257">
        <v>1465429.6004510217</v>
      </c>
      <c r="AI257">
        <v>-23.965502586442387</v>
      </c>
      <c r="AJ257">
        <v>1465429.6004510217</v>
      </c>
      <c r="AK257">
        <v>-23.965502586442387</v>
      </c>
      <c r="AL257">
        <v>1592923.9311562239</v>
      </c>
      <c r="AM257">
        <v>-24.61635525584418</v>
      </c>
    </row>
    <row r="258" spans="1:39" x14ac:dyDescent="0.3">
      <c r="A258">
        <v>255</v>
      </c>
      <c r="B258">
        <v>237163653.37842241</v>
      </c>
      <c r="C258">
        <v>2086.3627740163988</v>
      </c>
      <c r="D258">
        <v>19713.351185952379</v>
      </c>
      <c r="E258">
        <v>0.53259008334873437</v>
      </c>
      <c r="F258">
        <v>0.53625928768565778</v>
      </c>
      <c r="S258">
        <v>255</v>
      </c>
      <c r="T258">
        <v>0.47773130038264</v>
      </c>
      <c r="AG258">
        <v>254</v>
      </c>
      <c r="AH258">
        <v>1465429.6004510217</v>
      </c>
      <c r="AI258">
        <v>-23.965502586442387</v>
      </c>
      <c r="AJ258">
        <v>1465429.6004510217</v>
      </c>
      <c r="AK258">
        <v>-23.965502586442387</v>
      </c>
      <c r="AL258">
        <v>1592923.9311562239</v>
      </c>
      <c r="AM258">
        <v>-24.61635525584418</v>
      </c>
    </row>
    <row r="259" spans="1:39" x14ac:dyDescent="0.3">
      <c r="A259">
        <v>256</v>
      </c>
      <c r="B259">
        <v>237148760.16896078</v>
      </c>
      <c r="C259">
        <v>2086.6759017417185</v>
      </c>
      <c r="D259">
        <v>19718.758002920262</v>
      </c>
      <c r="E259">
        <v>0.53197898776062191</v>
      </c>
      <c r="F259">
        <v>0.53543096230359488</v>
      </c>
      <c r="S259">
        <v>256</v>
      </c>
      <c r="T259">
        <v>0.47755300858350991</v>
      </c>
      <c r="AG259">
        <v>255</v>
      </c>
      <c r="AH259">
        <v>1465429.6004510217</v>
      </c>
      <c r="AI259">
        <v>-23.965502586442387</v>
      </c>
      <c r="AJ259">
        <v>1465429.6004510217</v>
      </c>
      <c r="AK259">
        <v>-23.965502586442387</v>
      </c>
      <c r="AL259">
        <v>1592923.9311562239</v>
      </c>
      <c r="AM259">
        <v>-24.61635525584418</v>
      </c>
    </row>
    <row r="260" spans="1:39" x14ac:dyDescent="0.3">
      <c r="A260">
        <v>257</v>
      </c>
      <c r="B260">
        <v>237657592.67130601</v>
      </c>
      <c r="C260">
        <v>2086.375916454444</v>
      </c>
      <c r="D260">
        <v>19754.216002090809</v>
      </c>
      <c r="E260">
        <v>0.53191151822981142</v>
      </c>
      <c r="F260">
        <v>0.53535666183742558</v>
      </c>
      <c r="S260">
        <v>257</v>
      </c>
      <c r="T260">
        <v>0.47651511139164582</v>
      </c>
      <c r="AG260">
        <v>256</v>
      </c>
      <c r="AH260">
        <v>1465429.6004510217</v>
      </c>
      <c r="AI260">
        <v>-23.965502586442387</v>
      </c>
      <c r="AJ260">
        <v>1465429.6004510217</v>
      </c>
      <c r="AK260">
        <v>-23.965502586442387</v>
      </c>
      <c r="AL260">
        <v>1592923.9311562239</v>
      </c>
      <c r="AM260">
        <v>-24.61635525584418</v>
      </c>
    </row>
    <row r="261" spans="1:39" x14ac:dyDescent="0.3">
      <c r="A261">
        <v>258</v>
      </c>
      <c r="B261">
        <v>236654820.87607715</v>
      </c>
      <c r="C261">
        <v>2087.3261593036732</v>
      </c>
      <c r="D261">
        <v>19677.893186781839</v>
      </c>
      <c r="E261">
        <v>0.53135424082953597</v>
      </c>
      <c r="F261">
        <v>0.53472797567779395</v>
      </c>
      <c r="S261">
        <v>258</v>
      </c>
      <c r="T261">
        <v>0.47606626414381431</v>
      </c>
      <c r="AG261">
        <v>257</v>
      </c>
      <c r="AH261">
        <v>1465429.6004510217</v>
      </c>
      <c r="AI261">
        <v>-23.965502586442387</v>
      </c>
      <c r="AJ261">
        <v>1465429.6004510217</v>
      </c>
      <c r="AK261">
        <v>-23.965502586442387</v>
      </c>
      <c r="AL261">
        <v>1592923.9311562239</v>
      </c>
      <c r="AM261">
        <v>-24.61635525584418</v>
      </c>
    </row>
    <row r="262" spans="1:39" x14ac:dyDescent="0.3">
      <c r="A262">
        <v>259</v>
      </c>
      <c r="B262">
        <v>237148760.16896078</v>
      </c>
      <c r="C262">
        <v>2087.1855017417183</v>
      </c>
      <c r="D262">
        <v>19718.758002920262</v>
      </c>
      <c r="E262">
        <v>0.53097917844500042</v>
      </c>
      <c r="F262">
        <v>0.5334833431533007</v>
      </c>
      <c r="S262">
        <v>259</v>
      </c>
      <c r="T262">
        <v>0.47549578497767797</v>
      </c>
      <c r="AG262">
        <v>258</v>
      </c>
      <c r="AH262">
        <v>1465429.6004510217</v>
      </c>
      <c r="AI262">
        <v>-23.965502586442387</v>
      </c>
      <c r="AJ262">
        <v>1465429.6004510217</v>
      </c>
      <c r="AK262">
        <v>-23.965502586442387</v>
      </c>
      <c r="AL262">
        <v>1592923.9311562239</v>
      </c>
      <c r="AM262">
        <v>-24.61635525584418</v>
      </c>
    </row>
    <row r="263" spans="1:39" x14ac:dyDescent="0.3">
      <c r="A263">
        <v>260</v>
      </c>
      <c r="B263">
        <v>237229688.08680537</v>
      </c>
      <c r="C263">
        <v>2087.35490613209</v>
      </c>
      <c r="D263">
        <v>19725.470305946801</v>
      </c>
      <c r="E263">
        <v>0.53053996608117993</v>
      </c>
      <c r="F263">
        <v>0.53341189186398041</v>
      </c>
      <c r="S263">
        <v>260</v>
      </c>
      <c r="T263">
        <v>0.47521655365450916</v>
      </c>
      <c r="AG263">
        <v>259</v>
      </c>
      <c r="AH263">
        <v>1465429.6004510217</v>
      </c>
      <c r="AI263">
        <v>-23.965502586442387</v>
      </c>
      <c r="AJ263">
        <v>1465429.6004510217</v>
      </c>
      <c r="AK263">
        <v>-23.965502586442387</v>
      </c>
      <c r="AL263">
        <v>1592923.9311562239</v>
      </c>
      <c r="AM263">
        <v>-24.61635525584418</v>
      </c>
    </row>
    <row r="264" spans="1:39" x14ac:dyDescent="0.3">
      <c r="A264">
        <v>261</v>
      </c>
      <c r="B264">
        <v>236735748.79392168</v>
      </c>
      <c r="C264">
        <v>2088.0051636940443</v>
      </c>
      <c r="D264">
        <v>19684.605489808368</v>
      </c>
      <c r="E264">
        <v>0.52991532747880588</v>
      </c>
      <c r="F264">
        <v>0.53280734959254794</v>
      </c>
      <c r="S264">
        <v>261</v>
      </c>
      <c r="T264">
        <v>0.47486639043848405</v>
      </c>
      <c r="AG264">
        <v>260</v>
      </c>
      <c r="AH264">
        <v>1465429.6004510217</v>
      </c>
      <c r="AI264">
        <v>-23.965502586442387</v>
      </c>
      <c r="AJ264">
        <v>1465429.6004510217</v>
      </c>
      <c r="AK264">
        <v>-23.965502586442387</v>
      </c>
      <c r="AL264">
        <v>1592923.9311562239</v>
      </c>
      <c r="AM264">
        <v>-24.61635525584418</v>
      </c>
    </row>
    <row r="265" spans="1:39" x14ac:dyDescent="0.3">
      <c r="A265">
        <v>262</v>
      </c>
      <c r="B265">
        <v>237229688.08680537</v>
      </c>
      <c r="C265">
        <v>2087.8645061320899</v>
      </c>
      <c r="D265">
        <v>19725.470305946801</v>
      </c>
      <c r="E265">
        <v>0.52954016332663767</v>
      </c>
      <c r="F265">
        <v>0.53195190154287986</v>
      </c>
      <c r="S265">
        <v>262</v>
      </c>
      <c r="T265">
        <v>0.47458844157922825</v>
      </c>
      <c r="AG265">
        <v>261</v>
      </c>
      <c r="AH265">
        <v>1465429.6004510217</v>
      </c>
      <c r="AI265">
        <v>-23.965502586442387</v>
      </c>
      <c r="AJ265">
        <v>1465429.6004510217</v>
      </c>
      <c r="AK265">
        <v>-23.965502586442387</v>
      </c>
      <c r="AL265">
        <v>1592923.9311562239</v>
      </c>
      <c r="AM265">
        <v>-24.61635525584418</v>
      </c>
    </row>
    <row r="266" spans="1:39" x14ac:dyDescent="0.3">
      <c r="A266">
        <v>263</v>
      </c>
      <c r="B266">
        <v>237388433.67742562</v>
      </c>
      <c r="C266">
        <v>2088.2604502694558</v>
      </c>
      <c r="D266">
        <v>19732.21099327111</v>
      </c>
      <c r="E266">
        <v>0.52856961327253082</v>
      </c>
      <c r="F266">
        <v>0.53188044849791583</v>
      </c>
      <c r="S266">
        <v>263</v>
      </c>
      <c r="T266">
        <v>0.47371861574557761</v>
      </c>
      <c r="AG266">
        <v>262</v>
      </c>
      <c r="AH266">
        <v>1465429.6004510217</v>
      </c>
      <c r="AI266">
        <v>-23.965502586442387</v>
      </c>
      <c r="AJ266">
        <v>1465429.6004510217</v>
      </c>
      <c r="AK266">
        <v>-23.965502586442387</v>
      </c>
      <c r="AL266">
        <v>1592923.9311562239</v>
      </c>
      <c r="AM266">
        <v>-24.61635525584418</v>
      </c>
    </row>
    <row r="267" spans="1:39" x14ac:dyDescent="0.3">
      <c r="A267">
        <v>264</v>
      </c>
      <c r="B267">
        <v>237469361.59527016</v>
      </c>
      <c r="C267">
        <v>2088.9394546598273</v>
      </c>
      <c r="D267">
        <v>19738.923296297638</v>
      </c>
      <c r="E267">
        <v>0.5271305851198127</v>
      </c>
      <c r="F267">
        <v>0.53127592524613809</v>
      </c>
      <c r="S267">
        <v>264</v>
      </c>
      <c r="T267">
        <v>0.47344325800556586</v>
      </c>
      <c r="AG267">
        <v>263</v>
      </c>
      <c r="AH267">
        <v>1465429.6004510217</v>
      </c>
      <c r="AI267">
        <v>-23.965502586442387</v>
      </c>
      <c r="AJ267">
        <v>1465429.6004510217</v>
      </c>
      <c r="AK267">
        <v>-23.965502586442387</v>
      </c>
      <c r="AL267">
        <v>1592923.9311562239</v>
      </c>
      <c r="AM267">
        <v>-24.61635525584418</v>
      </c>
    </row>
    <row r="268" spans="1:39" x14ac:dyDescent="0.3">
      <c r="A268">
        <v>265</v>
      </c>
      <c r="B268">
        <v>236960529.09292492</v>
      </c>
      <c r="C268">
        <v>2089.9028399471017</v>
      </c>
      <c r="D268">
        <v>19703.465297127095</v>
      </c>
      <c r="E268">
        <v>0.52589515483926497</v>
      </c>
      <c r="F268">
        <v>0.52993575329994169</v>
      </c>
      <c r="S268">
        <v>265</v>
      </c>
      <c r="T268">
        <v>0.47320188298918586</v>
      </c>
      <c r="AG268">
        <v>264</v>
      </c>
      <c r="AH268">
        <v>1465429.6004510217</v>
      </c>
      <c r="AI268">
        <v>-23.965502586442387</v>
      </c>
      <c r="AJ268">
        <v>1465429.6004510217</v>
      </c>
      <c r="AK268">
        <v>-23.965502586442387</v>
      </c>
      <c r="AL268">
        <v>1592923.9311562239</v>
      </c>
      <c r="AM268">
        <v>-24.61635525584418</v>
      </c>
    </row>
    <row r="269" spans="1:39" x14ac:dyDescent="0.3">
      <c r="A269">
        <v>266</v>
      </c>
      <c r="B269">
        <v>237576664.75346151</v>
      </c>
      <c r="C269">
        <v>2089.8495120640732</v>
      </c>
      <c r="D269">
        <v>19747.503699064277</v>
      </c>
      <c r="E269">
        <v>0.52520420710325177</v>
      </c>
      <c r="F269">
        <v>0.52986429710007266</v>
      </c>
      <c r="S269">
        <v>266</v>
      </c>
      <c r="T269">
        <v>0.4730262569645281</v>
      </c>
      <c r="AG269">
        <v>265</v>
      </c>
      <c r="AH269">
        <v>1465429.6004510217</v>
      </c>
      <c r="AI269">
        <v>-23.965502586442387</v>
      </c>
      <c r="AJ269">
        <v>1465429.6004510217</v>
      </c>
      <c r="AK269">
        <v>-23.965502586442387</v>
      </c>
      <c r="AL269">
        <v>1592923.9311562239</v>
      </c>
      <c r="AM269">
        <v>-24.61635525584418</v>
      </c>
    </row>
    <row r="270" spans="1:39" x14ac:dyDescent="0.3">
      <c r="A270">
        <v>267</v>
      </c>
      <c r="B270">
        <v>237041457.01076946</v>
      </c>
      <c r="C270">
        <v>2090.5818443374728</v>
      </c>
      <c r="D270">
        <v>19710.177600153631</v>
      </c>
      <c r="E270">
        <v>0.5244562307420505</v>
      </c>
      <c r="F270">
        <v>0.52925979181173777</v>
      </c>
      <c r="S270">
        <v>267</v>
      </c>
      <c r="T270">
        <v>0.47275214405752125</v>
      </c>
      <c r="AG270">
        <v>266</v>
      </c>
      <c r="AH270">
        <v>1465429.6004510217</v>
      </c>
      <c r="AI270">
        <v>-23.965502586442387</v>
      </c>
      <c r="AJ270">
        <v>1465429.6004510217</v>
      </c>
      <c r="AK270">
        <v>-23.965502586442387</v>
      </c>
      <c r="AL270">
        <v>1592923.9311562239</v>
      </c>
      <c r="AM270">
        <v>-24.61635525584418</v>
      </c>
    </row>
    <row r="271" spans="1:39" x14ac:dyDescent="0.3">
      <c r="A271">
        <v>268</v>
      </c>
      <c r="B271">
        <v>237657592.67130601</v>
      </c>
      <c r="C271">
        <v>2090.5285164544443</v>
      </c>
      <c r="D271">
        <v>19754.216002090809</v>
      </c>
      <c r="E271">
        <v>0.52376517699037684</v>
      </c>
      <c r="F271">
        <v>0.52840431339930705</v>
      </c>
      <c r="S271">
        <v>268</v>
      </c>
      <c r="T271">
        <v>0.4725763154441131</v>
      </c>
      <c r="AG271">
        <v>267</v>
      </c>
      <c r="AH271">
        <v>1465429.6004510217</v>
      </c>
      <c r="AI271">
        <v>-23.965502586442387</v>
      </c>
      <c r="AJ271">
        <v>1465429.6004510217</v>
      </c>
      <c r="AK271">
        <v>-23.965502586442387</v>
      </c>
      <c r="AL271">
        <v>1592923.9311562239</v>
      </c>
      <c r="AM271">
        <v>-24.61635525584418</v>
      </c>
    </row>
    <row r="272" spans="1:39" x14ac:dyDescent="0.3">
      <c r="A272">
        <v>269</v>
      </c>
      <c r="B272">
        <v>237148760.16896078</v>
      </c>
      <c r="C272">
        <v>2091.4919017417187</v>
      </c>
      <c r="D272">
        <v>19718.758002920262</v>
      </c>
      <c r="E272">
        <v>0.52252998506020576</v>
      </c>
      <c r="F272">
        <v>0.52833285507443628</v>
      </c>
      <c r="S272">
        <v>269</v>
      </c>
      <c r="T272">
        <v>0.47156529825006477</v>
      </c>
      <c r="AG272">
        <v>268</v>
      </c>
      <c r="AH272">
        <v>1465429.6004510217</v>
      </c>
      <c r="AI272">
        <v>-23.965502586442387</v>
      </c>
      <c r="AJ272">
        <v>1465429.6004510217</v>
      </c>
      <c r="AK272">
        <v>-23.965502586442387</v>
      </c>
      <c r="AL272">
        <v>1592923.9311562239</v>
      </c>
      <c r="AM272">
        <v>-24.61635525584418</v>
      </c>
    </row>
    <row r="273" spans="1:39" x14ac:dyDescent="0.3">
      <c r="A273">
        <v>270</v>
      </c>
      <c r="B273">
        <v>237229688.08680537</v>
      </c>
      <c r="C273">
        <v>2092.1709061320903</v>
      </c>
      <c r="D273">
        <v>19725.470305946801</v>
      </c>
      <c r="E273">
        <v>0.52109105485724527</v>
      </c>
      <c r="F273">
        <v>0.52772836559613279</v>
      </c>
      <c r="S273">
        <v>270</v>
      </c>
      <c r="T273">
        <v>0.47111402853267514</v>
      </c>
      <c r="AG273">
        <v>269</v>
      </c>
      <c r="AH273">
        <v>1465429.6004510217</v>
      </c>
      <c r="AI273">
        <v>-23.965502586442387</v>
      </c>
      <c r="AJ273">
        <v>1465429.6004510217</v>
      </c>
      <c r="AK273">
        <v>-23.965502586442387</v>
      </c>
      <c r="AL273">
        <v>1592923.9311562239</v>
      </c>
      <c r="AM273">
        <v>-24.61635525584418</v>
      </c>
    </row>
    <row r="274" spans="1:39" x14ac:dyDescent="0.3">
      <c r="A274">
        <v>271</v>
      </c>
      <c r="B274">
        <v>240899428.48019856</v>
      </c>
      <c r="C274">
        <v>2119.5038613380184</v>
      </c>
      <c r="D274">
        <v>20029.280788007476</v>
      </c>
      <c r="E274">
        <v>0.46262120898457759</v>
      </c>
      <c r="F274">
        <v>0.46581696658642957</v>
      </c>
      <c r="S274">
        <v>271</v>
      </c>
      <c r="T274">
        <v>0.47065752397558042</v>
      </c>
      <c r="AG274">
        <v>270</v>
      </c>
      <c r="AH274">
        <v>1465429.6004510217</v>
      </c>
      <c r="AI274">
        <v>-23.965502586442387</v>
      </c>
      <c r="AJ274">
        <v>1465429.6004510217</v>
      </c>
      <c r="AK274">
        <v>-23.965502586442387</v>
      </c>
      <c r="AL274">
        <v>1592923.9311562239</v>
      </c>
      <c r="AM274">
        <v>-24.61635525584418</v>
      </c>
    </row>
    <row r="275" spans="1:39" x14ac:dyDescent="0.3">
      <c r="A275">
        <v>272</v>
      </c>
      <c r="B275">
        <v>240899428.48019856</v>
      </c>
      <c r="C275">
        <v>2121.8956613380183</v>
      </c>
      <c r="D275">
        <v>20029.280788007476</v>
      </c>
      <c r="E275">
        <v>0.4579297951362491</v>
      </c>
      <c r="F275">
        <v>0.46546936993741511</v>
      </c>
      <c r="S275">
        <v>272</v>
      </c>
      <c r="T275">
        <v>0.47037724190993579</v>
      </c>
      <c r="AG275">
        <v>271</v>
      </c>
      <c r="AH275">
        <v>1465429.6004510217</v>
      </c>
      <c r="AI275">
        <v>-23.965502586442387</v>
      </c>
      <c r="AJ275">
        <v>1465429.6004510217</v>
      </c>
      <c r="AK275">
        <v>-23.965502586442387</v>
      </c>
      <c r="AL275">
        <v>1592923.9311562239</v>
      </c>
      <c r="AM275">
        <v>-24.61635525584418</v>
      </c>
    </row>
    <row r="276" spans="1:39" x14ac:dyDescent="0.3">
      <c r="A276">
        <v>273</v>
      </c>
      <c r="B276">
        <v>240980356.39804313</v>
      </c>
      <c r="C276">
        <v>2122.0468657283895</v>
      </c>
      <c r="D276">
        <v>20035.993091034008</v>
      </c>
      <c r="E276">
        <v>0.45752595220356473</v>
      </c>
      <c r="F276">
        <v>0.46482244097627945</v>
      </c>
      <c r="S276">
        <v>273</v>
      </c>
      <c r="T276">
        <v>0.47036623970672536</v>
      </c>
      <c r="AG276">
        <v>272</v>
      </c>
      <c r="AH276">
        <v>1465429.6004510217</v>
      </c>
      <c r="AI276">
        <v>-23.965502586442387</v>
      </c>
      <c r="AJ276">
        <v>1465429.6004510217</v>
      </c>
      <c r="AK276">
        <v>-23.965502586442387</v>
      </c>
      <c r="AL276">
        <v>1592923.9311562239</v>
      </c>
      <c r="AM276">
        <v>-24.61635525584418</v>
      </c>
    </row>
    <row r="277" spans="1:39" x14ac:dyDescent="0.3">
      <c r="A277">
        <v>274</v>
      </c>
      <c r="B277">
        <v>241205136.69704637</v>
      </c>
      <c r="C277">
        <v>2122.0805419814469</v>
      </c>
      <c r="D277">
        <v>20054.852898352743</v>
      </c>
      <c r="E277">
        <v>0.45716163570252744</v>
      </c>
      <c r="F277">
        <v>0.46401459851830335</v>
      </c>
      <c r="S277">
        <v>274</v>
      </c>
      <c r="T277">
        <v>0.47019005987845003</v>
      </c>
      <c r="AG277">
        <v>273</v>
      </c>
      <c r="AH277">
        <v>1465429.6004510217</v>
      </c>
      <c r="AI277">
        <v>-23.965502586442387</v>
      </c>
      <c r="AJ277">
        <v>1465429.6004510217</v>
      </c>
      <c r="AK277">
        <v>-23.965502586442387</v>
      </c>
      <c r="AL277">
        <v>1592923.9311562239</v>
      </c>
      <c r="AM277">
        <v>-24.61635525584418</v>
      </c>
    </row>
    <row r="278" spans="1:39" x14ac:dyDescent="0.3">
      <c r="A278">
        <v>275</v>
      </c>
      <c r="B278">
        <v>240980356.39804313</v>
      </c>
      <c r="C278">
        <v>2122.5746657283898</v>
      </c>
      <c r="D278">
        <v>20035.993091034008</v>
      </c>
      <c r="E278">
        <v>0.45649075887825263</v>
      </c>
      <c r="F278">
        <v>0.46393793908286085</v>
      </c>
      <c r="S278">
        <v>275</v>
      </c>
      <c r="T278">
        <v>0.47001367645390391</v>
      </c>
      <c r="AG278">
        <v>274</v>
      </c>
      <c r="AH278">
        <v>1465429.6004510217</v>
      </c>
      <c r="AI278">
        <v>-23.965502586442387</v>
      </c>
      <c r="AJ278">
        <v>1465429.6004510217</v>
      </c>
      <c r="AK278">
        <v>-23.965502586442387</v>
      </c>
      <c r="AL278">
        <v>1592923.9311562239</v>
      </c>
      <c r="AM278">
        <v>-24.61635525584418</v>
      </c>
    </row>
    <row r="279" spans="1:39" x14ac:dyDescent="0.3">
      <c r="A279">
        <v>276</v>
      </c>
      <c r="B279">
        <v>241393367.77308214</v>
      </c>
      <c r="C279">
        <v>2123.6696037760635</v>
      </c>
      <c r="D279">
        <v>20070.145604145902</v>
      </c>
      <c r="E279">
        <v>0.45379618882706207</v>
      </c>
      <c r="F279">
        <v>0.46329109184730743</v>
      </c>
      <c r="S279">
        <v>276</v>
      </c>
      <c r="T279">
        <v>0.46991291910796734</v>
      </c>
      <c r="AG279">
        <v>275</v>
      </c>
      <c r="AH279">
        <v>1465429.6004510217</v>
      </c>
      <c r="AI279">
        <v>-23.965502586442387</v>
      </c>
      <c r="AJ279">
        <v>1465429.6004510217</v>
      </c>
      <c r="AK279">
        <v>-23.965502586442387</v>
      </c>
      <c r="AL279">
        <v>1592923.9311562239</v>
      </c>
      <c r="AM279">
        <v>-24.61635525584418</v>
      </c>
    </row>
    <row r="280" spans="1:39" x14ac:dyDescent="0.3">
      <c r="A280">
        <v>277</v>
      </c>
      <c r="B280">
        <v>241205136.69704637</v>
      </c>
      <c r="C280">
        <v>2124.4723419814468</v>
      </c>
      <c r="D280">
        <v>20054.852898352743</v>
      </c>
      <c r="E280">
        <v>0.45247026049865829</v>
      </c>
      <c r="F280">
        <v>0.4600194598330371</v>
      </c>
      <c r="S280">
        <v>277</v>
      </c>
      <c r="T280">
        <v>0.46973653616755001</v>
      </c>
      <c r="AG280">
        <v>276</v>
      </c>
      <c r="AH280">
        <v>1465429.6004510217</v>
      </c>
      <c r="AI280">
        <v>-23.965502586442387</v>
      </c>
      <c r="AJ280">
        <v>1465429.6004510217</v>
      </c>
      <c r="AK280">
        <v>-23.965502586442387</v>
      </c>
      <c r="AL280">
        <v>1592923.9311562239</v>
      </c>
      <c r="AM280">
        <v>-24.61635525584418</v>
      </c>
    </row>
    <row r="281" spans="1:39" x14ac:dyDescent="0.3">
      <c r="A281">
        <v>278</v>
      </c>
      <c r="B281">
        <v>241286064.61489087</v>
      </c>
      <c r="C281">
        <v>2124.6235463718181</v>
      </c>
      <c r="D281">
        <v>20061.565201379268</v>
      </c>
      <c r="E281">
        <v>0.4520664000888247</v>
      </c>
      <c r="F281">
        <v>0.45967191691081782</v>
      </c>
      <c r="S281">
        <v>278</v>
      </c>
      <c r="T281">
        <v>0.46973465259649028</v>
      </c>
      <c r="AG281">
        <v>277</v>
      </c>
      <c r="AH281">
        <v>1465429.6004510217</v>
      </c>
      <c r="AI281">
        <v>-23.965502586442387</v>
      </c>
      <c r="AJ281">
        <v>1465429.6004510217</v>
      </c>
      <c r="AK281">
        <v>-23.965502586442387</v>
      </c>
      <c r="AL281">
        <v>1592923.9311562239</v>
      </c>
      <c r="AM281">
        <v>-24.61635525584418</v>
      </c>
    </row>
    <row r="282" spans="1:39" x14ac:dyDescent="0.3">
      <c r="A282">
        <v>279</v>
      </c>
      <c r="B282">
        <v>241286064.61489087</v>
      </c>
      <c r="C282">
        <v>2125.1513463718179</v>
      </c>
      <c r="D282">
        <v>20061.565201379268</v>
      </c>
      <c r="E282">
        <v>0.45103122023213521</v>
      </c>
      <c r="F282">
        <v>0.45902529240122181</v>
      </c>
      <c r="S282">
        <v>279</v>
      </c>
      <c r="T282">
        <v>0.4688442169691317</v>
      </c>
      <c r="AG282">
        <v>278</v>
      </c>
      <c r="AH282">
        <v>1465429.6004510217</v>
      </c>
      <c r="AI282">
        <v>-23.965502586442387</v>
      </c>
      <c r="AJ282">
        <v>1465429.6004510217</v>
      </c>
      <c r="AK282">
        <v>-23.965502586442387</v>
      </c>
      <c r="AL282">
        <v>1592923.9311562239</v>
      </c>
      <c r="AM282">
        <v>-24.61635525584418</v>
      </c>
    </row>
    <row r="283" spans="1:39" x14ac:dyDescent="0.3">
      <c r="A283">
        <v>280</v>
      </c>
      <c r="B283">
        <v>240899428.48019856</v>
      </c>
      <c r="C283">
        <v>2126.3558613380183</v>
      </c>
      <c r="D283">
        <v>20029.280788007476</v>
      </c>
      <c r="E283">
        <v>0.44918352484326246</v>
      </c>
      <c r="F283">
        <v>0.45821712326807101</v>
      </c>
      <c r="S283">
        <v>280</v>
      </c>
      <c r="T283">
        <v>0.46872674457140912</v>
      </c>
      <c r="AG283">
        <v>279</v>
      </c>
      <c r="AH283">
        <v>1465429.6004510217</v>
      </c>
      <c r="AI283">
        <v>-23.965502586442387</v>
      </c>
      <c r="AJ283">
        <v>1465429.6004510217</v>
      </c>
      <c r="AK283">
        <v>-23.965502586442387</v>
      </c>
      <c r="AL283">
        <v>1592923.9311562239</v>
      </c>
      <c r="AM283">
        <v>-24.61635525584418</v>
      </c>
    </row>
    <row r="284" spans="1:39" x14ac:dyDescent="0.3">
      <c r="A284">
        <v>281</v>
      </c>
      <c r="B284">
        <v>241393367.77308214</v>
      </c>
      <c r="C284">
        <v>2126.0614037760633</v>
      </c>
      <c r="D284">
        <v>20070.145604145902</v>
      </c>
      <c r="E284">
        <v>0.4491048353027608</v>
      </c>
      <c r="F284">
        <v>0.45814048158769177</v>
      </c>
      <c r="S284">
        <v>281</v>
      </c>
      <c r="T284">
        <v>0.4686171732502874</v>
      </c>
      <c r="AG284">
        <v>280</v>
      </c>
      <c r="AH284">
        <v>1465429.6004510217</v>
      </c>
      <c r="AI284">
        <v>-23.965502586442387</v>
      </c>
      <c r="AJ284">
        <v>1465429.6004510217</v>
      </c>
      <c r="AK284">
        <v>-23.965502586442387</v>
      </c>
      <c r="AL284">
        <v>1592923.9311562239</v>
      </c>
      <c r="AM284">
        <v>-24.61635525584418</v>
      </c>
    </row>
    <row r="285" spans="1:39" x14ac:dyDescent="0.3">
      <c r="A285">
        <v>282</v>
      </c>
      <c r="B285">
        <v>241474295.69092673</v>
      </c>
      <c r="C285">
        <v>2126.2126081664351</v>
      </c>
      <c r="D285">
        <v>20076.857907172438</v>
      </c>
      <c r="E285">
        <v>0.44870096475079135</v>
      </c>
      <c r="F285">
        <v>0.45749393333837307</v>
      </c>
      <c r="S285">
        <v>282</v>
      </c>
      <c r="T285">
        <v>0.46856773951950426</v>
      </c>
      <c r="AG285">
        <v>281</v>
      </c>
      <c r="AH285">
        <v>1465429.6004510217</v>
      </c>
      <c r="AI285">
        <v>-23.965502586442387</v>
      </c>
      <c r="AJ285">
        <v>1465429.6004510217</v>
      </c>
      <c r="AK285">
        <v>-23.965502586442387</v>
      </c>
      <c r="AL285">
        <v>1592923.9311562239</v>
      </c>
      <c r="AM285">
        <v>-24.61635525584418</v>
      </c>
    </row>
    <row r="286" spans="1:39" x14ac:dyDescent="0.3">
      <c r="A286">
        <v>283</v>
      </c>
      <c r="B286">
        <v>242047836.25707519</v>
      </c>
      <c r="C286">
        <v>2126.3161378801719</v>
      </c>
      <c r="D286">
        <v>20119.83425034882</v>
      </c>
      <c r="E286">
        <v>0.44775042894595413</v>
      </c>
      <c r="F286">
        <v>0.45647186044472021</v>
      </c>
      <c r="S286">
        <v>283</v>
      </c>
      <c r="T286">
        <v>0.46834268348704555</v>
      </c>
      <c r="AG286">
        <v>282</v>
      </c>
      <c r="AH286">
        <v>1465429.6004510217</v>
      </c>
      <c r="AI286">
        <v>-23.965502586442387</v>
      </c>
      <c r="AJ286">
        <v>1465429.6004510217</v>
      </c>
      <c r="AK286">
        <v>-23.965502586442387</v>
      </c>
      <c r="AL286">
        <v>1592923.9311562239</v>
      </c>
      <c r="AM286">
        <v>-24.61635525584418</v>
      </c>
    </row>
    <row r="287" spans="1:39" x14ac:dyDescent="0.3">
      <c r="A287">
        <v>284</v>
      </c>
      <c r="B287">
        <v>240980356.39804313</v>
      </c>
      <c r="C287">
        <v>2127.0348657283898</v>
      </c>
      <c r="D287">
        <v>20035.993091034008</v>
      </c>
      <c r="E287">
        <v>0.44774455400993751</v>
      </c>
      <c r="F287">
        <v>0.45612434796465912</v>
      </c>
      <c r="S287">
        <v>284</v>
      </c>
      <c r="T287">
        <v>0.46827189466867852</v>
      </c>
      <c r="AG287">
        <v>283</v>
      </c>
      <c r="AH287">
        <v>1465429.6004510217</v>
      </c>
      <c r="AI287">
        <v>-23.965502586442387</v>
      </c>
      <c r="AJ287">
        <v>1465429.6004510217</v>
      </c>
      <c r="AK287">
        <v>-23.965502586442387</v>
      </c>
      <c r="AL287">
        <v>1592923.9311562239</v>
      </c>
      <c r="AM287">
        <v>-24.61635525584418</v>
      </c>
    </row>
    <row r="288" spans="1:39" x14ac:dyDescent="0.3">
      <c r="A288">
        <v>285</v>
      </c>
      <c r="B288">
        <v>241474295.69092673</v>
      </c>
      <c r="C288">
        <v>2126.7404081664349</v>
      </c>
      <c r="D288">
        <v>20076.857907172438</v>
      </c>
      <c r="E288">
        <v>0.44766579280646612</v>
      </c>
      <c r="F288">
        <v>0.45547790592639525</v>
      </c>
      <c r="S288">
        <v>285</v>
      </c>
      <c r="T288">
        <v>0.46797705484980473</v>
      </c>
      <c r="AG288">
        <v>284</v>
      </c>
      <c r="AH288">
        <v>1465429.6004510217</v>
      </c>
      <c r="AI288">
        <v>-23.965502586442387</v>
      </c>
      <c r="AJ288">
        <v>1465429.6004510217</v>
      </c>
      <c r="AK288">
        <v>-23.965502586442387</v>
      </c>
      <c r="AL288">
        <v>1592923.9311562239</v>
      </c>
      <c r="AM288">
        <v>-24.61635525584418</v>
      </c>
    </row>
    <row r="289" spans="1:39" x14ac:dyDescent="0.3">
      <c r="A289">
        <v>286</v>
      </c>
      <c r="B289">
        <v>242047836.25707519</v>
      </c>
      <c r="C289">
        <v>2126.8257378801718</v>
      </c>
      <c r="D289">
        <v>20119.83425034882</v>
      </c>
      <c r="E289">
        <v>0.44675063154121514</v>
      </c>
      <c r="F289">
        <v>0.45466954157305783</v>
      </c>
      <c r="S289">
        <v>286</v>
      </c>
      <c r="T289">
        <v>0.46770381778543835</v>
      </c>
      <c r="AG289">
        <v>285</v>
      </c>
      <c r="AH289">
        <v>1465429.6004510217</v>
      </c>
      <c r="AI289">
        <v>-23.965502586442387</v>
      </c>
      <c r="AJ289">
        <v>1465429.6004510217</v>
      </c>
      <c r="AK289">
        <v>-23.965502586442387</v>
      </c>
      <c r="AL289">
        <v>1592923.9311562239</v>
      </c>
      <c r="AM289">
        <v>-24.61635525584418</v>
      </c>
    </row>
    <row r="290" spans="1:39" x14ac:dyDescent="0.3">
      <c r="A290">
        <v>287</v>
      </c>
      <c r="B290">
        <v>242128764.17491972</v>
      </c>
      <c r="C290">
        <v>2126.9951422705431</v>
      </c>
      <c r="D290">
        <v>20126.546553375352</v>
      </c>
      <c r="E290">
        <v>0.44631140110932543</v>
      </c>
      <c r="F290">
        <v>0.45459291026765114</v>
      </c>
      <c r="S290">
        <v>287</v>
      </c>
      <c r="T290">
        <v>0.46681628930488051</v>
      </c>
      <c r="AG290">
        <v>286</v>
      </c>
      <c r="AH290">
        <v>1465429.6004510217</v>
      </c>
      <c r="AI290">
        <v>-23.965502586442387</v>
      </c>
      <c r="AJ290">
        <v>1465429.6004510217</v>
      </c>
      <c r="AK290">
        <v>-23.965502586442387</v>
      </c>
      <c r="AL290">
        <v>1592923.9311562239</v>
      </c>
      <c r="AM290">
        <v>-24.61635525584418</v>
      </c>
    </row>
    <row r="291" spans="1:39" x14ac:dyDescent="0.3">
      <c r="A291">
        <v>288</v>
      </c>
      <c r="B291">
        <v>242128764.17491972</v>
      </c>
      <c r="C291">
        <v>2127.5047422705429</v>
      </c>
      <c r="D291">
        <v>20126.546553375352</v>
      </c>
      <c r="E291">
        <v>0.44531159805795867</v>
      </c>
      <c r="F291">
        <v>0.4539465413724319</v>
      </c>
      <c r="S291">
        <v>288</v>
      </c>
      <c r="T291">
        <v>0.46654557868232566</v>
      </c>
      <c r="AG291">
        <v>287</v>
      </c>
      <c r="AH291">
        <v>1465429.6004510217</v>
      </c>
      <c r="AI291">
        <v>-23.965502586442387</v>
      </c>
      <c r="AJ291">
        <v>1465429.6004510217</v>
      </c>
      <c r="AK291">
        <v>-23.965502586442387</v>
      </c>
      <c r="AL291">
        <v>1592923.9311562239</v>
      </c>
      <c r="AM291">
        <v>-24.61635525584418</v>
      </c>
    </row>
    <row r="292" spans="1:39" x14ac:dyDescent="0.3">
      <c r="A292">
        <v>289</v>
      </c>
      <c r="B292">
        <v>241205136.69704637</v>
      </c>
      <c r="C292">
        <v>2128.9325419814468</v>
      </c>
      <c r="D292">
        <v>20054.852898352743</v>
      </c>
      <c r="E292">
        <v>0.44372423728110616</v>
      </c>
      <c r="F292">
        <v>0.4447287616674469</v>
      </c>
      <c r="S292">
        <v>289</v>
      </c>
      <c r="T292">
        <v>0.46189815461323996</v>
      </c>
      <c r="AG292">
        <v>288</v>
      </c>
      <c r="AH292">
        <v>1465429.6004510217</v>
      </c>
      <c r="AI292">
        <v>-23.965502586442387</v>
      </c>
      <c r="AJ292">
        <v>1465429.6004510217</v>
      </c>
      <c r="AK292">
        <v>-23.965502586442387</v>
      </c>
      <c r="AL292">
        <v>1592923.9311562239</v>
      </c>
      <c r="AM292">
        <v>-24.61635525584418</v>
      </c>
    </row>
    <row r="293" spans="1:39" x14ac:dyDescent="0.3">
      <c r="A293">
        <v>290</v>
      </c>
      <c r="B293">
        <v>242353544.47392303</v>
      </c>
      <c r="C293">
        <v>2128.8928185236009</v>
      </c>
      <c r="D293">
        <v>20145.406360694087</v>
      </c>
      <c r="E293">
        <v>0.44229093079745274</v>
      </c>
      <c r="F293">
        <v>0.44465449071689434</v>
      </c>
      <c r="S293">
        <v>290</v>
      </c>
      <c r="T293">
        <v>0.46176526132858486</v>
      </c>
      <c r="AG293">
        <v>289</v>
      </c>
      <c r="AH293">
        <v>1465429.6004510217</v>
      </c>
      <c r="AI293">
        <v>-23.965502586442387</v>
      </c>
      <c r="AJ293">
        <v>1465429.6004510217</v>
      </c>
      <c r="AK293">
        <v>-23.965502586442387</v>
      </c>
      <c r="AL293">
        <v>1592923.9311562239</v>
      </c>
      <c r="AM293">
        <v>-24.61635525584418</v>
      </c>
    </row>
    <row r="294" spans="1:39" x14ac:dyDescent="0.3">
      <c r="A294">
        <v>291</v>
      </c>
      <c r="B294">
        <v>241286064.61489087</v>
      </c>
      <c r="C294">
        <v>2129.6115463718179</v>
      </c>
      <c r="D294">
        <v>20061.565201379268</v>
      </c>
      <c r="E294">
        <v>0.44228525751124281</v>
      </c>
      <c r="F294">
        <v>0.44402819372918512</v>
      </c>
      <c r="S294">
        <v>291</v>
      </c>
      <c r="T294">
        <v>0.46150898799729334</v>
      </c>
      <c r="AG294">
        <v>290</v>
      </c>
      <c r="AH294">
        <v>1465429.6004510217</v>
      </c>
      <c r="AI294">
        <v>-23.965502586442387</v>
      </c>
      <c r="AJ294">
        <v>1465429.6004510217</v>
      </c>
      <c r="AK294">
        <v>-23.965502586442387</v>
      </c>
      <c r="AL294">
        <v>1592923.9311562239</v>
      </c>
      <c r="AM294">
        <v>-24.61635525584418</v>
      </c>
    </row>
    <row r="295" spans="1:39" x14ac:dyDescent="0.3">
      <c r="A295">
        <v>292</v>
      </c>
      <c r="B295">
        <v>242353544.47392303</v>
      </c>
      <c r="C295">
        <v>2129.4024185236012</v>
      </c>
      <c r="D295">
        <v>20145.406360694087</v>
      </c>
      <c r="E295">
        <v>0.44129111160930312</v>
      </c>
      <c r="F295">
        <v>0.44319733622183805</v>
      </c>
      <c r="S295">
        <v>292</v>
      </c>
      <c r="T295">
        <v>0.46137575735462871</v>
      </c>
      <c r="AG295">
        <v>291</v>
      </c>
      <c r="AH295">
        <v>1465429.6004510217</v>
      </c>
      <c r="AI295">
        <v>-23.965502586442387</v>
      </c>
      <c r="AJ295">
        <v>1465429.6004510217</v>
      </c>
      <c r="AK295">
        <v>-23.965502586442387</v>
      </c>
      <c r="AL295">
        <v>1592923.9311562239</v>
      </c>
      <c r="AM295">
        <v>-24.61635525584418</v>
      </c>
    </row>
    <row r="296" spans="1:39" x14ac:dyDescent="0.3">
      <c r="A296">
        <v>293</v>
      </c>
      <c r="B296">
        <v>242434472.39176756</v>
      </c>
      <c r="C296">
        <v>2129.571822913972</v>
      </c>
      <c r="D296">
        <v>20152.118663720619</v>
      </c>
      <c r="E296">
        <v>0.44085190660848989</v>
      </c>
      <c r="F296">
        <v>0.44312305925472784</v>
      </c>
      <c r="S296">
        <v>293</v>
      </c>
      <c r="T296">
        <v>0.46066100825910422</v>
      </c>
      <c r="AG296">
        <v>292</v>
      </c>
      <c r="AH296">
        <v>1465429.6004510217</v>
      </c>
      <c r="AI296">
        <v>-23.965502586442387</v>
      </c>
      <c r="AJ296">
        <v>1465429.6004510217</v>
      </c>
      <c r="AK296">
        <v>-23.965502586442387</v>
      </c>
      <c r="AL296">
        <v>1592923.9311562239</v>
      </c>
      <c r="AM296">
        <v>-24.61635525584418</v>
      </c>
    </row>
    <row r="297" spans="1:39" x14ac:dyDescent="0.3">
      <c r="A297">
        <v>294</v>
      </c>
      <c r="B297">
        <v>241393367.77308214</v>
      </c>
      <c r="C297">
        <v>2130.5216037760633</v>
      </c>
      <c r="D297">
        <v>20070.145604145902</v>
      </c>
      <c r="E297">
        <v>0.44035896257418905</v>
      </c>
      <c r="F297">
        <v>0.44249674876816569</v>
      </c>
      <c r="S297">
        <v>294</v>
      </c>
      <c r="T297">
        <v>0.46026888895675921</v>
      </c>
      <c r="AG297">
        <v>293</v>
      </c>
      <c r="AH297">
        <v>1324190.1874006395</v>
      </c>
      <c r="AI297">
        <v>-12.017596785702461</v>
      </c>
      <c r="AJ297">
        <v>1324190.1874006395</v>
      </c>
      <c r="AK297">
        <v>-12.017596785702461</v>
      </c>
      <c r="AL297">
        <v>1435950.0171479464</v>
      </c>
      <c r="AM297">
        <v>-12.336097139716117</v>
      </c>
    </row>
    <row r="298" spans="1:39" x14ac:dyDescent="0.3">
      <c r="A298">
        <v>295</v>
      </c>
      <c r="B298">
        <v>242434472.39176756</v>
      </c>
      <c r="C298">
        <v>2130.0814229139723</v>
      </c>
      <c r="D298">
        <v>20152.118663720619</v>
      </c>
      <c r="E298">
        <v>0.43985208111629143</v>
      </c>
      <c r="F298">
        <v>0.43893133183247568</v>
      </c>
      <c r="S298">
        <v>295</v>
      </c>
      <c r="T298">
        <v>0.45897059227619003</v>
      </c>
      <c r="AG298">
        <v>294</v>
      </c>
      <c r="AH298">
        <v>1324190.1874006395</v>
      </c>
      <c r="AI298">
        <v>-12.017596785702461</v>
      </c>
      <c r="AJ298">
        <v>1324190.1874006395</v>
      </c>
      <c r="AK298">
        <v>-12.017596785702461</v>
      </c>
      <c r="AL298">
        <v>1435950.0171479464</v>
      </c>
      <c r="AM298">
        <v>-12.336097139716117</v>
      </c>
    </row>
    <row r="299" spans="1:39" x14ac:dyDescent="0.3">
      <c r="A299">
        <v>296</v>
      </c>
      <c r="B299">
        <v>242541775.5499588</v>
      </c>
      <c r="C299">
        <v>2130.4818803182175</v>
      </c>
      <c r="D299">
        <v>20160.699066487243</v>
      </c>
      <c r="E299">
        <v>0.43892553511332183</v>
      </c>
      <c r="F299">
        <v>0.4388570375540774</v>
      </c>
      <c r="S299">
        <v>296</v>
      </c>
      <c r="T299">
        <v>0.45884046364359599</v>
      </c>
      <c r="AG299">
        <v>295</v>
      </c>
      <c r="AH299">
        <v>1324190.1874006395</v>
      </c>
      <c r="AI299">
        <v>-12.017596785702461</v>
      </c>
      <c r="AJ299">
        <v>1324190.1874006395</v>
      </c>
      <c r="AK299">
        <v>-12.017596785702461</v>
      </c>
      <c r="AL299">
        <v>1435950.0171479464</v>
      </c>
      <c r="AM299">
        <v>-12.336097139716117</v>
      </c>
    </row>
    <row r="300" spans="1:39" x14ac:dyDescent="0.3">
      <c r="A300">
        <v>297</v>
      </c>
      <c r="B300">
        <v>241474295.69092673</v>
      </c>
      <c r="C300">
        <v>2131.2006081664349</v>
      </c>
      <c r="D300">
        <v>20076.857907172438</v>
      </c>
      <c r="E300">
        <v>0.43891997768948748</v>
      </c>
      <c r="F300">
        <v>0.4382306852722494</v>
      </c>
      <c r="S300">
        <v>297</v>
      </c>
      <c r="T300">
        <v>0.4585823277025689</v>
      </c>
      <c r="AG300">
        <v>296</v>
      </c>
      <c r="AH300">
        <v>1324190.1874006395</v>
      </c>
      <c r="AI300">
        <v>-12.017596785702461</v>
      </c>
      <c r="AJ300">
        <v>1324190.1874006395</v>
      </c>
      <c r="AK300">
        <v>-12.017596785702461</v>
      </c>
      <c r="AL300">
        <v>1435950.0171479464</v>
      </c>
      <c r="AM300">
        <v>-12.336097139716117</v>
      </c>
    </row>
    <row r="301" spans="1:39" x14ac:dyDescent="0.3">
      <c r="A301">
        <v>298</v>
      </c>
      <c r="B301">
        <v>242047836.25707519</v>
      </c>
      <c r="C301">
        <v>2131.1321378801722</v>
      </c>
      <c r="D301">
        <v>20119.83425034882</v>
      </c>
      <c r="E301">
        <v>0.43830314642815216</v>
      </c>
      <c r="F301">
        <v>0.43739991014303931</v>
      </c>
      <c r="S301">
        <v>298</v>
      </c>
      <c r="T301">
        <v>0.45845185972422398</v>
      </c>
      <c r="AG301">
        <v>297</v>
      </c>
      <c r="AH301">
        <v>1324190.1874006395</v>
      </c>
      <c r="AI301">
        <v>-12.017596785702461</v>
      </c>
      <c r="AJ301">
        <v>1324190.1874006395</v>
      </c>
      <c r="AK301">
        <v>-12.017596785702461</v>
      </c>
      <c r="AL301">
        <v>1435950.0171479464</v>
      </c>
      <c r="AM301">
        <v>-12.336097139716117</v>
      </c>
    </row>
    <row r="302" spans="1:39" x14ac:dyDescent="0.3">
      <c r="A302">
        <v>299</v>
      </c>
      <c r="B302">
        <v>242541775.5499588</v>
      </c>
      <c r="C302">
        <v>2130.9914803182173</v>
      </c>
      <c r="D302">
        <v>20160.699066487243</v>
      </c>
      <c r="E302">
        <v>0.43792570200185044</v>
      </c>
      <c r="F302">
        <v>0.43732560912231527</v>
      </c>
      <c r="S302">
        <v>299</v>
      </c>
      <c r="T302">
        <v>0.45776062817468666</v>
      </c>
      <c r="AG302">
        <v>298</v>
      </c>
      <c r="AH302">
        <v>1324190.1874006395</v>
      </c>
      <c r="AI302">
        <v>-12.017596785702461</v>
      </c>
      <c r="AJ302">
        <v>1324190.1874006395</v>
      </c>
      <c r="AK302">
        <v>-12.017596785702461</v>
      </c>
      <c r="AL302">
        <v>1435950.0171479464</v>
      </c>
      <c r="AM302">
        <v>-12.336097139716117</v>
      </c>
    </row>
    <row r="303" spans="1:39" x14ac:dyDescent="0.3">
      <c r="A303">
        <v>300</v>
      </c>
      <c r="B303">
        <v>242622703.46780339</v>
      </c>
      <c r="C303">
        <v>2131.160884708589</v>
      </c>
      <c r="D303">
        <v>20167.411369513786</v>
      </c>
      <c r="E303">
        <v>0.43748651323899007</v>
      </c>
      <c r="F303">
        <v>0.43669923751571765</v>
      </c>
      <c r="S303">
        <v>300</v>
      </c>
      <c r="T303">
        <v>0.45736938987941006</v>
      </c>
      <c r="AG303">
        <v>299</v>
      </c>
      <c r="AH303">
        <v>1324190.1874006395</v>
      </c>
      <c r="AI303">
        <v>-12.017596785702461</v>
      </c>
      <c r="AJ303">
        <v>1324190.1874006395</v>
      </c>
      <c r="AK303">
        <v>-12.017596785702461</v>
      </c>
      <c r="AL303">
        <v>1435950.0171479464</v>
      </c>
      <c r="AM303">
        <v>-12.336097139716117</v>
      </c>
    </row>
    <row r="304" spans="1:39" x14ac:dyDescent="0.3">
      <c r="A304">
        <v>301</v>
      </c>
      <c r="B304">
        <v>242128764.17491972</v>
      </c>
      <c r="C304">
        <v>2131.8111422705433</v>
      </c>
      <c r="D304">
        <v>20126.546553375352</v>
      </c>
      <c r="E304">
        <v>0.43686409595240061</v>
      </c>
      <c r="F304">
        <v>0.43538379374353564</v>
      </c>
      <c r="S304">
        <v>301</v>
      </c>
      <c r="T304">
        <v>0.45672612457470807</v>
      </c>
      <c r="AG304">
        <v>300</v>
      </c>
      <c r="AH304">
        <v>1324190.1874006395</v>
      </c>
      <c r="AI304">
        <v>-12.017596785702461</v>
      </c>
      <c r="AJ304">
        <v>1324190.1874006395</v>
      </c>
      <c r="AK304">
        <v>-12.017596785702461</v>
      </c>
      <c r="AL304">
        <v>1435950.0171479464</v>
      </c>
      <c r="AM304">
        <v>-12.336097139716117</v>
      </c>
    </row>
    <row r="305" spans="1:39" x14ac:dyDescent="0.3">
      <c r="A305">
        <v>302</v>
      </c>
      <c r="B305">
        <v>242622703.46780339</v>
      </c>
      <c r="C305">
        <v>2131.6704847085889</v>
      </c>
      <c r="D305">
        <v>20167.411369513786</v>
      </c>
      <c r="E305">
        <v>0.43648667343073472</v>
      </c>
      <c r="F305">
        <v>0.43530948487946741</v>
      </c>
      <c r="S305">
        <v>302</v>
      </c>
      <c r="T305">
        <v>0.45659481912053579</v>
      </c>
      <c r="AG305">
        <v>301</v>
      </c>
      <c r="AH305">
        <v>1324190.1874006395</v>
      </c>
      <c r="AI305">
        <v>-12.017596785702461</v>
      </c>
      <c r="AJ305">
        <v>1324190.1874006395</v>
      </c>
      <c r="AK305">
        <v>-12.017596785702461</v>
      </c>
      <c r="AL305">
        <v>1435950.0171479464</v>
      </c>
      <c r="AM305">
        <v>-12.336097139716117</v>
      </c>
    </row>
    <row r="306" spans="1:39" x14ac:dyDescent="0.3">
      <c r="A306">
        <v>303</v>
      </c>
      <c r="B306">
        <v>242353544.47392303</v>
      </c>
      <c r="C306">
        <v>2133.7088185236012</v>
      </c>
      <c r="D306">
        <v>20145.406360694087</v>
      </c>
      <c r="E306">
        <v>0.43284356012754677</v>
      </c>
      <c r="F306">
        <v>0.43468309681873729</v>
      </c>
      <c r="S306">
        <v>303</v>
      </c>
      <c r="T306">
        <v>0.45633275388138184</v>
      </c>
      <c r="AG306">
        <v>302</v>
      </c>
      <c r="AH306">
        <v>1324190.1874006395</v>
      </c>
      <c r="AI306">
        <v>-12.017596785702461</v>
      </c>
      <c r="AJ306">
        <v>1324190.1874006395</v>
      </c>
      <c r="AK306">
        <v>-12.017596785702461</v>
      </c>
      <c r="AL306">
        <v>1435950.0171479464</v>
      </c>
      <c r="AM306">
        <v>-12.336097139716117</v>
      </c>
    </row>
    <row r="307" spans="1:39" x14ac:dyDescent="0.3">
      <c r="A307">
        <v>304</v>
      </c>
      <c r="B307">
        <v>242434472.39176756</v>
      </c>
      <c r="C307">
        <v>2134.3878229139723</v>
      </c>
      <c r="D307">
        <v>20152.118663720619</v>
      </c>
      <c r="E307">
        <v>0.43140450728989488</v>
      </c>
      <c r="F307">
        <v>0.43385237469807147</v>
      </c>
      <c r="S307">
        <v>304</v>
      </c>
      <c r="T307">
        <v>0.45620110459043922</v>
      </c>
      <c r="AG307">
        <v>303</v>
      </c>
      <c r="AH307">
        <v>1324190.1874006395</v>
      </c>
      <c r="AI307">
        <v>-12.017596785702461</v>
      </c>
      <c r="AJ307">
        <v>1324190.1874006395</v>
      </c>
      <c r="AK307">
        <v>-12.017596785702461</v>
      </c>
      <c r="AL307">
        <v>1435950.0171479464</v>
      </c>
      <c r="AM307">
        <v>-12.336097139716117</v>
      </c>
    </row>
    <row r="308" spans="1:39" x14ac:dyDescent="0.3">
      <c r="A308">
        <v>305</v>
      </c>
      <c r="B308">
        <v>242541775.5499588</v>
      </c>
      <c r="C308">
        <v>2135.2978803182173</v>
      </c>
      <c r="D308">
        <v>20160.699066487243</v>
      </c>
      <c r="E308">
        <v>0.42947810683429616</v>
      </c>
      <c r="F308">
        <v>0.43377805866670183</v>
      </c>
      <c r="S308">
        <v>305</v>
      </c>
      <c r="T308">
        <v>0.45550628150747358</v>
      </c>
      <c r="AG308">
        <v>304</v>
      </c>
      <c r="AH308">
        <v>1324190.1874006395</v>
      </c>
      <c r="AI308">
        <v>-12.017596785702461</v>
      </c>
      <c r="AJ308">
        <v>1324190.1874006395</v>
      </c>
      <c r="AK308">
        <v>-12.017596785702461</v>
      </c>
      <c r="AL308">
        <v>1435950.0171479464</v>
      </c>
      <c r="AM308">
        <v>-12.336097139716117</v>
      </c>
    </row>
    <row r="309" spans="1:39" x14ac:dyDescent="0.3">
      <c r="A309">
        <v>306</v>
      </c>
      <c r="B309">
        <v>242622703.46780339</v>
      </c>
      <c r="C309">
        <v>2135.9768847085888</v>
      </c>
      <c r="D309">
        <v>20167.411369513786</v>
      </c>
      <c r="E309">
        <v>0.42803905273594084</v>
      </c>
      <c r="F309">
        <v>0.43315164789438282</v>
      </c>
      <c r="S309">
        <v>306</v>
      </c>
      <c r="T309">
        <v>0.45510990051996614</v>
      </c>
      <c r="AG309">
        <v>305</v>
      </c>
      <c r="AH309">
        <v>1324190.1874006395</v>
      </c>
      <c r="AI309">
        <v>-12.017596785702461</v>
      </c>
      <c r="AJ309">
        <v>1324190.1874006395</v>
      </c>
      <c r="AK309">
        <v>-12.017596785702461</v>
      </c>
      <c r="AL309">
        <v>1435950.0171479464</v>
      </c>
      <c r="AM309">
        <v>-12.336097139716117</v>
      </c>
    </row>
    <row r="310" spans="1:39" x14ac:dyDescent="0.3">
      <c r="A310">
        <v>307</v>
      </c>
      <c r="B310">
        <v>245009225.21228129</v>
      </c>
      <c r="C310">
        <v>2145.4403172935563</v>
      </c>
      <c r="D310">
        <v>20367.858991003548</v>
      </c>
      <c r="E310">
        <v>0.40632149963057695</v>
      </c>
      <c r="F310">
        <v>0.38941411039806478</v>
      </c>
      <c r="S310">
        <v>307</v>
      </c>
      <c r="T310">
        <v>0.45462575029126284</v>
      </c>
      <c r="AG310">
        <v>306</v>
      </c>
      <c r="AH310">
        <v>1324190.1874006395</v>
      </c>
      <c r="AI310">
        <v>-12.017596785702461</v>
      </c>
      <c r="AJ310">
        <v>1324190.1874006395</v>
      </c>
      <c r="AK310">
        <v>-12.017596785702461</v>
      </c>
      <c r="AL310">
        <v>1435950.0171479464</v>
      </c>
      <c r="AM310">
        <v>-12.336097139716117</v>
      </c>
    </row>
    <row r="311" spans="1:39" x14ac:dyDescent="0.3">
      <c r="A311">
        <v>308</v>
      </c>
      <c r="B311">
        <v>245090153.13012591</v>
      </c>
      <c r="C311">
        <v>2146.1193216839283</v>
      </c>
      <c r="D311">
        <v>20374.571294030087</v>
      </c>
      <c r="E311">
        <v>0.40488272519642737</v>
      </c>
      <c r="F311">
        <v>0.38906618053406522</v>
      </c>
      <c r="S311">
        <v>308</v>
      </c>
      <c r="T311">
        <v>0.45451538666719182</v>
      </c>
      <c r="AG311">
        <v>307</v>
      </c>
      <c r="AH311">
        <v>1324190.1874006395</v>
      </c>
      <c r="AI311">
        <v>-12.017596785702461</v>
      </c>
      <c r="AJ311">
        <v>1324190.1874006395</v>
      </c>
      <c r="AK311">
        <v>-12.017596785702461</v>
      </c>
      <c r="AL311">
        <v>1435950.0171479464</v>
      </c>
      <c r="AM311">
        <v>-12.336097139716117</v>
      </c>
    </row>
    <row r="312" spans="1:39" x14ac:dyDescent="0.3">
      <c r="A312">
        <v>309</v>
      </c>
      <c r="B312">
        <v>245009225.21228129</v>
      </c>
      <c r="C312">
        <v>2147.7957172935562</v>
      </c>
      <c r="D312">
        <v>20367.858991003548</v>
      </c>
      <c r="E312">
        <v>0.40169678289770755</v>
      </c>
      <c r="F312">
        <v>0.3884563152510343</v>
      </c>
      <c r="S312">
        <v>309</v>
      </c>
      <c r="T312">
        <v>0.45427476893614416</v>
      </c>
      <c r="AG312">
        <v>308</v>
      </c>
      <c r="AH312">
        <v>1324190.1874006395</v>
      </c>
      <c r="AI312">
        <v>-12.017596785702461</v>
      </c>
      <c r="AJ312">
        <v>1324190.1874006395</v>
      </c>
      <c r="AK312">
        <v>-12.017596785702461</v>
      </c>
      <c r="AL312">
        <v>1435950.0171479464</v>
      </c>
      <c r="AM312">
        <v>-12.336097139716117</v>
      </c>
    </row>
    <row r="313" spans="1:39" x14ac:dyDescent="0.3">
      <c r="A313">
        <v>310</v>
      </c>
      <c r="B313">
        <v>245314933.42912915</v>
      </c>
      <c r="C313">
        <v>2148.0169979369848</v>
      </c>
      <c r="D313">
        <v>20393.431101348819</v>
      </c>
      <c r="E313">
        <v>0.40086296474618499</v>
      </c>
      <c r="F313">
        <v>0.38788297243785969</v>
      </c>
      <c r="S313">
        <v>310</v>
      </c>
      <c r="T313">
        <v>0.4541640875510557</v>
      </c>
      <c r="AG313">
        <v>309</v>
      </c>
      <c r="AH313">
        <v>1324190.1874006395</v>
      </c>
      <c r="AI313">
        <v>-12.017596785702461</v>
      </c>
      <c r="AJ313">
        <v>1324190.1874006395</v>
      </c>
      <c r="AK313">
        <v>-12.017596785702461</v>
      </c>
      <c r="AL313">
        <v>1435950.0171479464</v>
      </c>
      <c r="AM313">
        <v>-12.336097139716117</v>
      </c>
    </row>
    <row r="314" spans="1:39" x14ac:dyDescent="0.3">
      <c r="A314">
        <v>311</v>
      </c>
      <c r="B314">
        <v>245090153.13012591</v>
      </c>
      <c r="C314">
        <v>2148.4747216839287</v>
      </c>
      <c r="D314">
        <v>20374.571294030087</v>
      </c>
      <c r="E314">
        <v>0.40025791551759277</v>
      </c>
      <c r="F314">
        <v>0.38753493273808276</v>
      </c>
      <c r="S314">
        <v>311</v>
      </c>
      <c r="T314">
        <v>0.45359939062325433</v>
      </c>
      <c r="AG314">
        <v>310</v>
      </c>
      <c r="AH314">
        <v>1324190.1874006395</v>
      </c>
      <c r="AI314">
        <v>-12.017596785702461</v>
      </c>
      <c r="AJ314">
        <v>1324190.1874006395</v>
      </c>
      <c r="AK314">
        <v>-12.017596785702461</v>
      </c>
      <c r="AL314">
        <v>1435950.0171479464</v>
      </c>
      <c r="AM314">
        <v>-12.336097139716117</v>
      </c>
    </row>
    <row r="315" spans="1:39" x14ac:dyDescent="0.3">
      <c r="A315">
        <v>312</v>
      </c>
      <c r="B315">
        <v>245395861.34697372</v>
      </c>
      <c r="C315">
        <v>2148.6960023273564</v>
      </c>
      <c r="D315">
        <v>20400.143404375351</v>
      </c>
      <c r="E315">
        <v>0.39942420792309846</v>
      </c>
      <c r="F315">
        <v>0.3869249279915864</v>
      </c>
      <c r="S315">
        <v>312</v>
      </c>
      <c r="T315">
        <v>0.45324557541102373</v>
      </c>
      <c r="AG315">
        <v>311</v>
      </c>
      <c r="AH315">
        <v>1324190.1874006395</v>
      </c>
      <c r="AI315">
        <v>-12.017596785702461</v>
      </c>
      <c r="AJ315">
        <v>1324190.1874006395</v>
      </c>
      <c r="AK315">
        <v>-12.017596785702461</v>
      </c>
      <c r="AL315">
        <v>1435950.0171479464</v>
      </c>
      <c r="AM315">
        <v>-12.336097139716117</v>
      </c>
    </row>
    <row r="316" spans="1:39" x14ac:dyDescent="0.3">
      <c r="A316">
        <v>313</v>
      </c>
      <c r="B316">
        <v>245503164.50516501</v>
      </c>
      <c r="C316">
        <v>2149.6060597316027</v>
      </c>
      <c r="D316">
        <v>20408.723807141985</v>
      </c>
      <c r="E316">
        <v>0.39749816745395522</v>
      </c>
      <c r="F316">
        <v>0.38361777374175404</v>
      </c>
      <c r="S316">
        <v>313</v>
      </c>
      <c r="T316">
        <v>0.45270547809369693</v>
      </c>
      <c r="AG316">
        <v>312</v>
      </c>
      <c r="AH316">
        <v>1324190.1874006395</v>
      </c>
      <c r="AI316">
        <v>-12.017596785702461</v>
      </c>
      <c r="AJ316">
        <v>1324190.1874006395</v>
      </c>
      <c r="AK316">
        <v>-12.017596785702461</v>
      </c>
      <c r="AL316">
        <v>1435950.0171479464</v>
      </c>
      <c r="AM316">
        <v>-12.336097139716117</v>
      </c>
    </row>
    <row r="317" spans="1:39" x14ac:dyDescent="0.3">
      <c r="A317">
        <v>314</v>
      </c>
      <c r="B317">
        <v>245314933.42912915</v>
      </c>
      <c r="C317">
        <v>2150.3723979369852</v>
      </c>
      <c r="D317">
        <v>20393.431101348819</v>
      </c>
      <c r="E317">
        <v>0.39623789400683701</v>
      </c>
      <c r="F317">
        <v>0.38326942553871868</v>
      </c>
      <c r="S317">
        <v>314</v>
      </c>
      <c r="T317">
        <v>0.45259771956921357</v>
      </c>
      <c r="AG317">
        <v>313</v>
      </c>
      <c r="AH317">
        <v>1324190.1874006395</v>
      </c>
      <c r="AI317">
        <v>-12.017596785702461</v>
      </c>
      <c r="AJ317">
        <v>1324190.1874006395</v>
      </c>
      <c r="AK317">
        <v>-12.017596785702461</v>
      </c>
      <c r="AL317">
        <v>1435950.0171479464</v>
      </c>
      <c r="AM317">
        <v>-12.336097139716117</v>
      </c>
    </row>
    <row r="318" spans="1:39" x14ac:dyDescent="0.3">
      <c r="A318">
        <v>315</v>
      </c>
      <c r="B318">
        <v>245584092.42300954</v>
      </c>
      <c r="C318">
        <v>2150.2850641219734</v>
      </c>
      <c r="D318">
        <v>20415.436110168517</v>
      </c>
      <c r="E318">
        <v>0.3960594214006925</v>
      </c>
      <c r="F318">
        <v>0.38265902907517002</v>
      </c>
      <c r="S318">
        <v>315</v>
      </c>
      <c r="T318">
        <v>0.45191701839147913</v>
      </c>
      <c r="AG318">
        <v>314</v>
      </c>
      <c r="AH318">
        <v>1324190.1874006395</v>
      </c>
      <c r="AI318">
        <v>-12.017596785702461</v>
      </c>
      <c r="AJ318">
        <v>1324190.1874006395</v>
      </c>
      <c r="AK318">
        <v>-12.017596785702461</v>
      </c>
      <c r="AL318">
        <v>1435950.0171479464</v>
      </c>
      <c r="AM318">
        <v>-12.336097139716117</v>
      </c>
    </row>
    <row r="319" spans="1:39" x14ac:dyDescent="0.3">
      <c r="A319">
        <v>316</v>
      </c>
      <c r="B319">
        <v>245395861.34697372</v>
      </c>
      <c r="C319">
        <v>2151.0514023273563</v>
      </c>
      <c r="D319">
        <v>20400.143404375351</v>
      </c>
      <c r="E319">
        <v>0.39479904029898477</v>
      </c>
      <c r="F319">
        <v>0.38208665593372193</v>
      </c>
      <c r="S319">
        <v>316</v>
      </c>
      <c r="T319">
        <v>0.45170406629306081</v>
      </c>
      <c r="AG319">
        <v>315</v>
      </c>
      <c r="AH319">
        <v>1324190.1874006395</v>
      </c>
      <c r="AI319">
        <v>-12.017596785702461</v>
      </c>
      <c r="AJ319">
        <v>1324190.1874006395</v>
      </c>
      <c r="AK319">
        <v>-12.017596785702461</v>
      </c>
      <c r="AL319">
        <v>1435950.0171479464</v>
      </c>
      <c r="AM319">
        <v>-12.336097139716117</v>
      </c>
    </row>
    <row r="320" spans="1:39" x14ac:dyDescent="0.3">
      <c r="A320">
        <v>317</v>
      </c>
      <c r="B320">
        <v>245009225.21228129</v>
      </c>
      <c r="C320">
        <v>2151.9483172935561</v>
      </c>
      <c r="D320">
        <v>20367.858991003548</v>
      </c>
      <c r="E320">
        <v>0.39354569727280514</v>
      </c>
      <c r="F320">
        <v>0.38173819297485267</v>
      </c>
      <c r="S320">
        <v>317</v>
      </c>
      <c r="T320">
        <v>0.45142013748651133</v>
      </c>
      <c r="AG320">
        <v>316</v>
      </c>
      <c r="AH320">
        <v>1324190.1874006395</v>
      </c>
      <c r="AI320">
        <v>-12.017596785702461</v>
      </c>
      <c r="AJ320">
        <v>1324190.1874006395</v>
      </c>
      <c r="AK320">
        <v>-12.017596785702461</v>
      </c>
      <c r="AL320">
        <v>1435950.0171479464</v>
      </c>
      <c r="AM320">
        <v>-12.336097139716117</v>
      </c>
    </row>
    <row r="321" spans="1:39" x14ac:dyDescent="0.3">
      <c r="A321">
        <v>318</v>
      </c>
      <c r="B321">
        <v>245503164.50516501</v>
      </c>
      <c r="C321">
        <v>2151.9614597316026</v>
      </c>
      <c r="D321">
        <v>20408.723807141985</v>
      </c>
      <c r="E321">
        <v>0.39287287623853018</v>
      </c>
      <c r="F321">
        <v>0.38112764923581327</v>
      </c>
      <c r="S321">
        <v>318</v>
      </c>
      <c r="T321">
        <v>0.45137550256112513</v>
      </c>
      <c r="AG321">
        <v>317</v>
      </c>
      <c r="AH321">
        <v>1324190.1874006395</v>
      </c>
      <c r="AI321">
        <v>-12.017596785702461</v>
      </c>
      <c r="AJ321">
        <v>1324190.1874006395</v>
      </c>
      <c r="AK321">
        <v>-12.017596785702461</v>
      </c>
      <c r="AL321">
        <v>1435950.0171479464</v>
      </c>
      <c r="AM321">
        <v>-12.336097139716117</v>
      </c>
    </row>
    <row r="322" spans="1:39" x14ac:dyDescent="0.3">
      <c r="A322">
        <v>319</v>
      </c>
      <c r="B322">
        <v>245090153.13012591</v>
      </c>
      <c r="C322">
        <v>2152.6273216839286</v>
      </c>
      <c r="D322">
        <v>20374.571294030087</v>
      </c>
      <c r="E322">
        <v>0.39210670663179292</v>
      </c>
      <c r="F322">
        <v>0.38007090618983785</v>
      </c>
      <c r="S322">
        <v>319</v>
      </c>
      <c r="T322">
        <v>0.45079525084113498</v>
      </c>
      <c r="AG322">
        <v>318</v>
      </c>
      <c r="AH322">
        <v>1324190.1874006395</v>
      </c>
      <c r="AI322">
        <v>-12.017596785702461</v>
      </c>
      <c r="AJ322">
        <v>1324190.1874006395</v>
      </c>
      <c r="AK322">
        <v>-12.017596785702461</v>
      </c>
      <c r="AL322">
        <v>1435950.0171479464</v>
      </c>
      <c r="AM322">
        <v>-12.336097139716117</v>
      </c>
    </row>
    <row r="323" spans="1:39" x14ac:dyDescent="0.3">
      <c r="A323">
        <v>320</v>
      </c>
      <c r="B323">
        <v>245584092.42300954</v>
      </c>
      <c r="C323">
        <v>2152.6404641219733</v>
      </c>
      <c r="D323">
        <v>20415.436110168517</v>
      </c>
      <c r="E323">
        <v>0.39143403089811607</v>
      </c>
      <c r="F323">
        <v>0.3797223018970044</v>
      </c>
      <c r="S323">
        <v>320</v>
      </c>
      <c r="T323">
        <v>0.45068641100831214</v>
      </c>
      <c r="AG323">
        <v>319</v>
      </c>
      <c r="AH323">
        <v>1324190.1874006395</v>
      </c>
      <c r="AI323">
        <v>-12.017596785702461</v>
      </c>
      <c r="AJ323">
        <v>1324190.1874006395</v>
      </c>
      <c r="AK323">
        <v>-12.017596785702461</v>
      </c>
      <c r="AL323">
        <v>1435950.0171479464</v>
      </c>
      <c r="AM323">
        <v>-12.336097139716117</v>
      </c>
    </row>
    <row r="324" spans="1:39" x14ac:dyDescent="0.3">
      <c r="A324">
        <v>321</v>
      </c>
      <c r="B324">
        <v>245314933.42912915</v>
      </c>
      <c r="C324">
        <v>2154.5249979369851</v>
      </c>
      <c r="D324">
        <v>20393.431101348819</v>
      </c>
      <c r="E324">
        <v>0.38808633994740399</v>
      </c>
      <c r="F324">
        <v>0.37911158200035194</v>
      </c>
      <c r="S324">
        <v>321</v>
      </c>
      <c r="T324">
        <v>0.45056127559183556</v>
      </c>
      <c r="AG324">
        <v>320</v>
      </c>
      <c r="AH324">
        <v>1324190.1874006395</v>
      </c>
      <c r="AI324">
        <v>-12.017596785702461</v>
      </c>
      <c r="AJ324">
        <v>1324190.1874006395</v>
      </c>
      <c r="AK324">
        <v>-12.017596785702461</v>
      </c>
      <c r="AL324">
        <v>1435950.0171479464</v>
      </c>
      <c r="AM324">
        <v>-12.336097139716117</v>
      </c>
    </row>
    <row r="325" spans="1:39" x14ac:dyDescent="0.3">
      <c r="A325">
        <v>322</v>
      </c>
      <c r="B325">
        <v>245395861.34697372</v>
      </c>
      <c r="C325">
        <v>2155.2040023273562</v>
      </c>
      <c r="D325">
        <v>20400.143404375351</v>
      </c>
      <c r="E325">
        <v>0.38664735634003272</v>
      </c>
      <c r="F325">
        <v>0.37853980078633581</v>
      </c>
      <c r="S325">
        <v>322</v>
      </c>
      <c r="T325">
        <v>0.45047672422456025</v>
      </c>
      <c r="AG325">
        <v>321</v>
      </c>
      <c r="AH325">
        <v>1324190.1874006395</v>
      </c>
      <c r="AI325">
        <v>-12.017596785702461</v>
      </c>
      <c r="AJ325">
        <v>1324190.1874006395</v>
      </c>
      <c r="AK325">
        <v>-12.017596785702461</v>
      </c>
      <c r="AL325">
        <v>1435950.0171479464</v>
      </c>
      <c r="AM325">
        <v>-12.336097139716117</v>
      </c>
    </row>
    <row r="326" spans="1:39" x14ac:dyDescent="0.3">
      <c r="A326">
        <v>323</v>
      </c>
      <c r="B326">
        <v>245503164.50516501</v>
      </c>
      <c r="C326">
        <v>2156.1140597316025</v>
      </c>
      <c r="D326">
        <v>20408.723807141985</v>
      </c>
      <c r="E326">
        <v>0.3847210314703175</v>
      </c>
      <c r="F326">
        <v>0.37819107876780617</v>
      </c>
      <c r="S326">
        <v>323</v>
      </c>
      <c r="T326">
        <v>0.45044225499344631</v>
      </c>
      <c r="AG326">
        <v>322</v>
      </c>
      <c r="AH326">
        <v>1324190.1874006395</v>
      </c>
      <c r="AI326">
        <v>-12.017596785702461</v>
      </c>
      <c r="AJ326">
        <v>1324190.1874006395</v>
      </c>
      <c r="AK326">
        <v>-12.017596785702461</v>
      </c>
      <c r="AL326">
        <v>1435950.0171479464</v>
      </c>
      <c r="AM326">
        <v>-12.336097139716117</v>
      </c>
    </row>
    <row r="327" spans="1:39" x14ac:dyDescent="0.3">
      <c r="A327">
        <v>324</v>
      </c>
      <c r="B327">
        <v>245584092.42300954</v>
      </c>
      <c r="C327">
        <v>2156.7930641219737</v>
      </c>
      <c r="D327">
        <v>20415.436110168517</v>
      </c>
      <c r="E327">
        <v>0.38328205219898365</v>
      </c>
      <c r="F327">
        <v>0.37758020691784738</v>
      </c>
      <c r="S327">
        <v>324</v>
      </c>
      <c r="T327">
        <v>0.4503002427596644</v>
      </c>
      <c r="AG327">
        <v>323</v>
      </c>
      <c r="AH327">
        <v>1324190.1874006395</v>
      </c>
      <c r="AI327">
        <v>-12.017596785702461</v>
      </c>
      <c r="AJ327">
        <v>1324190.1874006395</v>
      </c>
      <c r="AK327">
        <v>-12.017596785702461</v>
      </c>
      <c r="AL327">
        <v>1435950.0171479464</v>
      </c>
      <c r="AM327">
        <v>-12.336097139716117</v>
      </c>
    </row>
    <row r="328" spans="1:39" x14ac:dyDescent="0.3">
      <c r="A328">
        <v>325</v>
      </c>
      <c r="B328">
        <v>245633483.5335958</v>
      </c>
      <c r="C328">
        <v>2158.0091009011776</v>
      </c>
      <c r="D328">
        <v>20417.854455651501</v>
      </c>
      <c r="E328">
        <v>0.3808347327093678</v>
      </c>
      <c r="F328">
        <v>0.37661141978396384</v>
      </c>
      <c r="S328">
        <v>325</v>
      </c>
      <c r="T328">
        <v>0.45011285167820242</v>
      </c>
      <c r="AG328">
        <v>324</v>
      </c>
      <c r="AH328">
        <v>1324190.1874006395</v>
      </c>
      <c r="AI328">
        <v>-12.017596785702461</v>
      </c>
      <c r="AJ328">
        <v>1324190.1874006395</v>
      </c>
      <c r="AK328">
        <v>-12.017596785702461</v>
      </c>
      <c r="AL328">
        <v>1435950.0171479464</v>
      </c>
      <c r="AM328">
        <v>-12.336097139716117</v>
      </c>
    </row>
    <row r="329" spans="1:39" x14ac:dyDescent="0.3">
      <c r="A329">
        <v>326</v>
      </c>
      <c r="B329">
        <v>245714411.45144027</v>
      </c>
      <c r="C329">
        <v>2158.6881052915478</v>
      </c>
      <c r="D329">
        <v>20424.566758678033</v>
      </c>
      <c r="E329">
        <v>0.37939573607811089</v>
      </c>
      <c r="F329">
        <v>0.37626244768280331</v>
      </c>
      <c r="S329">
        <v>326</v>
      </c>
      <c r="T329">
        <v>0.44978444173210136</v>
      </c>
      <c r="AG329">
        <v>325</v>
      </c>
      <c r="AH329">
        <v>1324190.1874006395</v>
      </c>
      <c r="AI329">
        <v>-12.017596785702461</v>
      </c>
      <c r="AJ329">
        <v>1324190.1874006395</v>
      </c>
      <c r="AK329">
        <v>-12.017596785702461</v>
      </c>
      <c r="AL329">
        <v>1435950.0171479464</v>
      </c>
      <c r="AM329">
        <v>-12.336097139716117</v>
      </c>
    </row>
    <row r="330" spans="1:39" x14ac:dyDescent="0.3">
      <c r="A330">
        <v>327</v>
      </c>
      <c r="B330">
        <v>245633483.5335958</v>
      </c>
      <c r="C330">
        <v>2160.4009009011775</v>
      </c>
      <c r="D330">
        <v>20417.854455651501</v>
      </c>
      <c r="E330">
        <v>0.37614179246510099</v>
      </c>
      <c r="F330">
        <v>0.37561630567151699</v>
      </c>
      <c r="S330">
        <v>327</v>
      </c>
      <c r="T330">
        <v>0.44945144308325924</v>
      </c>
      <c r="AG330">
        <v>326</v>
      </c>
      <c r="AH330">
        <v>1324190.1874006395</v>
      </c>
      <c r="AI330">
        <v>-12.017596785702461</v>
      </c>
      <c r="AJ330">
        <v>1324190.1874006395</v>
      </c>
      <c r="AK330">
        <v>-12.017596785702461</v>
      </c>
      <c r="AL330">
        <v>1435950.0171479464</v>
      </c>
      <c r="AM330">
        <v>-12.336097139716117</v>
      </c>
    </row>
    <row r="331" spans="1:39" x14ac:dyDescent="0.3">
      <c r="A331">
        <v>328</v>
      </c>
      <c r="B331">
        <v>245939191.75044361</v>
      </c>
      <c r="C331">
        <v>2160.5857815446057</v>
      </c>
      <c r="D331">
        <v>20443.426565996764</v>
      </c>
      <c r="E331">
        <v>0.37537535236947639</v>
      </c>
      <c r="F331">
        <v>0.375080026841073</v>
      </c>
      <c r="S331">
        <v>328</v>
      </c>
      <c r="T331">
        <v>0.44902712467492206</v>
      </c>
      <c r="AG331">
        <v>327</v>
      </c>
      <c r="AH331">
        <v>1324190.1874006395</v>
      </c>
      <c r="AI331">
        <v>-12.017596785702461</v>
      </c>
      <c r="AJ331">
        <v>1324190.1874006395</v>
      </c>
      <c r="AK331">
        <v>-12.017596785702461</v>
      </c>
      <c r="AL331">
        <v>1435950.0171479464</v>
      </c>
      <c r="AM331">
        <v>-12.336097139716117</v>
      </c>
    </row>
    <row r="332" spans="1:39" x14ac:dyDescent="0.3">
      <c r="A332">
        <v>329</v>
      </c>
      <c r="B332">
        <v>245714411.45144027</v>
      </c>
      <c r="C332">
        <v>2161.0799052915477</v>
      </c>
      <c r="D332">
        <v>20424.566758678033</v>
      </c>
      <c r="E332">
        <v>0.37470274873659504</v>
      </c>
      <c r="F332">
        <v>0.37473100623515354</v>
      </c>
      <c r="S332">
        <v>329</v>
      </c>
      <c r="T332">
        <v>0.44857940030473964</v>
      </c>
      <c r="AG332">
        <v>328</v>
      </c>
      <c r="AH332">
        <v>1324190.1874006395</v>
      </c>
      <c r="AI332">
        <v>-12.017596785702461</v>
      </c>
      <c r="AJ332">
        <v>1324190.1874006395</v>
      </c>
      <c r="AK332">
        <v>-12.017596785702461</v>
      </c>
      <c r="AL332">
        <v>1435950.0171479464</v>
      </c>
      <c r="AM332">
        <v>-12.336097139716117</v>
      </c>
    </row>
    <row r="333" spans="1:39" x14ac:dyDescent="0.3">
      <c r="A333">
        <v>330</v>
      </c>
      <c r="B333">
        <v>246020119.6682882</v>
      </c>
      <c r="C333">
        <v>2161.2647859349777</v>
      </c>
      <c r="D333">
        <v>20450.138869023307</v>
      </c>
      <c r="E333">
        <v>0.37393636252189344</v>
      </c>
      <c r="F333">
        <v>0.37408483777315754</v>
      </c>
      <c r="S333">
        <v>330</v>
      </c>
      <c r="T333">
        <v>0.44854553718262324</v>
      </c>
      <c r="AG333">
        <v>329</v>
      </c>
      <c r="AH333">
        <v>1324190.1874006395</v>
      </c>
      <c r="AI333">
        <v>-12.017596785702461</v>
      </c>
      <c r="AJ333">
        <v>1324190.1874006395</v>
      </c>
      <c r="AK333">
        <v>-12.017596785702461</v>
      </c>
      <c r="AL333">
        <v>1435950.0171479464</v>
      </c>
      <c r="AM333">
        <v>-12.336097139716117</v>
      </c>
    </row>
    <row r="334" spans="1:39" x14ac:dyDescent="0.3">
      <c r="A334">
        <v>331</v>
      </c>
      <c r="B334">
        <v>246127422.82647949</v>
      </c>
      <c r="C334">
        <v>2162.1748433392231</v>
      </c>
      <c r="D334">
        <v>20458.719271789938</v>
      </c>
      <c r="E334">
        <v>0.3720100301527961</v>
      </c>
      <c r="F334">
        <v>0.37126504661735654</v>
      </c>
      <c r="S334">
        <v>331</v>
      </c>
      <c r="T334">
        <v>0.44582078025900718</v>
      </c>
      <c r="AG334">
        <v>330</v>
      </c>
      <c r="AH334">
        <v>1324190.1874006395</v>
      </c>
      <c r="AI334">
        <v>-12.017596785702461</v>
      </c>
      <c r="AJ334">
        <v>1324190.1874006395</v>
      </c>
      <c r="AK334">
        <v>-12.017596785702461</v>
      </c>
      <c r="AL334">
        <v>1435950.0171479464</v>
      </c>
      <c r="AM334">
        <v>-12.336097139716117</v>
      </c>
    </row>
    <row r="335" spans="1:39" x14ac:dyDescent="0.3">
      <c r="A335">
        <v>332</v>
      </c>
      <c r="B335">
        <v>245939191.75044361</v>
      </c>
      <c r="C335">
        <v>2162.9775815446055</v>
      </c>
      <c r="D335">
        <v>20443.426565996764</v>
      </c>
      <c r="E335">
        <v>0.37068223468767231</v>
      </c>
      <c r="F335">
        <v>0.37091685062402063</v>
      </c>
      <c r="S335">
        <v>332</v>
      </c>
      <c r="T335">
        <v>0.44496338636627586</v>
      </c>
      <c r="AG335">
        <v>331</v>
      </c>
      <c r="AH335">
        <v>1324190.1874006395</v>
      </c>
      <c r="AI335">
        <v>-12.017596785702461</v>
      </c>
      <c r="AJ335">
        <v>1324190.1874006395</v>
      </c>
      <c r="AK335">
        <v>-12.017596785702461</v>
      </c>
      <c r="AL335">
        <v>1435950.0171479464</v>
      </c>
      <c r="AM335">
        <v>-12.336097139716117</v>
      </c>
    </row>
    <row r="336" spans="1:39" x14ac:dyDescent="0.3">
      <c r="A336">
        <v>333</v>
      </c>
      <c r="B336">
        <v>246208350.74432403</v>
      </c>
      <c r="C336">
        <v>2162.8538477295942</v>
      </c>
      <c r="D336">
        <v>20465.431574816466</v>
      </c>
      <c r="E336">
        <v>0.37057104449485728</v>
      </c>
      <c r="F336">
        <v>0.370814107181551</v>
      </c>
      <c r="S336">
        <v>333</v>
      </c>
      <c r="T336">
        <v>0.44469365352820295</v>
      </c>
      <c r="AG336">
        <v>332</v>
      </c>
      <c r="AH336">
        <v>1324190.1874006395</v>
      </c>
      <c r="AI336">
        <v>-12.017596785702461</v>
      </c>
      <c r="AJ336">
        <v>1324190.1874006395</v>
      </c>
      <c r="AK336">
        <v>-12.017596785702461</v>
      </c>
      <c r="AL336">
        <v>1435950.0171479464</v>
      </c>
      <c r="AM336">
        <v>-12.336097139716117</v>
      </c>
    </row>
    <row r="337" spans="1:39" x14ac:dyDescent="0.3">
      <c r="A337">
        <v>334</v>
      </c>
      <c r="B337">
        <v>246020119.6682882</v>
      </c>
      <c r="C337">
        <v>2163.6565859349776</v>
      </c>
      <c r="D337">
        <v>20450.138869023307</v>
      </c>
      <c r="E337">
        <v>0.36924319406998579</v>
      </c>
      <c r="F337">
        <v>0.37046495073022379</v>
      </c>
      <c r="S337">
        <v>334</v>
      </c>
      <c r="T337">
        <v>0.44450677792680765</v>
      </c>
      <c r="AG337">
        <v>333</v>
      </c>
      <c r="AH337">
        <v>1324190.1874006395</v>
      </c>
      <c r="AI337">
        <v>-12.017596785702461</v>
      </c>
      <c r="AJ337">
        <v>1324190.1874006395</v>
      </c>
      <c r="AK337">
        <v>-12.017596785702461</v>
      </c>
      <c r="AL337">
        <v>1435950.0171479464</v>
      </c>
      <c r="AM337">
        <v>-12.336097139716117</v>
      </c>
    </row>
    <row r="338" spans="1:39" x14ac:dyDescent="0.3">
      <c r="A338">
        <v>335</v>
      </c>
      <c r="B338">
        <v>245633483.5335958</v>
      </c>
      <c r="C338">
        <v>2164.8611009011775</v>
      </c>
      <c r="D338">
        <v>20417.854455651501</v>
      </c>
      <c r="E338">
        <v>0.36739526967631614</v>
      </c>
      <c r="F338">
        <v>0.37025541844040827</v>
      </c>
      <c r="S338">
        <v>335</v>
      </c>
      <c r="T338">
        <v>0.44424610426030908</v>
      </c>
      <c r="AG338">
        <v>334</v>
      </c>
      <c r="AH338">
        <v>1324190.1874006395</v>
      </c>
      <c r="AI338">
        <v>-12.017596785702461</v>
      </c>
      <c r="AJ338">
        <v>1324190.1874006395</v>
      </c>
      <c r="AK338">
        <v>-12.017596785702461</v>
      </c>
      <c r="AL338">
        <v>1435950.0171479464</v>
      </c>
      <c r="AM338">
        <v>-12.336097139716117</v>
      </c>
    </row>
    <row r="339" spans="1:39" x14ac:dyDescent="0.3">
      <c r="A339">
        <v>336</v>
      </c>
      <c r="B339">
        <v>246127422.82647949</v>
      </c>
      <c r="C339">
        <v>2164.566643339223</v>
      </c>
      <c r="D339">
        <v>20458.719271789938</v>
      </c>
      <c r="E339">
        <v>0.36731680405847733</v>
      </c>
      <c r="F339">
        <v>0.36981870891206287</v>
      </c>
      <c r="S339">
        <v>336</v>
      </c>
      <c r="T339">
        <v>0.4441157750824265</v>
      </c>
      <c r="AG339">
        <v>335</v>
      </c>
      <c r="AH339">
        <v>1324190.1874006395</v>
      </c>
      <c r="AI339">
        <v>-12.017596785702461</v>
      </c>
      <c r="AJ339">
        <v>1324190.1874006395</v>
      </c>
      <c r="AK339">
        <v>-12.017596785702461</v>
      </c>
      <c r="AL339">
        <v>1435950.0171479464</v>
      </c>
      <c r="AM339">
        <v>-12.336097139716117</v>
      </c>
    </row>
    <row r="340" spans="1:39" x14ac:dyDescent="0.3">
      <c r="A340">
        <v>337</v>
      </c>
      <c r="B340">
        <v>245864539.27669585</v>
      </c>
      <c r="C340">
        <v>2164.780229592162</v>
      </c>
      <c r="D340">
        <v>20442.476155430442</v>
      </c>
      <c r="E340">
        <v>0.36723240496402787</v>
      </c>
      <c r="F340">
        <v>0.36973357748745167</v>
      </c>
      <c r="S340">
        <v>337</v>
      </c>
      <c r="T340">
        <v>0.4440428971413598</v>
      </c>
      <c r="AG340">
        <v>336</v>
      </c>
      <c r="AH340">
        <v>1324190.1874006395</v>
      </c>
      <c r="AI340">
        <v>-12.017596785702461</v>
      </c>
      <c r="AJ340">
        <v>1324190.1874006395</v>
      </c>
      <c r="AK340">
        <v>-12.017596785702461</v>
      </c>
      <c r="AL340">
        <v>1435950.0171479464</v>
      </c>
      <c r="AM340">
        <v>-12.336097139716117</v>
      </c>
    </row>
    <row r="341" spans="1:39" x14ac:dyDescent="0.3">
      <c r="A341">
        <v>338</v>
      </c>
      <c r="B341">
        <v>245714411.45144027</v>
      </c>
      <c r="C341">
        <v>2165.5401052915477</v>
      </c>
      <c r="D341">
        <v>20424.566758678033</v>
      </c>
      <c r="E341">
        <v>0.36595619145561875</v>
      </c>
      <c r="F341">
        <v>0.36938537756751549</v>
      </c>
      <c r="S341">
        <v>338</v>
      </c>
      <c r="T341">
        <v>0.44391283003303245</v>
      </c>
      <c r="AG341">
        <v>337</v>
      </c>
      <c r="AH341">
        <v>1324190.1874006395</v>
      </c>
      <c r="AI341">
        <v>-12.017596785702461</v>
      </c>
      <c r="AJ341">
        <v>1324190.1874006395</v>
      </c>
      <c r="AK341">
        <v>-12.017596785702461</v>
      </c>
      <c r="AL341">
        <v>1435950.0171479464</v>
      </c>
      <c r="AM341">
        <v>-12.336097139716117</v>
      </c>
    </row>
    <row r="342" spans="1:39" x14ac:dyDescent="0.3">
      <c r="A342">
        <v>339</v>
      </c>
      <c r="B342">
        <v>246208350.74432403</v>
      </c>
      <c r="C342">
        <v>2165.2456477295941</v>
      </c>
      <c r="D342">
        <v>20465.431574816466</v>
      </c>
      <c r="E342">
        <v>0.36587776541111833</v>
      </c>
      <c r="F342">
        <v>0.36928272130412476</v>
      </c>
      <c r="S342">
        <v>339</v>
      </c>
      <c r="T342">
        <v>0.4434390508012177</v>
      </c>
      <c r="AG342">
        <v>338</v>
      </c>
      <c r="AH342">
        <v>1182126.9384433487</v>
      </c>
      <c r="AI342">
        <v>0</v>
      </c>
      <c r="AJ342">
        <v>1182126.9384433487</v>
      </c>
      <c r="AK342">
        <v>0</v>
      </c>
      <c r="AL342">
        <v>1278262.3339335066</v>
      </c>
      <c r="AM342">
        <v>0</v>
      </c>
    </row>
    <row r="343" spans="1:39" x14ac:dyDescent="0.3">
      <c r="A343">
        <v>340</v>
      </c>
      <c r="B343">
        <v>245945467.19454038</v>
      </c>
      <c r="C343">
        <v>2165.4592339825335</v>
      </c>
      <c r="D343">
        <v>20449.188458456974</v>
      </c>
      <c r="E343">
        <v>0.36579333377588502</v>
      </c>
      <c r="F343">
        <v>0.36893351226948634</v>
      </c>
      <c r="S343">
        <v>340</v>
      </c>
      <c r="T343">
        <v>0.44305263878864432</v>
      </c>
      <c r="AG343">
        <v>339</v>
      </c>
      <c r="AH343">
        <v>1182126.9384433487</v>
      </c>
      <c r="AI343">
        <v>0</v>
      </c>
      <c r="AJ343">
        <v>1182126.9384433487</v>
      </c>
      <c r="AK343">
        <v>0</v>
      </c>
      <c r="AL343">
        <v>1278262.3339335066</v>
      </c>
      <c r="AM343">
        <v>0</v>
      </c>
    </row>
    <row r="344" spans="1:39" x14ac:dyDescent="0.3">
      <c r="A344">
        <v>341</v>
      </c>
      <c r="B344">
        <v>245864539.27669585</v>
      </c>
      <c r="C344">
        <v>2167.1902295921623</v>
      </c>
      <c r="D344">
        <v>20442.476155430442</v>
      </c>
      <c r="E344">
        <v>0.36250743671989066</v>
      </c>
      <c r="F344">
        <v>0.36872400718625892</v>
      </c>
      <c r="S344">
        <v>341</v>
      </c>
      <c r="T344">
        <v>0.44298285454952968</v>
      </c>
      <c r="AG344">
        <v>340</v>
      </c>
      <c r="AH344">
        <v>1182126.9384433487</v>
      </c>
      <c r="AI344">
        <v>0</v>
      </c>
      <c r="AJ344">
        <v>1182126.9384433487</v>
      </c>
      <c r="AK344">
        <v>0</v>
      </c>
      <c r="AL344">
        <v>1278262.3339335066</v>
      </c>
      <c r="AM344">
        <v>0</v>
      </c>
    </row>
    <row r="345" spans="1:39" x14ac:dyDescent="0.3">
      <c r="A345">
        <v>342</v>
      </c>
      <c r="B345">
        <v>245939191.75044361</v>
      </c>
      <c r="C345">
        <v>2167.4377815446055</v>
      </c>
      <c r="D345">
        <v>20443.426565996764</v>
      </c>
      <c r="E345">
        <v>0.36193558598397058</v>
      </c>
      <c r="F345">
        <v>0.36828723756081422</v>
      </c>
      <c r="S345">
        <v>342</v>
      </c>
      <c r="T345">
        <v>0.44285767522790842</v>
      </c>
      <c r="AG345">
        <v>341</v>
      </c>
      <c r="AH345">
        <v>1182126.9384433487</v>
      </c>
      <c r="AI345">
        <v>0</v>
      </c>
      <c r="AJ345">
        <v>1182126.9384433487</v>
      </c>
      <c r="AK345">
        <v>0</v>
      </c>
      <c r="AL345">
        <v>1278262.3339335066</v>
      </c>
      <c r="AM345">
        <v>0</v>
      </c>
    </row>
    <row r="346" spans="1:39" x14ac:dyDescent="0.3">
      <c r="A346">
        <v>343</v>
      </c>
      <c r="B346">
        <v>246170247.49354368</v>
      </c>
      <c r="C346">
        <v>2167.3569102355914</v>
      </c>
      <c r="D346">
        <v>20468.048265775709</v>
      </c>
      <c r="E346">
        <v>0.36177274598979503</v>
      </c>
      <c r="F346">
        <v>0.36726665432954786</v>
      </c>
      <c r="S346">
        <v>343</v>
      </c>
      <c r="T346">
        <v>0.44285196463171039</v>
      </c>
      <c r="AG346">
        <v>342</v>
      </c>
      <c r="AH346">
        <v>1182126.9384433487</v>
      </c>
      <c r="AI346">
        <v>0</v>
      </c>
      <c r="AJ346">
        <v>1182126.9384433487</v>
      </c>
      <c r="AK346">
        <v>0</v>
      </c>
      <c r="AL346">
        <v>1278262.3339335066</v>
      </c>
      <c r="AM346">
        <v>0</v>
      </c>
    </row>
    <row r="347" spans="1:39" x14ac:dyDescent="0.3">
      <c r="A347">
        <v>344</v>
      </c>
      <c r="B347">
        <v>245945467.19454038</v>
      </c>
      <c r="C347">
        <v>2167.8692339825334</v>
      </c>
      <c r="D347">
        <v>20449.188458456974</v>
      </c>
      <c r="E347">
        <v>0.36106835600837611</v>
      </c>
      <c r="F347">
        <v>0.3669173879595205</v>
      </c>
      <c r="S347">
        <v>344</v>
      </c>
      <c r="T347">
        <v>0.44200009006794944</v>
      </c>
      <c r="AG347">
        <v>343</v>
      </c>
      <c r="AH347">
        <v>1182126.9384433487</v>
      </c>
      <c r="AI347">
        <v>0</v>
      </c>
      <c r="AJ347">
        <v>1182126.9384433487</v>
      </c>
      <c r="AK347">
        <v>0</v>
      </c>
      <c r="AL347">
        <v>1278262.3339335066</v>
      </c>
      <c r="AM347">
        <v>0</v>
      </c>
    </row>
    <row r="348" spans="1:39" x14ac:dyDescent="0.3">
      <c r="A348">
        <v>345</v>
      </c>
      <c r="B348">
        <v>246020119.6682882</v>
      </c>
      <c r="C348">
        <v>2168.1167859349775</v>
      </c>
      <c r="D348">
        <v>20450.138869023307</v>
      </c>
      <c r="E348">
        <v>0.36049650483746526</v>
      </c>
      <c r="F348">
        <v>0.36627109283087944</v>
      </c>
      <c r="S348">
        <v>345</v>
      </c>
      <c r="T348">
        <v>0.4417312094823036</v>
      </c>
      <c r="AG348">
        <v>344</v>
      </c>
      <c r="AH348">
        <v>1182126.9384433487</v>
      </c>
      <c r="AI348">
        <v>0</v>
      </c>
      <c r="AJ348">
        <v>1182126.9384433487</v>
      </c>
      <c r="AK348">
        <v>0</v>
      </c>
      <c r="AL348">
        <v>1278262.3339335066</v>
      </c>
      <c r="AM348">
        <v>0</v>
      </c>
    </row>
    <row r="349" spans="1:39" x14ac:dyDescent="0.3">
      <c r="A349">
        <v>346</v>
      </c>
      <c r="B349">
        <v>246251175.41138828</v>
      </c>
      <c r="C349">
        <v>2168.0359146259634</v>
      </c>
      <c r="D349">
        <v>20474.760568802249</v>
      </c>
      <c r="E349">
        <v>0.36033367486662443</v>
      </c>
      <c r="F349">
        <v>0.36573527312520926</v>
      </c>
      <c r="S349">
        <v>346</v>
      </c>
      <c r="T349">
        <v>0.44154441594918353</v>
      </c>
      <c r="AG349">
        <v>345</v>
      </c>
      <c r="AH349">
        <v>1182126.9384433487</v>
      </c>
      <c r="AI349">
        <v>0</v>
      </c>
      <c r="AJ349">
        <v>1182126.9384433487</v>
      </c>
      <c r="AK349">
        <v>0</v>
      </c>
      <c r="AL349">
        <v>1278262.3339335066</v>
      </c>
      <c r="AM349">
        <v>0</v>
      </c>
    </row>
    <row r="350" spans="1:39" x14ac:dyDescent="0.3">
      <c r="A350">
        <v>347</v>
      </c>
      <c r="B350">
        <v>246127422.82647949</v>
      </c>
      <c r="C350">
        <v>2169.026843339223</v>
      </c>
      <c r="D350">
        <v>20458.719271789938</v>
      </c>
      <c r="E350">
        <v>0.35857008288138098</v>
      </c>
      <c r="F350">
        <v>0.36546745615498649</v>
      </c>
      <c r="S350">
        <v>347</v>
      </c>
      <c r="T350">
        <v>0.44047923716878129</v>
      </c>
      <c r="AG350">
        <v>346</v>
      </c>
      <c r="AH350">
        <v>1182126.9384433487</v>
      </c>
      <c r="AI350">
        <v>0</v>
      </c>
      <c r="AJ350">
        <v>1182126.9384433487</v>
      </c>
      <c r="AK350">
        <v>0</v>
      </c>
      <c r="AL350">
        <v>1278262.3339335066</v>
      </c>
      <c r="AM350">
        <v>0</v>
      </c>
    </row>
    <row r="351" spans="1:39" x14ac:dyDescent="0.3">
      <c r="A351">
        <v>348</v>
      </c>
      <c r="B351">
        <v>246358478.56957951</v>
      </c>
      <c r="C351">
        <v>2168.9459720302079</v>
      </c>
      <c r="D351">
        <v>20483.340971568876</v>
      </c>
      <c r="E351">
        <v>0.35840725399040729</v>
      </c>
      <c r="F351">
        <v>0.36538595175338656</v>
      </c>
      <c r="S351">
        <v>348</v>
      </c>
      <c r="T351">
        <v>0.44002398244614604</v>
      </c>
      <c r="AG351">
        <v>347</v>
      </c>
      <c r="AH351">
        <v>1182126.9384433487</v>
      </c>
      <c r="AI351">
        <v>0</v>
      </c>
      <c r="AJ351">
        <v>1182126.9384433487</v>
      </c>
      <c r="AK351">
        <v>0</v>
      </c>
      <c r="AL351">
        <v>1278262.3339335066</v>
      </c>
      <c r="AM351">
        <v>0</v>
      </c>
    </row>
    <row r="352" spans="1:39" x14ac:dyDescent="0.3">
      <c r="A352">
        <v>349</v>
      </c>
      <c r="B352">
        <v>246208350.74432403</v>
      </c>
      <c r="C352">
        <v>2169.7058477295941</v>
      </c>
      <c r="D352">
        <v>20465.431574816466</v>
      </c>
      <c r="E352">
        <v>0.35713100009702964</v>
      </c>
      <c r="F352">
        <v>0.36511924598863121</v>
      </c>
      <c r="S352">
        <v>349</v>
      </c>
      <c r="T352">
        <v>0.43878162456455033</v>
      </c>
      <c r="AG352">
        <v>348</v>
      </c>
      <c r="AH352">
        <v>1182126.9384433487</v>
      </c>
      <c r="AI352">
        <v>0</v>
      </c>
      <c r="AJ352">
        <v>1182126.9384433487</v>
      </c>
      <c r="AK352">
        <v>0</v>
      </c>
      <c r="AL352">
        <v>1278262.3339335066</v>
      </c>
      <c r="AM352">
        <v>0</v>
      </c>
    </row>
    <row r="353" spans="1:39" x14ac:dyDescent="0.3">
      <c r="A353">
        <v>350</v>
      </c>
      <c r="B353">
        <v>246170247.49354368</v>
      </c>
      <c r="C353">
        <v>2169.7669102355912</v>
      </c>
      <c r="D353">
        <v>20468.048265775709</v>
      </c>
      <c r="E353">
        <v>0.35704774508297477</v>
      </c>
      <c r="F353">
        <v>0.36473961997699206</v>
      </c>
      <c r="S353">
        <v>350</v>
      </c>
      <c r="T353">
        <v>0.43864814523036311</v>
      </c>
      <c r="AG353">
        <v>349</v>
      </c>
      <c r="AH353">
        <v>1182126.9384433487</v>
      </c>
      <c r="AI353">
        <v>0</v>
      </c>
      <c r="AJ353">
        <v>1182126.9384433487</v>
      </c>
      <c r="AK353">
        <v>0</v>
      </c>
      <c r="AL353">
        <v>1278262.3339335066</v>
      </c>
      <c r="AM353">
        <v>0</v>
      </c>
    </row>
    <row r="354" spans="1:39" x14ac:dyDescent="0.3">
      <c r="A354">
        <v>351</v>
      </c>
      <c r="B354">
        <v>246439406.48742405</v>
      </c>
      <c r="C354">
        <v>2169.6249764205791</v>
      </c>
      <c r="D354">
        <v>20490.053274595408</v>
      </c>
      <c r="E354">
        <v>0.35696818298936223</v>
      </c>
      <c r="F354">
        <v>0.36445805101229684</v>
      </c>
      <c r="S354">
        <v>351</v>
      </c>
      <c r="T354">
        <v>0.43857766414614047</v>
      </c>
      <c r="AG354">
        <v>350</v>
      </c>
      <c r="AH354">
        <v>1182126.9384433487</v>
      </c>
      <c r="AI354">
        <v>0</v>
      </c>
      <c r="AJ354">
        <v>1182126.9384433487</v>
      </c>
      <c r="AK354">
        <v>0</v>
      </c>
      <c r="AL354">
        <v>1278262.3339335066</v>
      </c>
      <c r="AM354">
        <v>0</v>
      </c>
    </row>
    <row r="355" spans="1:39" x14ac:dyDescent="0.3">
      <c r="A355">
        <v>352</v>
      </c>
      <c r="B355">
        <v>246251175.41138828</v>
      </c>
      <c r="C355">
        <v>2170.4459146259633</v>
      </c>
      <c r="D355">
        <v>20474.760568802249</v>
      </c>
      <c r="E355">
        <v>0.35560866131660551</v>
      </c>
      <c r="F355">
        <v>0.36393598680811107</v>
      </c>
      <c r="S355">
        <v>352</v>
      </c>
      <c r="T355">
        <v>0.43844444334219884</v>
      </c>
      <c r="AG355">
        <v>351</v>
      </c>
      <c r="AH355">
        <v>1182126.9384433487</v>
      </c>
      <c r="AI355">
        <v>0</v>
      </c>
      <c r="AJ355">
        <v>1182126.9384433487</v>
      </c>
      <c r="AK355">
        <v>0</v>
      </c>
      <c r="AL355">
        <v>1278262.3339335066</v>
      </c>
      <c r="AM355">
        <v>0</v>
      </c>
    </row>
    <row r="356" spans="1:39" x14ac:dyDescent="0.3">
      <c r="A356">
        <v>353</v>
      </c>
      <c r="B356">
        <v>246358478.56957951</v>
      </c>
      <c r="C356">
        <v>2171.3559720302082</v>
      </c>
      <c r="D356">
        <v>20483.340971568876</v>
      </c>
      <c r="E356">
        <v>0.35368223662678439</v>
      </c>
      <c r="F356">
        <v>0.36358776942027604</v>
      </c>
      <c r="S356">
        <v>353</v>
      </c>
      <c r="T356">
        <v>0.43756310994961212</v>
      </c>
      <c r="AG356">
        <v>352</v>
      </c>
      <c r="AH356">
        <v>1182126.9384433487</v>
      </c>
      <c r="AI356">
        <v>0</v>
      </c>
      <c r="AJ356">
        <v>1182126.9384433487</v>
      </c>
      <c r="AK356">
        <v>0</v>
      </c>
      <c r="AL356">
        <v>1278262.3339335066</v>
      </c>
      <c r="AM356">
        <v>0</v>
      </c>
    </row>
    <row r="357" spans="1:39" x14ac:dyDescent="0.3">
      <c r="A357">
        <v>354</v>
      </c>
      <c r="B357">
        <v>245864539.27669585</v>
      </c>
      <c r="C357">
        <v>2171.8042295921623</v>
      </c>
      <c r="D357">
        <v>20442.476155430442</v>
      </c>
      <c r="E357">
        <v>0.35346799294853226</v>
      </c>
      <c r="F357">
        <v>0.36292663127385416</v>
      </c>
      <c r="S357">
        <v>354</v>
      </c>
      <c r="T357">
        <v>0.43736164734798533</v>
      </c>
      <c r="AG357">
        <v>353</v>
      </c>
      <c r="AH357">
        <v>1182126.9384433487</v>
      </c>
      <c r="AI357">
        <v>0</v>
      </c>
      <c r="AJ357">
        <v>1182126.9384433487</v>
      </c>
      <c r="AK357">
        <v>0</v>
      </c>
      <c r="AL357">
        <v>1278262.3339335066</v>
      </c>
      <c r="AM357">
        <v>0</v>
      </c>
    </row>
    <row r="358" spans="1:39" x14ac:dyDescent="0.3">
      <c r="A358">
        <v>355</v>
      </c>
      <c r="B358">
        <v>246439406.48742405</v>
      </c>
      <c r="C358">
        <v>2172.0349764205789</v>
      </c>
      <c r="D358">
        <v>20490.053274595408</v>
      </c>
      <c r="E358">
        <v>0.35224315112605875</v>
      </c>
      <c r="F358">
        <v>0.36191981602246154</v>
      </c>
      <c r="S358">
        <v>355</v>
      </c>
      <c r="T358">
        <v>0.43700865521072729</v>
      </c>
      <c r="AG358">
        <v>354</v>
      </c>
      <c r="AH358">
        <v>1182126.9384433487</v>
      </c>
      <c r="AI358">
        <v>0</v>
      </c>
      <c r="AJ358">
        <v>1182126.9384433487</v>
      </c>
      <c r="AK358">
        <v>0</v>
      </c>
      <c r="AL358">
        <v>1278262.3339335066</v>
      </c>
      <c r="AM358">
        <v>0</v>
      </c>
    </row>
    <row r="359" spans="1:39" x14ac:dyDescent="0.3">
      <c r="A359">
        <v>356</v>
      </c>
      <c r="B359">
        <v>245945467.19454038</v>
      </c>
      <c r="C359">
        <v>2172.4832339825334</v>
      </c>
      <c r="D359">
        <v>20449.188458456974</v>
      </c>
      <c r="E359">
        <v>0.35202895753704699</v>
      </c>
      <c r="F359">
        <v>0.36157160211500683</v>
      </c>
      <c r="S359">
        <v>356</v>
      </c>
      <c r="T359">
        <v>0.43687591689954591</v>
      </c>
      <c r="AG359">
        <v>355</v>
      </c>
      <c r="AH359">
        <v>1182126.9384433487</v>
      </c>
      <c r="AI359">
        <v>0</v>
      </c>
      <c r="AJ359">
        <v>1182126.9384433487</v>
      </c>
      <c r="AK359">
        <v>0</v>
      </c>
      <c r="AL359">
        <v>1278262.3339335066</v>
      </c>
      <c r="AM359">
        <v>0</v>
      </c>
    </row>
    <row r="360" spans="1:39" x14ac:dyDescent="0.3">
      <c r="A360">
        <v>357</v>
      </c>
      <c r="B360">
        <v>246170247.49354368</v>
      </c>
      <c r="C360">
        <v>2174.3809102355913</v>
      </c>
      <c r="D360">
        <v>20468.048265775709</v>
      </c>
      <c r="E360">
        <v>0.34800848325401978</v>
      </c>
      <c r="F360">
        <v>0.36091056443973074</v>
      </c>
      <c r="S360">
        <v>357</v>
      </c>
      <c r="T360">
        <v>0.43681061944241895</v>
      </c>
      <c r="AG360">
        <v>356</v>
      </c>
      <c r="AH360">
        <v>1182126.9384433487</v>
      </c>
      <c r="AI360">
        <v>0</v>
      </c>
      <c r="AJ360">
        <v>1182126.9384433487</v>
      </c>
      <c r="AK360">
        <v>0</v>
      </c>
      <c r="AL360">
        <v>1278262.3339335066</v>
      </c>
      <c r="AM360">
        <v>0</v>
      </c>
    </row>
    <row r="361" spans="1:39" x14ac:dyDescent="0.3">
      <c r="A361">
        <v>358</v>
      </c>
      <c r="B361">
        <v>246251175.41138828</v>
      </c>
      <c r="C361">
        <v>2175.0599146259633</v>
      </c>
      <c r="D361">
        <v>20474.760568802249</v>
      </c>
      <c r="E361">
        <v>0.34656944007967189</v>
      </c>
      <c r="F361">
        <v>0.3603883467253699</v>
      </c>
      <c r="S361">
        <v>358</v>
      </c>
      <c r="T361">
        <v>0.43667813917651271</v>
      </c>
      <c r="AG361">
        <v>357</v>
      </c>
      <c r="AH361">
        <v>1182126.9384433487</v>
      </c>
      <c r="AI361">
        <v>0</v>
      </c>
      <c r="AJ361">
        <v>1182126.9384433487</v>
      </c>
      <c r="AK361">
        <v>0</v>
      </c>
      <c r="AL361">
        <v>1278262.3339335066</v>
      </c>
      <c r="AM361">
        <v>0</v>
      </c>
    </row>
    <row r="362" spans="1:39" x14ac:dyDescent="0.3">
      <c r="A362">
        <v>359</v>
      </c>
      <c r="B362">
        <v>248206277.84445384</v>
      </c>
      <c r="C362">
        <v>2174.3397180616607</v>
      </c>
      <c r="D362">
        <v>20634.056542058988</v>
      </c>
      <c r="E362">
        <v>0.34540550275810411</v>
      </c>
      <c r="F362">
        <v>0.36004012368622396</v>
      </c>
      <c r="S362">
        <v>359</v>
      </c>
      <c r="T362">
        <v>0.43579811532386858</v>
      </c>
      <c r="AG362">
        <v>358</v>
      </c>
      <c r="AH362">
        <v>1182126.9384433487</v>
      </c>
      <c r="AI362">
        <v>0</v>
      </c>
      <c r="AJ362">
        <v>1182126.9384433487</v>
      </c>
      <c r="AK362">
        <v>0</v>
      </c>
      <c r="AL362">
        <v>1278262.3339335066</v>
      </c>
      <c r="AM362">
        <v>0</v>
      </c>
    </row>
    <row r="363" spans="1:39" x14ac:dyDescent="0.3">
      <c r="A363">
        <v>360</v>
      </c>
      <c r="B363">
        <v>246358478.56957951</v>
      </c>
      <c r="C363">
        <v>2175.9699720302083</v>
      </c>
      <c r="D363">
        <v>20483.340971568876</v>
      </c>
      <c r="E363">
        <v>0.34464309843238544</v>
      </c>
      <c r="F363">
        <v>0.35937914004538574</v>
      </c>
      <c r="S363">
        <v>360</v>
      </c>
      <c r="T363">
        <v>0.43560256605851827</v>
      </c>
      <c r="AG363">
        <v>359</v>
      </c>
      <c r="AH363">
        <v>1182126.9384433487</v>
      </c>
      <c r="AI363">
        <v>0</v>
      </c>
      <c r="AJ363">
        <v>1182126.9384433487</v>
      </c>
      <c r="AK363">
        <v>0</v>
      </c>
      <c r="AL363">
        <v>1278262.3339335066</v>
      </c>
      <c r="AM363">
        <v>0</v>
      </c>
    </row>
    <row r="364" spans="1:39" x14ac:dyDescent="0.3">
      <c r="A364">
        <v>361</v>
      </c>
      <c r="B364">
        <v>248206277.84445384</v>
      </c>
      <c r="C364">
        <v>2174.8311180616606</v>
      </c>
      <c r="D364">
        <v>20634.056542058988</v>
      </c>
      <c r="E364">
        <v>0.34443986322249881</v>
      </c>
      <c r="F364">
        <v>0.32856905484806126</v>
      </c>
      <c r="S364">
        <v>361</v>
      </c>
      <c r="T364">
        <v>0.42991977865554548</v>
      </c>
    </row>
    <row r="365" spans="1:39" x14ac:dyDescent="0.3">
      <c r="A365">
        <v>362</v>
      </c>
      <c r="B365">
        <v>248287205.76229846</v>
      </c>
      <c r="C365">
        <v>2175.0187224520328</v>
      </c>
      <c r="D365">
        <v>20640.768845085531</v>
      </c>
      <c r="E365">
        <v>0.34396684053549748</v>
      </c>
      <c r="F365">
        <v>0.32849556439913752</v>
      </c>
      <c r="S365">
        <v>362</v>
      </c>
      <c r="T365">
        <v>0.42973638899729988</v>
      </c>
    </row>
    <row r="366" spans="1:39" x14ac:dyDescent="0.3">
      <c r="A366">
        <v>363</v>
      </c>
      <c r="B366">
        <v>246439406.48742405</v>
      </c>
      <c r="C366">
        <v>2176.6489764205789</v>
      </c>
      <c r="D366">
        <v>20490.053274595408</v>
      </c>
      <c r="E366">
        <v>0.34320405079248928</v>
      </c>
      <c r="F366">
        <v>0.3278787478906619</v>
      </c>
      <c r="S366">
        <v>363</v>
      </c>
      <c r="T366">
        <v>0.42943532885108898</v>
      </c>
    </row>
    <row r="367" spans="1:39" x14ac:dyDescent="0.3">
      <c r="A367">
        <v>364</v>
      </c>
      <c r="B367">
        <v>248287205.76229846</v>
      </c>
      <c r="C367">
        <v>2175.5101224520326</v>
      </c>
      <c r="D367">
        <v>20640.768845085531</v>
      </c>
      <c r="E367">
        <v>0.34300117324409418</v>
      </c>
      <c r="F367">
        <v>0.32703804183408169</v>
      </c>
      <c r="S367">
        <v>364</v>
      </c>
      <c r="T367">
        <v>0.42925172160702479</v>
      </c>
    </row>
    <row r="368" spans="1:39" x14ac:dyDescent="0.3">
      <c r="A368">
        <v>365</v>
      </c>
      <c r="B368">
        <v>248511986.06130171</v>
      </c>
      <c r="C368">
        <v>2176.9163987050902</v>
      </c>
      <c r="D368">
        <v>20659.628652404259</v>
      </c>
      <c r="E368">
        <v>0.33994738806088626</v>
      </c>
      <c r="F368">
        <v>0.32696451797452769</v>
      </c>
      <c r="S368">
        <v>365</v>
      </c>
      <c r="T368">
        <v>0.42824625092332136</v>
      </c>
    </row>
    <row r="369" spans="1:20" x14ac:dyDescent="0.3">
      <c r="A369">
        <v>366</v>
      </c>
      <c r="B369">
        <v>248511986.06130171</v>
      </c>
      <c r="C369">
        <v>2177.40779870509</v>
      </c>
      <c r="D369">
        <v>20659.628652404259</v>
      </c>
      <c r="E369">
        <v>0.33898164315840534</v>
      </c>
      <c r="F369">
        <v>0.32634746678258514</v>
      </c>
      <c r="S369">
        <v>366</v>
      </c>
      <c r="T369">
        <v>0.42776020517233226</v>
      </c>
    </row>
    <row r="370" spans="1:20" x14ac:dyDescent="0.3">
      <c r="A370">
        <v>367</v>
      </c>
      <c r="B370">
        <v>248592913.9791463</v>
      </c>
      <c r="C370">
        <v>2177.5954030954617</v>
      </c>
      <c r="D370">
        <v>20666.340955430798</v>
      </c>
      <c r="E370">
        <v>0.33850874997026753</v>
      </c>
      <c r="F370">
        <v>0.32277318726265175</v>
      </c>
      <c r="S370">
        <v>367</v>
      </c>
      <c r="T370">
        <v>0.42543121641892295</v>
      </c>
    </row>
    <row r="371" spans="1:20" x14ac:dyDescent="0.3">
      <c r="A371">
        <v>368</v>
      </c>
      <c r="B371">
        <v>248592913.9791463</v>
      </c>
      <c r="C371">
        <v>2178.0868030954616</v>
      </c>
      <c r="D371">
        <v>20666.340955430798</v>
      </c>
      <c r="E371">
        <v>0.33754297616739004</v>
      </c>
      <c r="F371">
        <v>0.32269956970210789</v>
      </c>
      <c r="S371">
        <v>368</v>
      </c>
      <c r="T371">
        <v>0.42524935847283324</v>
      </c>
    </row>
    <row r="372" spans="1:20" x14ac:dyDescent="0.3">
      <c r="A372">
        <v>369</v>
      </c>
      <c r="B372">
        <v>248700217.13733754</v>
      </c>
      <c r="C372">
        <v>2178.5054604997067</v>
      </c>
      <c r="D372">
        <v>20674.921358197425</v>
      </c>
      <c r="E372">
        <v>0.33658284527056292</v>
      </c>
      <c r="F372">
        <v>0.32208186116366</v>
      </c>
      <c r="S372">
        <v>369</v>
      </c>
      <c r="T372">
        <v>0.42493817353282898</v>
      </c>
    </row>
    <row r="373" spans="1:20" x14ac:dyDescent="0.3">
      <c r="A373">
        <v>370</v>
      </c>
      <c r="B373">
        <v>248206277.84445384</v>
      </c>
      <c r="C373">
        <v>2178.983718061661</v>
      </c>
      <c r="D373">
        <v>20634.056542058988</v>
      </c>
      <c r="E373">
        <v>0.3362826869717388</v>
      </c>
      <c r="F373">
        <v>0.32124220245130747</v>
      </c>
      <c r="S373">
        <v>370</v>
      </c>
      <c r="T373">
        <v>0.42475606675410393</v>
      </c>
    </row>
    <row r="374" spans="1:20" x14ac:dyDescent="0.3">
      <c r="A374">
        <v>371</v>
      </c>
      <c r="B374">
        <v>248700217.13733754</v>
      </c>
      <c r="C374">
        <v>2178.9968604997066</v>
      </c>
      <c r="D374">
        <v>20674.921358197425</v>
      </c>
      <c r="E374">
        <v>0.33561703511828439</v>
      </c>
      <c r="F374">
        <v>0.32116854995285304</v>
      </c>
      <c r="S374">
        <v>371</v>
      </c>
      <c r="T374">
        <v>0.42377523535997375</v>
      </c>
    </row>
    <row r="375" spans="1:20" x14ac:dyDescent="0.3">
      <c r="A375">
        <v>372</v>
      </c>
      <c r="B375">
        <v>248781145.05518213</v>
      </c>
      <c r="C375">
        <v>2179.1844648900787</v>
      </c>
      <c r="D375">
        <v>20681.633661223961</v>
      </c>
      <c r="E375">
        <v>0.33514422202923916</v>
      </c>
      <c r="F375">
        <v>0.32055059503413741</v>
      </c>
      <c r="S375">
        <v>372</v>
      </c>
      <c r="T375">
        <v>0.42328031782084452</v>
      </c>
    </row>
    <row r="376" spans="1:20" x14ac:dyDescent="0.3">
      <c r="A376">
        <v>373</v>
      </c>
      <c r="B376">
        <v>248287205.76229846</v>
      </c>
      <c r="C376">
        <v>2179.6627224520325</v>
      </c>
      <c r="D376">
        <v>20640.768845085531</v>
      </c>
      <c r="E376">
        <v>0.33484379504179285</v>
      </c>
      <c r="F376">
        <v>0.31922660663803593</v>
      </c>
      <c r="S376">
        <v>373</v>
      </c>
      <c r="T376">
        <v>0.42246861333900582</v>
      </c>
    </row>
    <row r="377" spans="1:20" x14ac:dyDescent="0.3">
      <c r="A377">
        <v>374</v>
      </c>
      <c r="B377">
        <v>248781145.05518213</v>
      </c>
      <c r="C377">
        <v>2179.6758648900786</v>
      </c>
      <c r="D377">
        <v>20681.633661223961</v>
      </c>
      <c r="E377">
        <v>0.33417838226881502</v>
      </c>
      <c r="F377">
        <v>0.31915291152132685</v>
      </c>
      <c r="S377">
        <v>374</v>
      </c>
      <c r="T377">
        <v>0.42228582890109184</v>
      </c>
    </row>
    <row r="378" spans="1:20" x14ac:dyDescent="0.3">
      <c r="A378">
        <v>375</v>
      </c>
      <c r="B378">
        <v>248511986.06130171</v>
      </c>
      <c r="C378">
        <v>2181.5603987050899</v>
      </c>
      <c r="D378">
        <v>20659.628652404259</v>
      </c>
      <c r="E378">
        <v>0.33082370180138004</v>
      </c>
      <c r="F378">
        <v>0.31853466146900516</v>
      </c>
      <c r="S378">
        <v>375</v>
      </c>
      <c r="T378">
        <v>0.421973590975877</v>
      </c>
    </row>
    <row r="379" spans="1:20" x14ac:dyDescent="0.3">
      <c r="A379">
        <v>376</v>
      </c>
      <c r="B379">
        <v>248592913.9791463</v>
      </c>
      <c r="C379">
        <v>2182.239403095462</v>
      </c>
      <c r="D379">
        <v>20666.340955430798</v>
      </c>
      <c r="E379">
        <v>0.32938482360839422</v>
      </c>
      <c r="F379">
        <v>0.3176956392864918</v>
      </c>
      <c r="S379">
        <v>376</v>
      </c>
      <c r="T379">
        <v>0.42179055571830143</v>
      </c>
    </row>
    <row r="380" spans="1:20" x14ac:dyDescent="0.3">
      <c r="A380">
        <v>377</v>
      </c>
      <c r="B380">
        <v>248700217.13733754</v>
      </c>
      <c r="C380">
        <v>2183.1494604997069</v>
      </c>
      <c r="D380">
        <v>20674.921358197425</v>
      </c>
      <c r="E380">
        <v>0.32745862165127843</v>
      </c>
      <c r="F380">
        <v>0.3176219082943415</v>
      </c>
      <c r="S380">
        <v>377</v>
      </c>
      <c r="T380">
        <v>0.42080655157920427</v>
      </c>
    </row>
    <row r="381" spans="1:20" x14ac:dyDescent="0.3">
      <c r="A381">
        <v>378</v>
      </c>
      <c r="B381">
        <v>248781145.05518213</v>
      </c>
      <c r="C381">
        <v>2183.8284648900785</v>
      </c>
      <c r="D381">
        <v>20681.633661223961</v>
      </c>
      <c r="E381">
        <v>0.32601975189574089</v>
      </c>
      <c r="F381">
        <v>0.31700340471857558</v>
      </c>
      <c r="S381">
        <v>378</v>
      </c>
      <c r="T381">
        <v>0.42030964160153667</v>
      </c>
    </row>
    <row r="382" spans="1:20" x14ac:dyDescent="0.3">
      <c r="A382">
        <v>379</v>
      </c>
      <c r="B382">
        <v>248825928.23190206</v>
      </c>
      <c r="C382">
        <v>2183.9044090055477</v>
      </c>
      <c r="D382">
        <v>20690.500896085181</v>
      </c>
      <c r="E382">
        <v>0.32579978091946388</v>
      </c>
      <c r="F382">
        <v>0.31594544082608483</v>
      </c>
      <c r="S382">
        <v>379</v>
      </c>
      <c r="T382">
        <v>0.41386380552829727</v>
      </c>
    </row>
    <row r="383" spans="1:20" x14ac:dyDescent="0.3">
      <c r="A383">
        <v>380</v>
      </c>
      <c r="B383">
        <v>248825928.23190206</v>
      </c>
      <c r="C383">
        <v>2184.4140090055475</v>
      </c>
      <c r="D383">
        <v>20690.500896085181</v>
      </c>
      <c r="E383">
        <v>0.32479891311343878</v>
      </c>
      <c r="F383">
        <v>0.31586998270562011</v>
      </c>
      <c r="S383">
        <v>380</v>
      </c>
      <c r="T383">
        <v>0.41338434158757603</v>
      </c>
    </row>
    <row r="384" spans="1:20" x14ac:dyDescent="0.3">
      <c r="A384">
        <v>381</v>
      </c>
      <c r="B384">
        <v>248906856.1497466</v>
      </c>
      <c r="C384">
        <v>2186.4474133959188</v>
      </c>
      <c r="D384">
        <v>20697.213199111713</v>
      </c>
      <c r="E384">
        <v>0.32070041504410041</v>
      </c>
      <c r="F384">
        <v>0.31523733695510264</v>
      </c>
      <c r="S384">
        <v>381</v>
      </c>
      <c r="T384">
        <v>0.41312942072010728</v>
      </c>
    </row>
    <row r="385" spans="1:20" x14ac:dyDescent="0.3">
      <c r="A385">
        <v>382</v>
      </c>
      <c r="B385">
        <v>249131636.44874987</v>
      </c>
      <c r="C385">
        <v>2186.4810896489757</v>
      </c>
      <c r="D385">
        <v>20716.073006430444</v>
      </c>
      <c r="E385">
        <v>0.32034097214107404</v>
      </c>
      <c r="F385">
        <v>0.31413872060288556</v>
      </c>
      <c r="S385">
        <v>382</v>
      </c>
      <c r="T385">
        <v>0.41264800875241148</v>
      </c>
    </row>
    <row r="386" spans="1:20" x14ac:dyDescent="0.3">
      <c r="A386">
        <v>383</v>
      </c>
      <c r="B386">
        <v>249131636.44874987</v>
      </c>
      <c r="C386">
        <v>2186.9906896489761</v>
      </c>
      <c r="D386">
        <v>20716.073006430444</v>
      </c>
      <c r="E386">
        <v>0.31934001528670247</v>
      </c>
      <c r="F386">
        <v>0.31378771438806641</v>
      </c>
      <c r="S386">
        <v>383</v>
      </c>
      <c r="T386">
        <v>0.41197457236606566</v>
      </c>
    </row>
    <row r="387" spans="1:20" x14ac:dyDescent="0.3">
      <c r="A387">
        <v>384</v>
      </c>
      <c r="B387">
        <v>249319867.52478573</v>
      </c>
      <c r="C387">
        <v>2188.0701514435932</v>
      </c>
      <c r="D387">
        <v>20731.365712223615</v>
      </c>
      <c r="E387">
        <v>0.31697599855997549</v>
      </c>
      <c r="F387">
        <v>0.31314071021335504</v>
      </c>
      <c r="S387">
        <v>384</v>
      </c>
      <c r="T387">
        <v>0.41190756025596909</v>
      </c>
    </row>
    <row r="388" spans="1:20" x14ac:dyDescent="0.3">
      <c r="A388">
        <v>385</v>
      </c>
      <c r="B388">
        <v>248825928.23190206</v>
      </c>
      <c r="C388">
        <v>2188.7204090055475</v>
      </c>
      <c r="D388">
        <v>20690.500896085181</v>
      </c>
      <c r="E388">
        <v>0.31634538444577892</v>
      </c>
      <c r="F388">
        <v>0.31014876600932356</v>
      </c>
      <c r="S388">
        <v>385</v>
      </c>
      <c r="T388">
        <v>0.41149488148596863</v>
      </c>
    </row>
    <row r="389" spans="1:20" x14ac:dyDescent="0.3">
      <c r="A389">
        <v>386</v>
      </c>
      <c r="B389">
        <v>248906856.1497466</v>
      </c>
      <c r="C389">
        <v>2188.8392133959187</v>
      </c>
      <c r="D389">
        <v>20697.213199111713</v>
      </c>
      <c r="E389">
        <v>0.31600558467424389</v>
      </c>
      <c r="F389">
        <v>0.310073206400718</v>
      </c>
      <c r="S389">
        <v>386</v>
      </c>
      <c r="T389">
        <v>0.41142326064618051</v>
      </c>
    </row>
    <row r="390" spans="1:20" x14ac:dyDescent="0.3">
      <c r="A390">
        <v>387</v>
      </c>
      <c r="B390">
        <v>249319867.52478573</v>
      </c>
      <c r="C390">
        <v>2188.5797514435931</v>
      </c>
      <c r="D390">
        <v>20731.365712223615</v>
      </c>
      <c r="E390">
        <v>0.31597498697778026</v>
      </c>
      <c r="F390">
        <v>0.30943991178202046</v>
      </c>
      <c r="S390">
        <v>387</v>
      </c>
      <c r="T390">
        <v>0.41125641318589107</v>
      </c>
    </row>
    <row r="391" spans="1:20" x14ac:dyDescent="0.3">
      <c r="A391">
        <v>388</v>
      </c>
      <c r="B391">
        <v>249212564.36659443</v>
      </c>
      <c r="C391">
        <v>2189.0240940393478</v>
      </c>
      <c r="D391">
        <v>20722.78530945698</v>
      </c>
      <c r="E391">
        <v>0.31524131130047678</v>
      </c>
      <c r="F391">
        <v>0.30834171321633241</v>
      </c>
      <c r="S391">
        <v>388</v>
      </c>
      <c r="T391">
        <v>0.41077476075623365</v>
      </c>
    </row>
    <row r="392" spans="1:20" x14ac:dyDescent="0.3">
      <c r="A392">
        <v>389</v>
      </c>
      <c r="B392">
        <v>249400795.44263026</v>
      </c>
      <c r="C392">
        <v>2190.6131558339644</v>
      </c>
      <c r="D392">
        <v>20738.078015250143</v>
      </c>
      <c r="E392">
        <v>0.31187615679157443</v>
      </c>
      <c r="F392">
        <v>0.30799035993563895</v>
      </c>
      <c r="S392">
        <v>389</v>
      </c>
      <c r="T392">
        <v>0.4100629860738888</v>
      </c>
    </row>
    <row r="393" spans="1:20" x14ac:dyDescent="0.3">
      <c r="A393">
        <v>390</v>
      </c>
      <c r="B393">
        <v>249131636.44874987</v>
      </c>
      <c r="C393">
        <v>2191.297089648976</v>
      </c>
      <c r="D393">
        <v>20716.073006430444</v>
      </c>
      <c r="E393">
        <v>0.31088589048271331</v>
      </c>
      <c r="F393">
        <v>0.30734302065994895</v>
      </c>
      <c r="S393">
        <v>390</v>
      </c>
      <c r="T393">
        <v>0.40957841763942754</v>
      </c>
    </row>
    <row r="394" spans="1:20" x14ac:dyDescent="0.3">
      <c r="A394">
        <v>391</v>
      </c>
      <c r="B394">
        <v>249212564.36659443</v>
      </c>
      <c r="C394">
        <v>2191.4158940393477</v>
      </c>
      <c r="D394">
        <v>20722.78530945698</v>
      </c>
      <c r="E394">
        <v>0.31054615900868138</v>
      </c>
      <c r="F394">
        <v>0.30660166141630624</v>
      </c>
      <c r="S394">
        <v>391</v>
      </c>
      <c r="T394">
        <v>0.40945863114226083</v>
      </c>
    </row>
    <row r="395" spans="1:20" x14ac:dyDescent="0.3">
      <c r="A395">
        <v>392</v>
      </c>
      <c r="B395">
        <v>249319867.52478573</v>
      </c>
      <c r="C395">
        <v>2192.886151443593</v>
      </c>
      <c r="D395">
        <v>20731.365712223615</v>
      </c>
      <c r="E395">
        <v>0.30752049901058837</v>
      </c>
      <c r="F395">
        <v>0.30652604050318655</v>
      </c>
      <c r="S395">
        <v>392</v>
      </c>
      <c r="T395">
        <v>0.40897423390445758</v>
      </c>
    </row>
    <row r="396" spans="1:20" x14ac:dyDescent="0.3">
      <c r="A396">
        <v>393</v>
      </c>
      <c r="B396">
        <v>248906856.1497466</v>
      </c>
      <c r="C396">
        <v>2193.2994133959187</v>
      </c>
      <c r="D396">
        <v>20697.213199111713</v>
      </c>
      <c r="E396">
        <v>0.30725817033582503</v>
      </c>
      <c r="F396">
        <v>0.30589235860300196</v>
      </c>
      <c r="S396">
        <v>393</v>
      </c>
      <c r="T396">
        <v>0.4087336995380671</v>
      </c>
    </row>
    <row r="397" spans="1:20" x14ac:dyDescent="0.3">
      <c r="A397">
        <v>394</v>
      </c>
      <c r="B397">
        <v>249400795.44263026</v>
      </c>
      <c r="C397">
        <v>2193.0049558339642</v>
      </c>
      <c r="D397">
        <v>20738.078015250143</v>
      </c>
      <c r="E397">
        <v>0.30718080873182912</v>
      </c>
      <c r="F397">
        <v>0.30479440827672261</v>
      </c>
      <c r="S397">
        <v>394</v>
      </c>
      <c r="T397">
        <v>0.40824731040954199</v>
      </c>
    </row>
    <row r="398" spans="1:20" x14ac:dyDescent="0.3">
      <c r="A398">
        <v>395</v>
      </c>
      <c r="B398">
        <v>249212564.36659443</v>
      </c>
      <c r="C398">
        <v>2195.8760940393477</v>
      </c>
      <c r="D398">
        <v>20722.78530945698</v>
      </c>
      <c r="E398">
        <v>0.30179839914257628</v>
      </c>
      <c r="F398">
        <v>0.30444284836901953</v>
      </c>
      <c r="S398">
        <v>395</v>
      </c>
      <c r="T398">
        <v>0.4075308380489403</v>
      </c>
    </row>
    <row r="399" spans="1:20" x14ac:dyDescent="0.3">
      <c r="A399">
        <v>396</v>
      </c>
      <c r="B399">
        <v>249450186.55321646</v>
      </c>
      <c r="C399">
        <v>2196.4731926131676</v>
      </c>
      <c r="D399">
        <v>20740.49636073313</v>
      </c>
      <c r="E399">
        <v>0.30031591206864816</v>
      </c>
      <c r="F399">
        <v>0.30379531936698512</v>
      </c>
      <c r="S399">
        <v>396</v>
      </c>
      <c r="T399">
        <v>0.40704149072296458</v>
      </c>
    </row>
    <row r="400" spans="1:20" x14ac:dyDescent="0.3">
      <c r="A400">
        <v>397</v>
      </c>
      <c r="B400">
        <v>249450186.55321646</v>
      </c>
      <c r="C400">
        <v>2197.0191926131679</v>
      </c>
      <c r="D400">
        <v>20740.49636073313</v>
      </c>
      <c r="E400">
        <v>0.29924534916757151</v>
      </c>
      <c r="F400">
        <v>0.30314684203967468</v>
      </c>
      <c r="S400">
        <v>397</v>
      </c>
      <c r="T400">
        <v>0.3892326002811104</v>
      </c>
    </row>
    <row r="401" spans="1:20" x14ac:dyDescent="0.3">
      <c r="A401">
        <v>398</v>
      </c>
      <c r="B401">
        <v>249531114.47106111</v>
      </c>
      <c r="C401">
        <v>2197.1521970035396</v>
      </c>
      <c r="D401">
        <v>20747.208663759673</v>
      </c>
      <c r="E401">
        <v>0.29887683154273575</v>
      </c>
      <c r="F401">
        <v>0.30306789750452995</v>
      </c>
      <c r="S401">
        <v>398</v>
      </c>
      <c r="T401">
        <v>0.38881839900344067</v>
      </c>
    </row>
    <row r="402" spans="1:20" x14ac:dyDescent="0.3">
      <c r="A402">
        <v>399</v>
      </c>
      <c r="B402">
        <v>249400795.44263026</v>
      </c>
      <c r="C402">
        <v>2197.4651558339642</v>
      </c>
      <c r="D402">
        <v>20738.078015250143</v>
      </c>
      <c r="E402">
        <v>0.29843284596875874</v>
      </c>
      <c r="F402">
        <v>0.30240716729575767</v>
      </c>
      <c r="S402">
        <v>399</v>
      </c>
      <c r="T402">
        <v>0.38843969429487663</v>
      </c>
    </row>
    <row r="403" spans="1:20" x14ac:dyDescent="0.3">
      <c r="A403">
        <v>400</v>
      </c>
      <c r="B403">
        <v>249755894.77006432</v>
      </c>
      <c r="C403">
        <v>2199.0498732565966</v>
      </c>
      <c r="D403">
        <v>20766.068471078397</v>
      </c>
      <c r="E403">
        <v>0.2948562217053296</v>
      </c>
      <c r="F403">
        <v>0.30161536305700481</v>
      </c>
      <c r="S403">
        <v>400</v>
      </c>
      <c r="T403">
        <v>0.38802576589569332</v>
      </c>
    </row>
    <row r="404" spans="1:20" x14ac:dyDescent="0.3">
      <c r="A404">
        <v>401</v>
      </c>
      <c r="B404">
        <v>249755894.77006432</v>
      </c>
      <c r="C404">
        <v>2199.5958732565964</v>
      </c>
      <c r="D404">
        <v>20766.068471078397</v>
      </c>
      <c r="E404">
        <v>0.29378562113647561</v>
      </c>
      <c r="F404">
        <v>0.3009990539322191</v>
      </c>
      <c r="S404">
        <v>401</v>
      </c>
      <c r="T404">
        <v>0.38708469048529448</v>
      </c>
    </row>
    <row r="405" spans="1:20" x14ac:dyDescent="0.3">
      <c r="A405">
        <v>402</v>
      </c>
      <c r="B405">
        <v>249836822.68790886</v>
      </c>
      <c r="C405">
        <v>2199.7288776469677</v>
      </c>
      <c r="D405">
        <v>20772.780774104929</v>
      </c>
      <c r="E405">
        <v>0.29341714361471466</v>
      </c>
      <c r="F405">
        <v>0.30032626565605386</v>
      </c>
      <c r="S405">
        <v>402</v>
      </c>
      <c r="T405">
        <v>0.38667187012413567</v>
      </c>
    </row>
    <row r="406" spans="1:20" x14ac:dyDescent="0.3">
      <c r="A406">
        <v>403</v>
      </c>
      <c r="B406">
        <v>249836822.68790886</v>
      </c>
      <c r="C406">
        <v>2200.274877646968</v>
      </c>
      <c r="D406">
        <v>20772.780774104929</v>
      </c>
      <c r="E406">
        <v>0.29234653176279191</v>
      </c>
      <c r="F406">
        <v>0.29734921699240358</v>
      </c>
      <c r="S406">
        <v>403</v>
      </c>
      <c r="T406">
        <v>0.38324710814818602</v>
      </c>
    </row>
    <row r="407" spans="1:20" x14ac:dyDescent="0.3">
      <c r="A407">
        <v>404</v>
      </c>
      <c r="B407">
        <v>249944125.84610009</v>
      </c>
      <c r="C407">
        <v>2200.6389350512127</v>
      </c>
      <c r="D407">
        <v>20781.361176871556</v>
      </c>
      <c r="E407">
        <v>0.29149071537073101</v>
      </c>
      <c r="F407">
        <v>0.29727023784384543</v>
      </c>
      <c r="S407">
        <v>404</v>
      </c>
      <c r="T407">
        <v>0.38281436797824325</v>
      </c>
    </row>
    <row r="408" spans="1:20" x14ac:dyDescent="0.3">
      <c r="A408">
        <v>405</v>
      </c>
      <c r="B408">
        <v>249531114.47106111</v>
      </c>
      <c r="C408">
        <v>2201.4443970035395</v>
      </c>
      <c r="D408">
        <v>20747.208663759673</v>
      </c>
      <c r="E408">
        <v>0.29046579084492335</v>
      </c>
      <c r="F408">
        <v>0.29660947344722738</v>
      </c>
      <c r="S408">
        <v>405</v>
      </c>
      <c r="T408">
        <v>0.38245212444811733</v>
      </c>
    </row>
    <row r="409" spans="1:20" x14ac:dyDescent="0.3">
      <c r="A409">
        <v>406</v>
      </c>
      <c r="B409">
        <v>249944125.84610009</v>
      </c>
      <c r="C409">
        <v>2201.184935051213</v>
      </c>
      <c r="D409">
        <v>20781.361176871556</v>
      </c>
      <c r="E409">
        <v>0.2904200931251868</v>
      </c>
      <c r="F409">
        <v>0.29581774016237306</v>
      </c>
      <c r="S409">
        <v>406</v>
      </c>
      <c r="T409">
        <v>0.38201949434729532</v>
      </c>
    </row>
    <row r="410" spans="1:20" x14ac:dyDescent="0.3">
      <c r="A410">
        <v>407</v>
      </c>
      <c r="B410">
        <v>249450186.55321646</v>
      </c>
      <c r="C410">
        <v>2201.6331926131679</v>
      </c>
      <c r="D410">
        <v>20740.49636073313</v>
      </c>
      <c r="E410">
        <v>0.29020580935174795</v>
      </c>
      <c r="F410">
        <v>0.2957387506903924</v>
      </c>
      <c r="S410">
        <v>407</v>
      </c>
      <c r="T410">
        <v>0.38110293774681664</v>
      </c>
    </row>
    <row r="411" spans="1:20" x14ac:dyDescent="0.3">
      <c r="A411">
        <v>408</v>
      </c>
      <c r="B411">
        <v>250025053.76394463</v>
      </c>
      <c r="C411">
        <v>2201.3179394415843</v>
      </c>
      <c r="D411">
        <v>20788.073479898088</v>
      </c>
      <c r="E411">
        <v>0.29005163879368545</v>
      </c>
      <c r="F411">
        <v>0.29507796858266822</v>
      </c>
      <c r="S411">
        <v>408</v>
      </c>
      <c r="T411">
        <v>0.38067117230627945</v>
      </c>
    </row>
    <row r="412" spans="1:20" x14ac:dyDescent="0.3">
      <c r="A412">
        <v>409</v>
      </c>
      <c r="B412">
        <v>250025053.76394463</v>
      </c>
      <c r="C412">
        <v>2201.8639394415841</v>
      </c>
      <c r="D412">
        <v>20788.073479898088</v>
      </c>
      <c r="E412">
        <v>0.28898100467502208</v>
      </c>
      <c r="F412">
        <v>0.29380156372663746</v>
      </c>
      <c r="S412">
        <v>409</v>
      </c>
      <c r="T412">
        <v>0.38034426992581244</v>
      </c>
    </row>
    <row r="413" spans="1:20" x14ac:dyDescent="0.3">
      <c r="A413">
        <v>410</v>
      </c>
      <c r="B413">
        <v>249755894.77006432</v>
      </c>
      <c r="C413">
        <v>2204.2098732565964</v>
      </c>
      <c r="D413">
        <v>20766.068471078397</v>
      </c>
      <c r="E413">
        <v>0.2847460012716227</v>
      </c>
      <c r="F413">
        <v>0.29372256561846821</v>
      </c>
      <c r="S413">
        <v>410</v>
      </c>
      <c r="T413">
        <v>0.37991553482603407</v>
      </c>
    </row>
    <row r="414" spans="1:20" x14ac:dyDescent="0.3">
      <c r="A414">
        <v>411</v>
      </c>
      <c r="B414">
        <v>249836822.68790886</v>
      </c>
      <c r="C414">
        <v>2204.888877646968</v>
      </c>
      <c r="D414">
        <v>20772.780774104929</v>
      </c>
      <c r="E414">
        <v>0.28330688002211019</v>
      </c>
      <c r="F414">
        <v>0.2930618031565827</v>
      </c>
      <c r="S414">
        <v>411</v>
      </c>
      <c r="T414">
        <v>0.3795495192013339</v>
      </c>
    </row>
    <row r="415" spans="1:20" x14ac:dyDescent="0.3">
      <c r="A415">
        <v>412</v>
      </c>
      <c r="B415">
        <v>249944125.84610009</v>
      </c>
      <c r="C415">
        <v>2205.798935051213</v>
      </c>
      <c r="D415">
        <v>20781.361176871556</v>
      </c>
      <c r="E415">
        <v>0.28138044228670961</v>
      </c>
      <c r="F415">
        <v>0.29227008836136531</v>
      </c>
      <c r="S415">
        <v>412</v>
      </c>
      <c r="T415">
        <v>0.37912089924428677</v>
      </c>
    </row>
    <row r="416" spans="1:20" x14ac:dyDescent="0.3">
      <c r="A416">
        <v>413</v>
      </c>
      <c r="B416">
        <v>249531114.47106111</v>
      </c>
      <c r="C416">
        <v>2206.2121970035396</v>
      </c>
      <c r="D416">
        <v>20747.208663759673</v>
      </c>
      <c r="E416">
        <v>0.28113747286505286</v>
      </c>
      <c r="F416">
        <v>0.29219107932146515</v>
      </c>
      <c r="S416">
        <v>413</v>
      </c>
      <c r="T416">
        <v>0.37820528295253103</v>
      </c>
    </row>
    <row r="417" spans="1:20" x14ac:dyDescent="0.3">
      <c r="A417">
        <v>414</v>
      </c>
      <c r="B417">
        <v>250025053.76394463</v>
      </c>
      <c r="C417">
        <v>2206.4779394415841</v>
      </c>
      <c r="D417">
        <v>20788.073479898088</v>
      </c>
      <c r="E417">
        <v>0.27994131811074358</v>
      </c>
      <c r="F417">
        <v>0.29153029533956548</v>
      </c>
      <c r="S417">
        <v>414</v>
      </c>
      <c r="T417">
        <v>0.37777753101484829</v>
      </c>
    </row>
    <row r="418" spans="1:20" x14ac:dyDescent="0.3">
      <c r="A418">
        <v>415</v>
      </c>
      <c r="B418">
        <v>252450885.44857532</v>
      </c>
      <c r="C418">
        <v>2211.3334200960062</v>
      </c>
      <c r="D418">
        <v>20985.444143284632</v>
      </c>
      <c r="E418">
        <v>0.26724362786202432</v>
      </c>
      <c r="F418">
        <v>0.25509632646979891</v>
      </c>
      <c r="S418">
        <v>415</v>
      </c>
      <c r="T418">
        <v>0.37602694247208207</v>
      </c>
    </row>
    <row r="419" spans="1:20" x14ac:dyDescent="0.3">
      <c r="A419">
        <v>416</v>
      </c>
      <c r="B419">
        <v>252531813.36641979</v>
      </c>
      <c r="C419">
        <v>2212.0124244863773</v>
      </c>
      <c r="D419">
        <v>20992.156446311168</v>
      </c>
      <c r="E419">
        <v>0.26580532748988378</v>
      </c>
      <c r="F419">
        <v>0.25474079493807256</v>
      </c>
      <c r="S419">
        <v>416</v>
      </c>
      <c r="T419">
        <v>0.37585933641174812</v>
      </c>
    </row>
    <row r="420" spans="1:20" x14ac:dyDescent="0.3">
      <c r="A420">
        <v>417</v>
      </c>
      <c r="B420">
        <v>252022980.86407462</v>
      </c>
      <c r="C420">
        <v>2212.8038097736521</v>
      </c>
      <c r="D420">
        <v>20956.698447140621</v>
      </c>
      <c r="E420">
        <v>0.26487985339511533</v>
      </c>
      <c r="F420">
        <v>0.2540890405130895</v>
      </c>
      <c r="S420">
        <v>417</v>
      </c>
      <c r="T420">
        <v>0.37506913651893309</v>
      </c>
    </row>
    <row r="421" spans="1:20" x14ac:dyDescent="0.3">
      <c r="A421">
        <v>418</v>
      </c>
      <c r="B421">
        <v>252103908.78191912</v>
      </c>
      <c r="C421">
        <v>2213.4828141640228</v>
      </c>
      <c r="D421">
        <v>20963.410750167153</v>
      </c>
      <c r="E421">
        <v>0.26344109904367263</v>
      </c>
      <c r="F421">
        <v>0.25356519640697822</v>
      </c>
      <c r="S421">
        <v>418</v>
      </c>
      <c r="T421">
        <v>0.37490556842561124</v>
      </c>
    </row>
    <row r="422" spans="1:20" x14ac:dyDescent="0.3">
      <c r="A422">
        <v>419</v>
      </c>
      <c r="B422">
        <v>252450885.44857532</v>
      </c>
      <c r="C422">
        <v>2213.7070200960065</v>
      </c>
      <c r="D422">
        <v>20985.444143284632</v>
      </c>
      <c r="E422">
        <v>0.26257268716359183</v>
      </c>
      <c r="F422">
        <v>0.25320949900300127</v>
      </c>
      <c r="S422">
        <v>419</v>
      </c>
      <c r="T422">
        <v>0.37485133927574749</v>
      </c>
    </row>
    <row r="423" spans="1:20" x14ac:dyDescent="0.3">
      <c r="A423">
        <v>420</v>
      </c>
      <c r="B423">
        <v>252756593.66542307</v>
      </c>
      <c r="C423">
        <v>2213.9101007394347</v>
      </c>
      <c r="D423">
        <v>21011.016253629892</v>
      </c>
      <c r="E423">
        <v>0.26178688415501156</v>
      </c>
      <c r="F423">
        <v>0.25255754931038249</v>
      </c>
      <c r="S423">
        <v>420</v>
      </c>
      <c r="T423">
        <v>0.37452210764805149</v>
      </c>
    </row>
    <row r="424" spans="1:20" x14ac:dyDescent="0.3">
      <c r="A424">
        <v>421</v>
      </c>
      <c r="B424">
        <v>252531813.36641979</v>
      </c>
      <c r="C424">
        <v>2214.3860244863772</v>
      </c>
      <c r="D424">
        <v>20992.156446311168</v>
      </c>
      <c r="E424">
        <v>0.26113417201863554</v>
      </c>
      <c r="F424">
        <v>0.24930003502260542</v>
      </c>
      <c r="S424">
        <v>421</v>
      </c>
      <c r="T424">
        <v>0.37409435775515032</v>
      </c>
    </row>
    <row r="425" spans="1:20" x14ac:dyDescent="0.3">
      <c r="A425">
        <v>422</v>
      </c>
      <c r="B425">
        <v>252837521.58326766</v>
      </c>
      <c r="C425">
        <v>2214.5891051298067</v>
      </c>
      <c r="D425">
        <v>21017.728556656435</v>
      </c>
      <c r="E425">
        <v>0.26034863099647421</v>
      </c>
      <c r="F425">
        <v>0.24894387371692764</v>
      </c>
      <c r="S425">
        <v>422</v>
      </c>
      <c r="T425">
        <v>0.37390763537607741</v>
      </c>
    </row>
    <row r="426" spans="1:20" x14ac:dyDescent="0.3">
      <c r="A426">
        <v>423</v>
      </c>
      <c r="B426">
        <v>252022980.86407462</v>
      </c>
      <c r="C426">
        <v>2215.195609773652</v>
      </c>
      <c r="D426">
        <v>20956.698447140621</v>
      </c>
      <c r="E426">
        <v>0.26018089540555422</v>
      </c>
      <c r="F426">
        <v>0.24829138308219717</v>
      </c>
      <c r="S426">
        <v>423</v>
      </c>
      <c r="T426">
        <v>0.37360112156264763</v>
      </c>
    </row>
    <row r="427" spans="1:20" x14ac:dyDescent="0.3">
      <c r="A427">
        <v>424</v>
      </c>
      <c r="B427">
        <v>252328689.08092237</v>
      </c>
      <c r="C427">
        <v>2215.3804904170802</v>
      </c>
      <c r="D427">
        <v>20982.270557485885</v>
      </c>
      <c r="E427">
        <v>0.25942138963093719</v>
      </c>
      <c r="F427">
        <v>0.24810214911572351</v>
      </c>
      <c r="S427">
        <v>424</v>
      </c>
      <c r="T427">
        <v>0.3731692241815992</v>
      </c>
    </row>
    <row r="428" spans="1:20" x14ac:dyDescent="0.3">
      <c r="A428">
        <v>425</v>
      </c>
      <c r="B428">
        <v>252103908.78191912</v>
      </c>
      <c r="C428">
        <v>2215.8746141640231</v>
      </c>
      <c r="D428">
        <v>20963.410750167153</v>
      </c>
      <c r="E428">
        <v>0.25874199295043443</v>
      </c>
      <c r="F428">
        <v>0.24776893279565848</v>
      </c>
      <c r="S428">
        <v>425</v>
      </c>
      <c r="T428">
        <v>0.37284341260108872</v>
      </c>
    </row>
    <row r="429" spans="1:20" x14ac:dyDescent="0.3">
      <c r="A429">
        <v>426</v>
      </c>
      <c r="B429">
        <v>252944824.74145895</v>
      </c>
      <c r="C429">
        <v>2215.4991625340517</v>
      </c>
      <c r="D429">
        <v>21026.308959423066</v>
      </c>
      <c r="E429">
        <v>0.25842319213319559</v>
      </c>
      <c r="F429">
        <v>0.24773956144188794</v>
      </c>
      <c r="S429">
        <v>426</v>
      </c>
      <c r="T429">
        <v>0.37237162342051</v>
      </c>
    </row>
    <row r="430" spans="1:20" x14ac:dyDescent="0.3">
      <c r="A430">
        <v>427</v>
      </c>
      <c r="B430">
        <v>252409616.99876696</v>
      </c>
      <c r="C430">
        <v>2216.0594948074522</v>
      </c>
      <c r="D430">
        <v>20988.982860512424</v>
      </c>
      <c r="E430">
        <v>0.25798265977266704</v>
      </c>
      <c r="F430">
        <v>0.24741259552542433</v>
      </c>
      <c r="S430">
        <v>427</v>
      </c>
      <c r="T430">
        <v>0.3722063221713558</v>
      </c>
    </row>
    <row r="431" spans="1:20" x14ac:dyDescent="0.3">
      <c r="A431">
        <v>428</v>
      </c>
      <c r="B431">
        <v>252756593.66542307</v>
      </c>
      <c r="C431">
        <v>2216.2837007394346</v>
      </c>
      <c r="D431">
        <v>21011.016253629892</v>
      </c>
      <c r="E431">
        <v>0.2571151279331777</v>
      </c>
      <c r="F431">
        <v>0.24709268547116198</v>
      </c>
      <c r="S431">
        <v>428</v>
      </c>
      <c r="T431">
        <v>0.37194979588639726</v>
      </c>
    </row>
    <row r="432" spans="1:20" x14ac:dyDescent="0.3">
      <c r="A432">
        <v>429</v>
      </c>
      <c r="B432">
        <v>253025752.65930349</v>
      </c>
      <c r="C432">
        <v>2216.1781669244233</v>
      </c>
      <c r="D432">
        <v>21033.021262449594</v>
      </c>
      <c r="E432">
        <v>0.25698496849334046</v>
      </c>
      <c r="F432">
        <v>0.24675989538374829</v>
      </c>
      <c r="S432">
        <v>429</v>
      </c>
      <c r="T432">
        <v>0.37119922099107716</v>
      </c>
    </row>
    <row r="433" spans="1:20" x14ac:dyDescent="0.3">
      <c r="A433">
        <v>430</v>
      </c>
      <c r="B433">
        <v>252516920.15695825</v>
      </c>
      <c r="C433">
        <v>2216.9695522116976</v>
      </c>
      <c r="D433">
        <v>20997.563263279058</v>
      </c>
      <c r="E433">
        <v>0.25605662898554832</v>
      </c>
      <c r="F433">
        <v>0.24657157030188204</v>
      </c>
      <c r="S433">
        <v>430</v>
      </c>
      <c r="T433">
        <v>0.37088941973436929</v>
      </c>
    </row>
    <row r="434" spans="1:20" x14ac:dyDescent="0.3">
      <c r="A434">
        <v>431</v>
      </c>
      <c r="B434">
        <v>252837521.58326766</v>
      </c>
      <c r="C434">
        <v>2216.9627051298066</v>
      </c>
      <c r="D434">
        <v>21017.728556656435</v>
      </c>
      <c r="E434">
        <v>0.25567665001939333</v>
      </c>
      <c r="F434">
        <v>0.24620871398385671</v>
      </c>
      <c r="S434">
        <v>431</v>
      </c>
      <c r="T434">
        <v>0.3704539142335615</v>
      </c>
    </row>
    <row r="435" spans="1:20" x14ac:dyDescent="0.3">
      <c r="A435">
        <v>432</v>
      </c>
      <c r="B435">
        <v>252328689.08092237</v>
      </c>
      <c r="C435">
        <v>2217.7722904170805</v>
      </c>
      <c r="D435">
        <v>20982.270557485885</v>
      </c>
      <c r="E435">
        <v>0.25472187306118782</v>
      </c>
      <c r="F435">
        <v>0.24575315506711326</v>
      </c>
      <c r="S435">
        <v>432</v>
      </c>
      <c r="T435">
        <v>0.36922534424685466</v>
      </c>
    </row>
    <row r="436" spans="1:20" x14ac:dyDescent="0.3">
      <c r="A436">
        <v>433</v>
      </c>
      <c r="B436">
        <v>252597848.07480279</v>
      </c>
      <c r="C436">
        <v>2217.6485566020688</v>
      </c>
      <c r="D436">
        <v>21004.275566305587</v>
      </c>
      <c r="E436">
        <v>0.2546179142977274</v>
      </c>
      <c r="F436">
        <v>0.24556146186162545</v>
      </c>
      <c r="S436">
        <v>433</v>
      </c>
      <c r="T436">
        <v>0.34406700427288256</v>
      </c>
    </row>
    <row r="437" spans="1:20" x14ac:dyDescent="0.3">
      <c r="A437">
        <v>434</v>
      </c>
      <c r="B437">
        <v>252450885.44857532</v>
      </c>
      <c r="C437">
        <v>2218.0134200960065</v>
      </c>
      <c r="D437">
        <v>20985.444143284632</v>
      </c>
      <c r="E437">
        <v>0.25410650056863404</v>
      </c>
      <c r="F437">
        <v>0.24539661422387474</v>
      </c>
      <c r="S437">
        <v>434</v>
      </c>
      <c r="T437">
        <v>0.34389337898928751</v>
      </c>
    </row>
    <row r="438" spans="1:20" x14ac:dyDescent="0.3">
      <c r="A438">
        <v>435</v>
      </c>
      <c r="B438">
        <v>252944824.74145895</v>
      </c>
      <c r="C438">
        <v>2217.8727625340521</v>
      </c>
      <c r="D438">
        <v>21026.308959423066</v>
      </c>
      <c r="E438">
        <v>0.25375093013966854</v>
      </c>
      <c r="F438">
        <v>0.24474369299135415</v>
      </c>
      <c r="S438">
        <v>435</v>
      </c>
      <c r="T438">
        <v>0.34369343371620376</v>
      </c>
    </row>
    <row r="439" spans="1:20" x14ac:dyDescent="0.3">
      <c r="A439">
        <v>436</v>
      </c>
      <c r="B439">
        <v>252409616.99876696</v>
      </c>
      <c r="C439">
        <v>2218.4512948074521</v>
      </c>
      <c r="D439">
        <v>20988.982860512424</v>
      </c>
      <c r="E439">
        <v>0.25328298698673152</v>
      </c>
      <c r="F439">
        <v>0.24422206982183034</v>
      </c>
      <c r="S439">
        <v>436</v>
      </c>
      <c r="T439">
        <v>0.34351985931834039</v>
      </c>
    </row>
    <row r="440" spans="1:20" x14ac:dyDescent="0.3">
      <c r="A440">
        <v>437</v>
      </c>
      <c r="B440">
        <v>252531813.36641979</v>
      </c>
      <c r="C440">
        <v>2218.6924244863771</v>
      </c>
      <c r="D440">
        <v>20992.156446311168</v>
      </c>
      <c r="E440">
        <v>0.25266766292839643</v>
      </c>
      <c r="F440">
        <v>0.2438653467647629</v>
      </c>
      <c r="S440">
        <v>437</v>
      </c>
      <c r="T440">
        <v>0.34259953445584096</v>
      </c>
    </row>
    <row r="441" spans="1:20" x14ac:dyDescent="0.3">
      <c r="A441">
        <v>438</v>
      </c>
      <c r="B441">
        <v>253025752.65930349</v>
      </c>
      <c r="C441">
        <v>2218.5517669244232</v>
      </c>
      <c r="D441">
        <v>21033.021262449594</v>
      </c>
      <c r="E441">
        <v>0.25231247545543811</v>
      </c>
      <c r="F441">
        <v>0.24321220734655388</v>
      </c>
      <c r="S441">
        <v>438</v>
      </c>
      <c r="T441">
        <v>0.34222685327192642</v>
      </c>
    </row>
    <row r="442" spans="1:20" x14ac:dyDescent="0.3">
      <c r="A442">
        <v>439</v>
      </c>
      <c r="B442">
        <v>252022980.86407462</v>
      </c>
      <c r="C442">
        <v>2219.655809773652</v>
      </c>
      <c r="D442">
        <v>20956.698447140621</v>
      </c>
      <c r="E442">
        <v>0.25142873611314209</v>
      </c>
      <c r="F442">
        <v>0.24230792376523799</v>
      </c>
      <c r="S442">
        <v>439</v>
      </c>
      <c r="T442">
        <v>0.3376479652801993</v>
      </c>
    </row>
    <row r="443" spans="1:20" x14ac:dyDescent="0.3">
      <c r="A443">
        <v>440</v>
      </c>
      <c r="B443">
        <v>252516920.15695825</v>
      </c>
      <c r="C443">
        <v>2219.3613522116975</v>
      </c>
      <c r="D443">
        <v>20997.563263279058</v>
      </c>
      <c r="E443">
        <v>0.25135677016645241</v>
      </c>
      <c r="F443">
        <v>0.24194431131056171</v>
      </c>
      <c r="S443">
        <v>440</v>
      </c>
      <c r="T443">
        <v>0.33747290972024169</v>
      </c>
    </row>
    <row r="444" spans="1:20" x14ac:dyDescent="0.3">
      <c r="A444">
        <v>441</v>
      </c>
      <c r="B444">
        <v>252103908.78191912</v>
      </c>
      <c r="C444">
        <v>2220.3348141640231</v>
      </c>
      <c r="D444">
        <v>20963.410750167153</v>
      </c>
      <c r="E444">
        <v>0.24998964312414024</v>
      </c>
      <c r="F444">
        <v>0.24129600369965867</v>
      </c>
      <c r="S444">
        <v>441</v>
      </c>
      <c r="T444">
        <v>0.33724764653111577</v>
      </c>
    </row>
    <row r="445" spans="1:20" x14ac:dyDescent="0.3">
      <c r="A445">
        <v>442</v>
      </c>
      <c r="B445">
        <v>252597848.07480279</v>
      </c>
      <c r="C445">
        <v>2220.0403566020691</v>
      </c>
      <c r="D445">
        <v>21004.275566305587</v>
      </c>
      <c r="E445">
        <v>0.24991789419193305</v>
      </c>
      <c r="F445">
        <v>0.24077740412370621</v>
      </c>
      <c r="S445">
        <v>442</v>
      </c>
      <c r="T445">
        <v>0.33617640631672774</v>
      </c>
    </row>
    <row r="446" spans="1:20" x14ac:dyDescent="0.3">
      <c r="A446">
        <v>443</v>
      </c>
      <c r="B446">
        <v>252756593.66542307</v>
      </c>
      <c r="C446">
        <v>2220.5901007394345</v>
      </c>
      <c r="D446">
        <v>21011.016253629892</v>
      </c>
      <c r="E446">
        <v>0.24864772092347129</v>
      </c>
      <c r="F446">
        <v>0.24041350835754111</v>
      </c>
      <c r="S446">
        <v>443</v>
      </c>
      <c r="T446">
        <v>0.33599520696797053</v>
      </c>
    </row>
    <row r="447" spans="1:20" x14ac:dyDescent="0.3">
      <c r="A447">
        <v>444</v>
      </c>
      <c r="B447">
        <v>252837521.58326766</v>
      </c>
      <c r="C447">
        <v>2221.2691051298066</v>
      </c>
      <c r="D447">
        <v>21017.728556656435</v>
      </c>
      <c r="E447">
        <v>0.24720890387610411</v>
      </c>
      <c r="F447">
        <v>0.23976480258067004</v>
      </c>
      <c r="S447">
        <v>444</v>
      </c>
      <c r="T447">
        <v>0.33494016861654641</v>
      </c>
    </row>
    <row r="448" spans="1:20" x14ac:dyDescent="0.3">
      <c r="A448">
        <v>445</v>
      </c>
      <c r="B448">
        <v>252328689.08092237</v>
      </c>
      <c r="C448">
        <v>2222.2324904170805</v>
      </c>
      <c r="D448">
        <v>20982.270557485885</v>
      </c>
      <c r="E448">
        <v>0.24596900311850864</v>
      </c>
      <c r="F448">
        <v>0.2387623837785938</v>
      </c>
      <c r="S448">
        <v>445</v>
      </c>
      <c r="T448">
        <v>0.33484600222747468</v>
      </c>
    </row>
    <row r="449" spans="1:20" x14ac:dyDescent="0.3">
      <c r="A449">
        <v>446</v>
      </c>
      <c r="B449">
        <v>252944824.74145895</v>
      </c>
      <c r="C449">
        <v>2222.179162534052</v>
      </c>
      <c r="D449">
        <v>21026.308959423066</v>
      </c>
      <c r="E449">
        <v>0.24528277092940054</v>
      </c>
      <c r="F449">
        <v>0.23839814240766585</v>
      </c>
      <c r="S449">
        <v>446</v>
      </c>
      <c r="T449">
        <v>0.334670796378986</v>
      </c>
    </row>
    <row r="450" spans="1:20" x14ac:dyDescent="0.3">
      <c r="A450">
        <v>447</v>
      </c>
      <c r="B450">
        <v>252409616.99876696</v>
      </c>
      <c r="C450">
        <v>2222.9114948074521</v>
      </c>
      <c r="D450">
        <v>20988.982860512424</v>
      </c>
      <c r="E450">
        <v>0.24452991387885575</v>
      </c>
      <c r="F450">
        <v>0.23774896448950347</v>
      </c>
      <c r="S450">
        <v>447</v>
      </c>
      <c r="T450">
        <v>0.33445202328152412</v>
      </c>
    </row>
    <row r="451" spans="1:20" x14ac:dyDescent="0.3">
      <c r="A451">
        <v>448</v>
      </c>
      <c r="B451">
        <v>253025752.65930349</v>
      </c>
      <c r="C451">
        <v>2222.8581669244231</v>
      </c>
      <c r="D451">
        <v>21033.021262449594</v>
      </c>
      <c r="E451">
        <v>0.24384396666252728</v>
      </c>
      <c r="F451">
        <v>0.23723190156883714</v>
      </c>
      <c r="S451">
        <v>448</v>
      </c>
      <c r="T451">
        <v>0.33427683025423383</v>
      </c>
    </row>
    <row r="452" spans="1:20" x14ac:dyDescent="0.3">
      <c r="A452">
        <v>449</v>
      </c>
      <c r="B452">
        <v>252516920.15695825</v>
      </c>
      <c r="C452">
        <v>2223.8215522116975</v>
      </c>
      <c r="D452">
        <v>20997.563263279058</v>
      </c>
      <c r="E452">
        <v>0.24260347397039955</v>
      </c>
      <c r="F452">
        <v>0.23686736766746264</v>
      </c>
      <c r="S452">
        <v>449</v>
      </c>
      <c r="T452">
        <v>0.33337667376926189</v>
      </c>
    </row>
    <row r="453" spans="1:20" x14ac:dyDescent="0.3">
      <c r="A453">
        <v>450</v>
      </c>
      <c r="B453">
        <v>252597848.07480279</v>
      </c>
      <c r="C453">
        <v>2224.5005566020691</v>
      </c>
      <c r="D453">
        <v>21004.275566305587</v>
      </c>
      <c r="E453">
        <v>0.24116438701078372</v>
      </c>
      <c r="F453">
        <v>0.23621777784510786</v>
      </c>
      <c r="S453">
        <v>450</v>
      </c>
      <c r="T453">
        <v>0.33298329336247667</v>
      </c>
    </row>
    <row r="454" spans="1:20" x14ac:dyDescent="0.3">
      <c r="A454">
        <v>451</v>
      </c>
      <c r="B454">
        <v>256267588.46819595</v>
      </c>
      <c r="C454">
        <v>2249.7975118079967</v>
      </c>
      <c r="D454">
        <v>21308.086048366258</v>
      </c>
      <c r="E454">
        <v>0.18671293351638346</v>
      </c>
      <c r="F454">
        <v>0.17462325774943876</v>
      </c>
      <c r="S454">
        <v>451</v>
      </c>
      <c r="T454">
        <v>0.24418490285138986</v>
      </c>
    </row>
    <row r="455" spans="1:20" x14ac:dyDescent="0.3">
      <c r="A455">
        <v>452</v>
      </c>
      <c r="B455">
        <v>256267588.46819595</v>
      </c>
      <c r="C455">
        <v>2250.325311807997</v>
      </c>
      <c r="D455">
        <v>21308.086048366258</v>
      </c>
      <c r="E455">
        <v>0.18567368688108496</v>
      </c>
      <c r="F455">
        <v>0.17454209048818464</v>
      </c>
      <c r="S455">
        <v>452</v>
      </c>
      <c r="T455">
        <v>0.24389240649329083</v>
      </c>
    </row>
    <row r="456" spans="1:20" x14ac:dyDescent="0.3">
      <c r="A456">
        <v>453</v>
      </c>
      <c r="B456">
        <v>256348516.38604051</v>
      </c>
      <c r="C456">
        <v>2250.4765161983682</v>
      </c>
      <c r="D456">
        <v>21314.798351392797</v>
      </c>
      <c r="E456">
        <v>0.18527457725405033</v>
      </c>
      <c r="F456">
        <v>0.17387040414150709</v>
      </c>
      <c r="S456">
        <v>453</v>
      </c>
      <c r="T456">
        <v>0.24252041763203458</v>
      </c>
    </row>
    <row r="457" spans="1:20" x14ac:dyDescent="0.3">
      <c r="A457">
        <v>454</v>
      </c>
      <c r="B457">
        <v>256348516.38604051</v>
      </c>
      <c r="C457">
        <v>2251.0043161983681</v>
      </c>
      <c r="D457">
        <v>21314.798351392797</v>
      </c>
      <c r="E457">
        <v>0.18423526125328715</v>
      </c>
      <c r="F457">
        <v>0.17309259245401809</v>
      </c>
      <c r="S457">
        <v>454</v>
      </c>
      <c r="T457">
        <v>0.24249592042842522</v>
      </c>
    </row>
    <row r="458" spans="1:20" x14ac:dyDescent="0.3">
      <c r="A458">
        <v>455</v>
      </c>
      <c r="B458">
        <v>256573296.68504384</v>
      </c>
      <c r="C458">
        <v>2252.3741924514256</v>
      </c>
      <c r="D458">
        <v>21333.658158711529</v>
      </c>
      <c r="E458">
        <v>0.18125599127598924</v>
      </c>
      <c r="F458">
        <v>0.17301133964082283</v>
      </c>
      <c r="S458">
        <v>455</v>
      </c>
      <c r="T458">
        <v>0.24223013070674149</v>
      </c>
    </row>
    <row r="459" spans="1:20" x14ac:dyDescent="0.3">
      <c r="A459">
        <v>456</v>
      </c>
      <c r="B459">
        <v>256573296.68504384</v>
      </c>
      <c r="C459">
        <v>2252.9019924514255</v>
      </c>
      <c r="D459">
        <v>21333.658158711529</v>
      </c>
      <c r="E459">
        <v>0.18021648061066339</v>
      </c>
      <c r="F459">
        <v>0.17233909448297699</v>
      </c>
      <c r="S459">
        <v>456</v>
      </c>
      <c r="T459">
        <v>0.24169917702526261</v>
      </c>
    </row>
    <row r="460" spans="1:20" x14ac:dyDescent="0.3">
      <c r="A460">
        <v>457</v>
      </c>
      <c r="B460">
        <v>256654224.60288826</v>
      </c>
      <c r="C460">
        <v>2253.0531968417959</v>
      </c>
      <c r="D460">
        <v>21340.370461738054</v>
      </c>
      <c r="E460">
        <v>0.17981769631460662</v>
      </c>
      <c r="F460">
        <v>0.16882875087344776</v>
      </c>
      <c r="S460">
        <v>457</v>
      </c>
      <c r="T460">
        <v>0.24129915996278803</v>
      </c>
    </row>
    <row r="461" spans="1:20" x14ac:dyDescent="0.3">
      <c r="A461">
        <v>458</v>
      </c>
      <c r="B461">
        <v>256654224.60288826</v>
      </c>
      <c r="C461">
        <v>2253.5809968417957</v>
      </c>
      <c r="D461">
        <v>21340.370461738054</v>
      </c>
      <c r="E461">
        <v>0.17877811187323345</v>
      </c>
      <c r="F461">
        <v>0.1687472555079465</v>
      </c>
      <c r="S461">
        <v>458</v>
      </c>
      <c r="T461">
        <v>0.24079909739970065</v>
      </c>
    </row>
    <row r="462" spans="1:20" x14ac:dyDescent="0.3">
      <c r="A462">
        <v>459</v>
      </c>
      <c r="B462">
        <v>256761527.76107958</v>
      </c>
      <c r="C462">
        <v>2253.9632542460417</v>
      </c>
      <c r="D462">
        <v>21348.950864504684</v>
      </c>
      <c r="E462">
        <v>0.1778921917001634</v>
      </c>
      <c r="F462">
        <v>0.16807343273918932</v>
      </c>
      <c r="S462">
        <v>459</v>
      </c>
      <c r="T462">
        <v>0.24005461724744148</v>
      </c>
    </row>
    <row r="463" spans="1:20" x14ac:dyDescent="0.3">
      <c r="A463">
        <v>460</v>
      </c>
      <c r="B463">
        <v>256267588.46819595</v>
      </c>
      <c r="C463">
        <v>2254.785511807997</v>
      </c>
      <c r="D463">
        <v>21308.086048366258</v>
      </c>
      <c r="E463">
        <v>0.17690319637637872</v>
      </c>
      <c r="F463">
        <v>0.1672981611957588</v>
      </c>
      <c r="S463">
        <v>460</v>
      </c>
      <c r="T463">
        <v>0.23961169224612119</v>
      </c>
    </row>
    <row r="464" spans="1:20" x14ac:dyDescent="0.3">
      <c r="A464">
        <v>461</v>
      </c>
      <c r="B464">
        <v>256761527.76107958</v>
      </c>
      <c r="C464">
        <v>2254.4910542460416</v>
      </c>
      <c r="D464">
        <v>21348.950864504684</v>
      </c>
      <c r="E464">
        <v>0.17685251611368255</v>
      </c>
      <c r="F464">
        <v>0.1672165737719723</v>
      </c>
      <c r="S464">
        <v>461</v>
      </c>
      <c r="T464">
        <v>0.23949514767079805</v>
      </c>
    </row>
    <row r="465" spans="1:20" x14ac:dyDescent="0.3">
      <c r="A465">
        <v>462</v>
      </c>
      <c r="B465">
        <v>256842455.6789242</v>
      </c>
      <c r="C465">
        <v>2254.6422586364138</v>
      </c>
      <c r="D465">
        <v>21355.663167531227</v>
      </c>
      <c r="E465">
        <v>0.17645393581827168</v>
      </c>
      <c r="F465">
        <v>0.16654214790914307</v>
      </c>
      <c r="S465">
        <v>462</v>
      </c>
      <c r="T465">
        <v>0.23914908781309469</v>
      </c>
    </row>
    <row r="466" spans="1:20" x14ac:dyDescent="0.3">
      <c r="A466">
        <v>463</v>
      </c>
      <c r="B466">
        <v>256348516.38604051</v>
      </c>
      <c r="C466">
        <v>2255.4645161983681</v>
      </c>
      <c r="D466">
        <v>21314.798351392797</v>
      </c>
      <c r="E466">
        <v>0.17546428330979921</v>
      </c>
      <c r="F466">
        <v>0.16528300158857862</v>
      </c>
      <c r="S466">
        <v>463</v>
      </c>
      <c r="T466">
        <v>0.23885389233000789</v>
      </c>
    </row>
    <row r="467" spans="1:20" x14ac:dyDescent="0.3">
      <c r="A467">
        <v>464</v>
      </c>
      <c r="B467">
        <v>256842455.6789242</v>
      </c>
      <c r="C467">
        <v>2255.1700586364136</v>
      </c>
      <c r="D467">
        <v>21355.663167531227</v>
      </c>
      <c r="E467">
        <v>0.17541418361363378</v>
      </c>
      <c r="F467">
        <v>0.1652013027363714</v>
      </c>
      <c r="S467">
        <v>464</v>
      </c>
      <c r="T467">
        <v>0.23782375175602358</v>
      </c>
    </row>
    <row r="468" spans="1:20" x14ac:dyDescent="0.3">
      <c r="A468">
        <v>465</v>
      </c>
      <c r="B468">
        <v>257415996.24507263</v>
      </c>
      <c r="C468">
        <v>2256.6097883501507</v>
      </c>
      <c r="D468">
        <v>21398.639510707606</v>
      </c>
      <c r="E468">
        <v>0.17188380490416333</v>
      </c>
      <c r="F468">
        <v>0.16452617070676415</v>
      </c>
      <c r="S468">
        <v>465</v>
      </c>
      <c r="T468">
        <v>0.23741170389471722</v>
      </c>
    </row>
    <row r="469" spans="1:20" x14ac:dyDescent="0.3">
      <c r="A469">
        <v>466</v>
      </c>
      <c r="B469">
        <v>256573296.68504384</v>
      </c>
      <c r="C469">
        <v>2257.3621924514255</v>
      </c>
      <c r="D469">
        <v>21333.658158711529</v>
      </c>
      <c r="E469">
        <v>0.17144414224326188</v>
      </c>
      <c r="F469">
        <v>0.16375246010113512</v>
      </c>
      <c r="S469">
        <v>466</v>
      </c>
      <c r="T469">
        <v>0.23664346157412888</v>
      </c>
    </row>
    <row r="470" spans="1:20" x14ac:dyDescent="0.3">
      <c r="A470">
        <v>467</v>
      </c>
      <c r="B470">
        <v>257496924.16291723</v>
      </c>
      <c r="C470">
        <v>2257.2887927405222</v>
      </c>
      <c r="D470">
        <v>21405.351813734142</v>
      </c>
      <c r="E470">
        <v>0.17044621038280583</v>
      </c>
      <c r="F470">
        <v>0.16367066499060176</v>
      </c>
      <c r="S470">
        <v>467</v>
      </c>
      <c r="T470">
        <v>0.23620538932353655</v>
      </c>
    </row>
    <row r="471" spans="1:20" x14ac:dyDescent="0.3">
      <c r="A471">
        <v>468</v>
      </c>
      <c r="B471">
        <v>256654224.60288826</v>
      </c>
      <c r="C471">
        <v>2258.0411968417961</v>
      </c>
      <c r="D471">
        <v>21340.370461738054</v>
      </c>
      <c r="E471">
        <v>0.17000525261066213</v>
      </c>
      <c r="F471">
        <v>0.1629949014894429</v>
      </c>
      <c r="S471">
        <v>468</v>
      </c>
      <c r="T471">
        <v>0.23439258653727918</v>
      </c>
    </row>
    <row r="472" spans="1:20" x14ac:dyDescent="0.3">
      <c r="A472">
        <v>469</v>
      </c>
      <c r="B472">
        <v>256761527.76107958</v>
      </c>
      <c r="C472">
        <v>2258.9512542460416</v>
      </c>
      <c r="D472">
        <v>21348.950864504684</v>
      </c>
      <c r="E472">
        <v>0.16807903201399774</v>
      </c>
      <c r="F472">
        <v>0.15358434881231328</v>
      </c>
      <c r="S472">
        <v>469</v>
      </c>
      <c r="T472">
        <v>0.21263693738658213</v>
      </c>
    </row>
    <row r="473" spans="1:20" x14ac:dyDescent="0.3">
      <c r="A473">
        <v>470</v>
      </c>
      <c r="B473">
        <v>257415996.24507263</v>
      </c>
      <c r="C473">
        <v>2259.0015883501505</v>
      </c>
      <c r="D473">
        <v>21398.639510707606</v>
      </c>
      <c r="E473">
        <v>0.16716483798011988</v>
      </c>
      <c r="F473">
        <v>0.15320394998630188</v>
      </c>
      <c r="S473">
        <v>470</v>
      </c>
      <c r="T473">
        <v>0.21234908030658634</v>
      </c>
    </row>
    <row r="474" spans="1:20" x14ac:dyDescent="0.3">
      <c r="A474">
        <v>471</v>
      </c>
      <c r="B474">
        <v>256842455.6789242</v>
      </c>
      <c r="C474">
        <v>2259.6302586364136</v>
      </c>
      <c r="D474">
        <v>21355.663167531227</v>
      </c>
      <c r="E474">
        <v>0.16664015711606414</v>
      </c>
      <c r="F474">
        <v>0.15251753493494674</v>
      </c>
      <c r="S474">
        <v>471</v>
      </c>
      <c r="T474">
        <v>0.21234783253544842</v>
      </c>
    </row>
    <row r="475" spans="1:20" x14ac:dyDescent="0.3">
      <c r="A475">
        <v>472</v>
      </c>
      <c r="B475">
        <v>257721704.46192044</v>
      </c>
      <c r="C475">
        <v>2259.1864689935792</v>
      </c>
      <c r="D475">
        <v>21424.211621052869</v>
      </c>
      <c r="E475">
        <v>0.1664297808430022</v>
      </c>
      <c r="F475">
        <v>0.15205469259468851</v>
      </c>
      <c r="S475">
        <v>472</v>
      </c>
      <c r="T475">
        <v>0.21205974782826228</v>
      </c>
    </row>
    <row r="476" spans="1:20" x14ac:dyDescent="0.3">
      <c r="A476">
        <v>473</v>
      </c>
      <c r="B476">
        <v>257496924.16291723</v>
      </c>
      <c r="C476">
        <v>2259.6805927405226</v>
      </c>
      <c r="D476">
        <v>21405.351813734142</v>
      </c>
      <c r="E476">
        <v>0.16572680934252898</v>
      </c>
      <c r="F476">
        <v>0.15167369962257862</v>
      </c>
      <c r="S476">
        <v>473</v>
      </c>
      <c r="T476">
        <v>0.21030174005760094</v>
      </c>
    </row>
    <row r="477" spans="1:20" x14ac:dyDescent="0.3">
      <c r="A477">
        <v>474</v>
      </c>
      <c r="B477">
        <v>257802632.37976503</v>
      </c>
      <c r="C477">
        <v>2259.8654733839508</v>
      </c>
      <c r="D477">
        <v>21430.923924079405</v>
      </c>
      <c r="E477">
        <v>0.16499230715203431</v>
      </c>
      <c r="F477">
        <v>0.15098646237436106</v>
      </c>
      <c r="S477">
        <v>474</v>
      </c>
      <c r="T477">
        <v>0.21001102035293337</v>
      </c>
    </row>
    <row r="478" spans="1:20" x14ac:dyDescent="0.3">
      <c r="A478">
        <v>475</v>
      </c>
      <c r="B478">
        <v>257909935.53795627</v>
      </c>
      <c r="C478">
        <v>2260.7755307881962</v>
      </c>
      <c r="D478">
        <v>21439.504326846036</v>
      </c>
      <c r="E478">
        <v>0.16306783765977065</v>
      </c>
      <c r="F478">
        <v>0.14779369274548998</v>
      </c>
      <c r="S478">
        <v>475</v>
      </c>
      <c r="T478">
        <v>0.20553501557751006</v>
      </c>
    </row>
    <row r="479" spans="1:20" x14ac:dyDescent="0.3">
      <c r="A479">
        <v>476</v>
      </c>
      <c r="B479">
        <v>257721704.46192044</v>
      </c>
      <c r="C479">
        <v>2261.5782689935795</v>
      </c>
      <c r="D479">
        <v>21424.211621052869</v>
      </c>
      <c r="E479">
        <v>0.16170915327845783</v>
      </c>
      <c r="F479">
        <v>0.14741100176123179</v>
      </c>
      <c r="S479">
        <v>476</v>
      </c>
      <c r="T479">
        <v>0.20523585032220606</v>
      </c>
    </row>
    <row r="480" spans="1:20" x14ac:dyDescent="0.3">
      <c r="A480">
        <v>477</v>
      </c>
      <c r="B480">
        <v>257990863.45580086</v>
      </c>
      <c r="C480">
        <v>2261.4545351785678</v>
      </c>
      <c r="D480">
        <v>21446.216629872572</v>
      </c>
      <c r="E480">
        <v>0.16163044221106959</v>
      </c>
      <c r="F480">
        <v>0.14672142377855402</v>
      </c>
      <c r="S480">
        <v>477</v>
      </c>
      <c r="T480">
        <v>0.20518065328840501</v>
      </c>
    </row>
    <row r="481" spans="1:20" x14ac:dyDescent="0.3">
      <c r="A481">
        <v>478</v>
      </c>
      <c r="B481">
        <v>257802632.37976503</v>
      </c>
      <c r="C481">
        <v>2262.2572733839506</v>
      </c>
      <c r="D481">
        <v>21430.923924079405</v>
      </c>
      <c r="E481">
        <v>0.16027121707444675</v>
      </c>
      <c r="F481">
        <v>0.14626420698409243</v>
      </c>
      <c r="S481">
        <v>478</v>
      </c>
      <c r="T481">
        <v>0.20488107009794676</v>
      </c>
    </row>
    <row r="482" spans="1:20" x14ac:dyDescent="0.3">
      <c r="A482">
        <v>479</v>
      </c>
      <c r="B482">
        <v>257415996.24507263</v>
      </c>
      <c r="C482">
        <v>2263.4617883501505</v>
      </c>
      <c r="D482">
        <v>21398.639510707606</v>
      </c>
      <c r="E482">
        <v>0.15838181030537699</v>
      </c>
      <c r="F482">
        <v>0.14588087216343734</v>
      </c>
      <c r="S482">
        <v>479</v>
      </c>
      <c r="T482">
        <v>0.20311358317548722</v>
      </c>
    </row>
    <row r="483" spans="1:20" x14ac:dyDescent="0.3">
      <c r="A483">
        <v>480</v>
      </c>
      <c r="B483">
        <v>257909935.53795627</v>
      </c>
      <c r="C483">
        <v>2263.1673307881961</v>
      </c>
      <c r="D483">
        <v>21439.504326846036</v>
      </c>
      <c r="E483">
        <v>0.1583461628071883</v>
      </c>
      <c r="F483">
        <v>0.1451904008094631</v>
      </c>
      <c r="S483">
        <v>480</v>
      </c>
      <c r="T483">
        <v>0.20289913678265234</v>
      </c>
    </row>
    <row r="484" spans="1:20" x14ac:dyDescent="0.3">
      <c r="A484">
        <v>481</v>
      </c>
      <c r="B484">
        <v>257496924.16291723</v>
      </c>
      <c r="C484">
        <v>2264.1407927405226</v>
      </c>
      <c r="D484">
        <v>21405.351813734142</v>
      </c>
      <c r="E484">
        <v>0.15694311011181469</v>
      </c>
      <c r="F484">
        <v>0.14425049282650354</v>
      </c>
      <c r="S484">
        <v>481</v>
      </c>
      <c r="T484">
        <v>0.2027561103456075</v>
      </c>
    </row>
    <row r="485" spans="1:20" x14ac:dyDescent="0.3">
      <c r="A485">
        <v>482</v>
      </c>
      <c r="B485">
        <v>257990863.45580086</v>
      </c>
      <c r="C485">
        <v>2263.8463351785681</v>
      </c>
      <c r="D485">
        <v>21446.216629872572</v>
      </c>
      <c r="E485">
        <v>0.15690828636741527</v>
      </c>
      <c r="F485">
        <v>0.14386635646749663</v>
      </c>
      <c r="S485">
        <v>482</v>
      </c>
      <c r="T485">
        <v>0.20259641508273743</v>
      </c>
    </row>
    <row r="486" spans="1:20" x14ac:dyDescent="0.3">
      <c r="A486">
        <v>483</v>
      </c>
      <c r="B486">
        <v>257721704.46192044</v>
      </c>
      <c r="C486">
        <v>2266.0384689935795</v>
      </c>
      <c r="D486">
        <v>21424.211621052869</v>
      </c>
      <c r="E486">
        <v>0.15292356437287424</v>
      </c>
      <c r="F486">
        <v>0.14317480547797806</v>
      </c>
      <c r="S486">
        <v>483</v>
      </c>
      <c r="T486">
        <v>0.20255955136546333</v>
      </c>
    </row>
    <row r="487" spans="1:20" x14ac:dyDescent="0.3">
      <c r="A487">
        <v>484</v>
      </c>
      <c r="B487">
        <v>257802632.37976503</v>
      </c>
      <c r="C487">
        <v>2266.7174733839506</v>
      </c>
      <c r="D487">
        <v>21430.923924079405</v>
      </c>
      <c r="E487">
        <v>0.1514849082973167</v>
      </c>
      <c r="F487">
        <v>0.14272111947725485</v>
      </c>
      <c r="S487">
        <v>484</v>
      </c>
      <c r="T487">
        <v>0.20225643342752331</v>
      </c>
    </row>
    <row r="488" spans="1:20" x14ac:dyDescent="0.3">
      <c r="A488">
        <v>485</v>
      </c>
      <c r="B488">
        <v>257909935.53795627</v>
      </c>
      <c r="C488">
        <v>2267.6275307881961</v>
      </c>
      <c r="D488">
        <v>21439.504326846036</v>
      </c>
      <c r="E488">
        <v>0.14955896694139983</v>
      </c>
      <c r="F488">
        <v>0.14233630660599353</v>
      </c>
      <c r="S488">
        <v>485</v>
      </c>
      <c r="T488">
        <v>0.20045092340043577</v>
      </c>
    </row>
    <row r="489" spans="1:20" x14ac:dyDescent="0.3">
      <c r="A489">
        <v>486</v>
      </c>
      <c r="B489">
        <v>257990863.45580086</v>
      </c>
      <c r="C489">
        <v>2268.3065351785681</v>
      </c>
      <c r="D489">
        <v>21446.216629872572</v>
      </c>
      <c r="E489">
        <v>0.14812033918791906</v>
      </c>
      <c r="F489">
        <v>0.14164381575157806</v>
      </c>
      <c r="S489">
        <v>486</v>
      </c>
      <c r="T489">
        <v>0.20010839144497181</v>
      </c>
    </row>
    <row r="490" spans="1:20" x14ac:dyDescent="0.3">
      <c r="A490">
        <v>487</v>
      </c>
      <c r="B490">
        <v>261001643.52159321</v>
      </c>
      <c r="C490">
        <v>2288.3027513711559</v>
      </c>
      <c r="D490">
        <v>21696.65971601029</v>
      </c>
      <c r="E490">
        <v>0.10504020960660183</v>
      </c>
      <c r="F490">
        <v>8.5564371039400913E-2</v>
      </c>
      <c r="S490">
        <v>487</v>
      </c>
      <c r="T490">
        <v>0.19319754990290089</v>
      </c>
    </row>
    <row r="491" spans="1:20" x14ac:dyDescent="0.3">
      <c r="A491">
        <v>488</v>
      </c>
      <c r="B491">
        <v>261001643.52159321</v>
      </c>
      <c r="C491">
        <v>2288.8305513711557</v>
      </c>
      <c r="D491">
        <v>21696.65971601029</v>
      </c>
      <c r="E491">
        <v>0.10399283420272491</v>
      </c>
      <c r="F491">
        <v>8.547096170364904E-2</v>
      </c>
      <c r="S491">
        <v>488</v>
      </c>
      <c r="T491">
        <v>0.19255239490875051</v>
      </c>
    </row>
    <row r="492" spans="1:20" x14ac:dyDescent="0.3">
      <c r="A492">
        <v>489</v>
      </c>
      <c r="B492">
        <v>261082571.43943781</v>
      </c>
      <c r="C492">
        <v>2288.981755761527</v>
      </c>
      <c r="D492">
        <v>21703.372019036822</v>
      </c>
      <c r="E492">
        <v>0.10360476410944164</v>
      </c>
      <c r="F492">
        <v>8.4714140055243581E-2</v>
      </c>
      <c r="S492">
        <v>489</v>
      </c>
      <c r="T492">
        <v>0.19175203979242914</v>
      </c>
    </row>
    <row r="493" spans="1:20" x14ac:dyDescent="0.3">
      <c r="A493">
        <v>490</v>
      </c>
      <c r="B493">
        <v>261082571.43943781</v>
      </c>
      <c r="C493">
        <v>2289.5095557615273</v>
      </c>
      <c r="D493">
        <v>21703.372019036822</v>
      </c>
      <c r="E493">
        <v>0.10255716434696061</v>
      </c>
      <c r="F493">
        <v>8.4038196324226155E-2</v>
      </c>
      <c r="S493">
        <v>490</v>
      </c>
      <c r="T493">
        <v>0.19168959738211561</v>
      </c>
    </row>
    <row r="494" spans="1:20" x14ac:dyDescent="0.3">
      <c r="A494">
        <v>491</v>
      </c>
      <c r="B494">
        <v>261307351.73844099</v>
      </c>
      <c r="C494">
        <v>2290.8794320145839</v>
      </c>
      <c r="D494">
        <v>21722.231826355553</v>
      </c>
      <c r="E494">
        <v>9.9594655109001784E-2</v>
      </c>
      <c r="F494">
        <v>8.3944373351390628E-2</v>
      </c>
      <c r="S494">
        <v>491</v>
      </c>
      <c r="T494">
        <v>0.1910462253637325</v>
      </c>
    </row>
    <row r="495" spans="1:20" x14ac:dyDescent="0.3">
      <c r="A495">
        <v>492</v>
      </c>
      <c r="B495">
        <v>261307351.73844099</v>
      </c>
      <c r="C495">
        <v>2291.4072320145842</v>
      </c>
      <c r="D495">
        <v>21722.231826355553</v>
      </c>
      <c r="E495">
        <v>9.8546408511259564E-2</v>
      </c>
      <c r="F495">
        <v>8.3184685709448827E-2</v>
      </c>
      <c r="S495">
        <v>492</v>
      </c>
      <c r="T495">
        <v>0.19103815052138343</v>
      </c>
    </row>
    <row r="496" spans="1:20" x14ac:dyDescent="0.3">
      <c r="A496">
        <v>493</v>
      </c>
      <c r="B496">
        <v>261388279.65628558</v>
      </c>
      <c r="C496">
        <v>2291.558436404956</v>
      </c>
      <c r="D496">
        <v>21728.944129382086</v>
      </c>
      <c r="E496">
        <v>9.8159656655670904E-2</v>
      </c>
      <c r="F496">
        <v>8.0104635851444533E-2</v>
      </c>
      <c r="S496">
        <v>493</v>
      </c>
      <c r="T496">
        <v>0.19025209263714254</v>
      </c>
    </row>
    <row r="497" spans="1:20" x14ac:dyDescent="0.3">
      <c r="A497">
        <v>494</v>
      </c>
      <c r="B497">
        <v>261388279.65628558</v>
      </c>
      <c r="C497">
        <v>2292.0862364049558</v>
      </c>
      <c r="D497">
        <v>21728.944129382086</v>
      </c>
      <c r="E497">
        <v>9.7111164396617156E-2</v>
      </c>
      <c r="F497">
        <v>8.0014684413492632E-2</v>
      </c>
      <c r="S497">
        <v>494</v>
      </c>
      <c r="T497">
        <v>0.18953915217589828</v>
      </c>
    </row>
    <row r="498" spans="1:20" x14ac:dyDescent="0.3">
      <c r="A498">
        <v>495</v>
      </c>
      <c r="B498">
        <v>261495582.81447688</v>
      </c>
      <c r="C498">
        <v>2292.4684938092014</v>
      </c>
      <c r="D498">
        <v>21737.52453214872</v>
      </c>
      <c r="E498">
        <v>9.6238423898935915E-2</v>
      </c>
      <c r="F498">
        <v>7.9787613812567923E-2</v>
      </c>
      <c r="S498">
        <v>495</v>
      </c>
      <c r="T498">
        <v>0.1894717321517049</v>
      </c>
    </row>
    <row r="499" spans="1:20" x14ac:dyDescent="0.3">
      <c r="A499">
        <v>496</v>
      </c>
      <c r="B499">
        <v>261495582.81447688</v>
      </c>
      <c r="C499">
        <v>2292.9962938092012</v>
      </c>
      <c r="D499">
        <v>21737.52453214872</v>
      </c>
      <c r="E499">
        <v>9.5189609975284473E-2</v>
      </c>
      <c r="F499">
        <v>7.9692566340179044E-2</v>
      </c>
      <c r="S499">
        <v>496</v>
      </c>
      <c r="T499">
        <v>0.18881156350192391</v>
      </c>
    </row>
    <row r="500" spans="1:20" x14ac:dyDescent="0.3">
      <c r="A500">
        <v>497</v>
      </c>
      <c r="B500">
        <v>261001643.52159321</v>
      </c>
      <c r="C500">
        <v>2293.2907513711557</v>
      </c>
      <c r="D500">
        <v>21696.65971601029</v>
      </c>
      <c r="E500">
        <v>9.5159798788509622E-2</v>
      </c>
      <c r="F500">
        <v>7.9292758528051663E-2</v>
      </c>
      <c r="S500">
        <v>497</v>
      </c>
      <c r="T500">
        <v>0.18832515756289589</v>
      </c>
    </row>
    <row r="501" spans="1:20" x14ac:dyDescent="0.3">
      <c r="A501">
        <v>498</v>
      </c>
      <c r="B501">
        <v>261576510.73232141</v>
      </c>
      <c r="C501">
        <v>2293.1474981995721</v>
      </c>
      <c r="D501">
        <v>21744.236835175252</v>
      </c>
      <c r="E501">
        <v>9.4803733403244175E-2</v>
      </c>
      <c r="F501">
        <v>7.8924403834505011E-2</v>
      </c>
      <c r="S501">
        <v>498</v>
      </c>
      <c r="T501">
        <v>0.18804753340748653</v>
      </c>
    </row>
    <row r="502" spans="1:20" x14ac:dyDescent="0.3">
      <c r="A502">
        <v>499</v>
      </c>
      <c r="B502">
        <v>261576510.73232141</v>
      </c>
      <c r="C502">
        <v>2293.6752981995719</v>
      </c>
      <c r="D502">
        <v>21744.236835175252</v>
      </c>
      <c r="E502">
        <v>9.3754659394496745E-2</v>
      </c>
      <c r="F502">
        <v>7.8575589152858616E-2</v>
      </c>
      <c r="S502">
        <v>499</v>
      </c>
      <c r="T502">
        <v>0.18762336817769318</v>
      </c>
    </row>
    <row r="503" spans="1:20" x14ac:dyDescent="0.3">
      <c r="A503">
        <v>500</v>
      </c>
      <c r="B503">
        <v>261082571.43943781</v>
      </c>
      <c r="C503">
        <v>2293.9697557615273</v>
      </c>
      <c r="D503">
        <v>21703.372019036822</v>
      </c>
      <c r="E503">
        <v>9.3722362886361196E-2</v>
      </c>
      <c r="F503">
        <v>7.8485322480242231E-2</v>
      </c>
      <c r="S503">
        <v>500</v>
      </c>
      <c r="T503">
        <v>0.1873246854122598</v>
      </c>
    </row>
    <row r="504" spans="1:20" x14ac:dyDescent="0.3">
      <c r="A504">
        <v>501</v>
      </c>
      <c r="B504">
        <v>261232699.26469335</v>
      </c>
      <c r="C504">
        <v>2295.0738800621416</v>
      </c>
      <c r="D504">
        <v>21721.281415789239</v>
      </c>
      <c r="E504">
        <v>9.1351482924457397E-2</v>
      </c>
      <c r="F504">
        <v>7.8262286932531386E-2</v>
      </c>
      <c r="S504">
        <v>501</v>
      </c>
      <c r="T504">
        <v>0.18679373408158456</v>
      </c>
    </row>
    <row r="505" spans="1:20" x14ac:dyDescent="0.3">
      <c r="A505">
        <v>502</v>
      </c>
      <c r="B505">
        <v>261232699.26469335</v>
      </c>
      <c r="C505">
        <v>2295.6198800621414</v>
      </c>
      <c r="D505">
        <v>21721.281415789239</v>
      </c>
      <c r="E505">
        <v>9.0271815840391609E-2</v>
      </c>
      <c r="F505">
        <v>7.8166763500979924E-2</v>
      </c>
      <c r="S505">
        <v>502</v>
      </c>
      <c r="T505">
        <v>0.18608461030527884</v>
      </c>
    </row>
    <row r="506" spans="1:20" x14ac:dyDescent="0.3">
      <c r="A506">
        <v>503</v>
      </c>
      <c r="B506">
        <v>261313627.18253782</v>
      </c>
      <c r="C506">
        <v>2295.7528844525118</v>
      </c>
      <c r="D506">
        <v>21727.993718815764</v>
      </c>
      <c r="E506">
        <v>8.9914329455395722E-2</v>
      </c>
      <c r="F506">
        <v>7.7761534206944358E-2</v>
      </c>
      <c r="S506">
        <v>503</v>
      </c>
      <c r="T506">
        <v>0.1845457051611403</v>
      </c>
    </row>
    <row r="507" spans="1:20" x14ac:dyDescent="0.3">
      <c r="A507">
        <v>504</v>
      </c>
      <c r="B507">
        <v>261307351.73844099</v>
      </c>
      <c r="C507">
        <v>2295.8674320145842</v>
      </c>
      <c r="D507">
        <v>21722.231826355553</v>
      </c>
      <c r="E507">
        <v>8.9706507620157722E-2</v>
      </c>
      <c r="F507">
        <v>7.7395296783972195E-2</v>
      </c>
      <c r="S507">
        <v>504</v>
      </c>
      <c r="T507">
        <v>0.18382635839923631</v>
      </c>
    </row>
    <row r="508" spans="1:20" x14ac:dyDescent="0.3">
      <c r="A508">
        <v>505</v>
      </c>
      <c r="B508">
        <v>261313627.18253782</v>
      </c>
      <c r="C508">
        <v>2296.2988844525116</v>
      </c>
      <c r="D508">
        <v>21727.993718815764</v>
      </c>
      <c r="E508">
        <v>8.8834448420703233E-2</v>
      </c>
      <c r="F508">
        <v>7.6254098834130951E-2</v>
      </c>
      <c r="S508">
        <v>505</v>
      </c>
      <c r="T508">
        <v>0.16042490464308504</v>
      </c>
    </row>
    <row r="509" spans="1:20" x14ac:dyDescent="0.3">
      <c r="A509">
        <v>506</v>
      </c>
      <c r="B509">
        <v>261388279.65628558</v>
      </c>
      <c r="C509">
        <v>2296.5464364049558</v>
      </c>
      <c r="D509">
        <v>21728.944129382086</v>
      </c>
      <c r="E509">
        <v>8.8269312379135184E-2</v>
      </c>
      <c r="F509">
        <v>7.615795069362756E-2</v>
      </c>
      <c r="S509">
        <v>506</v>
      </c>
      <c r="T509">
        <v>0.16040351100875871</v>
      </c>
    </row>
    <row r="510" spans="1:20" x14ac:dyDescent="0.3">
      <c r="A510">
        <v>507</v>
      </c>
      <c r="B510">
        <v>261495582.81447688</v>
      </c>
      <c r="C510">
        <v>2297.4564938092012</v>
      </c>
      <c r="D510">
        <v>21737.52453214872</v>
      </c>
      <c r="E510">
        <v>8.634522293997271E-2</v>
      </c>
      <c r="F510">
        <v>7.5382194214473022E-2</v>
      </c>
      <c r="S510">
        <v>507</v>
      </c>
      <c r="T510">
        <v>0.16014339436667441</v>
      </c>
    </row>
    <row r="511" spans="1:20" x14ac:dyDescent="0.3">
      <c r="A511">
        <v>508</v>
      </c>
      <c r="B511">
        <v>261538407.4815411</v>
      </c>
      <c r="C511">
        <v>2297.6505607055697</v>
      </c>
      <c r="D511">
        <v>21746.853526134499</v>
      </c>
      <c r="E511">
        <v>8.5899316407120174E-2</v>
      </c>
      <c r="F511">
        <v>7.4729381742489012E-2</v>
      </c>
      <c r="S511">
        <v>508</v>
      </c>
      <c r="T511">
        <v>0.16012230468912536</v>
      </c>
    </row>
    <row r="512" spans="1:20" x14ac:dyDescent="0.3">
      <c r="A512">
        <v>509</v>
      </c>
      <c r="B512">
        <v>261576510.73232141</v>
      </c>
      <c r="C512">
        <v>2298.1354981995719</v>
      </c>
      <c r="D512">
        <v>21744.236835175252</v>
      </c>
      <c r="E512">
        <v>8.4908194622728195E-2</v>
      </c>
      <c r="F512">
        <v>7.4632712948042065E-2</v>
      </c>
      <c r="S512">
        <v>509</v>
      </c>
      <c r="T512">
        <v>0.15836085448234316</v>
      </c>
    </row>
    <row r="513" spans="1:20" x14ac:dyDescent="0.3">
      <c r="A513">
        <v>510</v>
      </c>
      <c r="B513">
        <v>261538407.4815411</v>
      </c>
      <c r="C513">
        <v>2298.1965607055699</v>
      </c>
      <c r="D513">
        <v>21746.853526134499</v>
      </c>
      <c r="E513">
        <v>8.4818815350480747E-2</v>
      </c>
      <c r="F513">
        <v>7.4316660854821012E-2</v>
      </c>
      <c r="S513">
        <v>510</v>
      </c>
      <c r="T513">
        <v>0.15834172451146533</v>
      </c>
    </row>
    <row r="514" spans="1:20" x14ac:dyDescent="0.3">
      <c r="A514">
        <v>511</v>
      </c>
      <c r="B514">
        <v>261619335.39938569</v>
      </c>
      <c r="C514">
        <v>2298.3295650959412</v>
      </c>
      <c r="D514">
        <v>21753.565829161031</v>
      </c>
      <c r="E514">
        <v>8.446245256942303E-2</v>
      </c>
      <c r="F514">
        <v>7.4225459392632309E-2</v>
      </c>
      <c r="S514">
        <v>511</v>
      </c>
      <c r="T514">
        <v>0.15056861260842322</v>
      </c>
    </row>
    <row r="515" spans="1:20" x14ac:dyDescent="0.3">
      <c r="A515">
        <v>512</v>
      </c>
      <c r="B515">
        <v>261619335.39938569</v>
      </c>
      <c r="C515">
        <v>2298.8755650959411</v>
      </c>
      <c r="D515">
        <v>21753.565829161031</v>
      </c>
      <c r="E515">
        <v>8.3381711981482518E-2</v>
      </c>
      <c r="F515">
        <v>7.3853338267466331E-2</v>
      </c>
      <c r="S515">
        <v>512</v>
      </c>
      <c r="T515">
        <v>0.15046901355463782</v>
      </c>
    </row>
    <row r="516" spans="1:20" x14ac:dyDescent="0.3">
      <c r="A516">
        <v>513</v>
      </c>
      <c r="B516">
        <v>261726638.55757698</v>
      </c>
      <c r="C516">
        <v>2299.2396225001871</v>
      </c>
      <c r="D516">
        <v>21762.146231927662</v>
      </c>
      <c r="E516">
        <v>8.2538787069602756E-2</v>
      </c>
      <c r="F516">
        <v>7.3496172948433261E-2</v>
      </c>
      <c r="S516">
        <v>513</v>
      </c>
      <c r="T516">
        <v>0.15026544739047587</v>
      </c>
    </row>
    <row r="517" spans="1:20" x14ac:dyDescent="0.3">
      <c r="A517">
        <v>514</v>
      </c>
      <c r="B517">
        <v>261726638.55757698</v>
      </c>
      <c r="C517">
        <v>2299.7856225001869</v>
      </c>
      <c r="D517">
        <v>21762.146231927662</v>
      </c>
      <c r="E517">
        <v>8.1457736975611941E-2</v>
      </c>
      <c r="F517">
        <v>7.2788053969997865E-2</v>
      </c>
      <c r="S517">
        <v>514</v>
      </c>
      <c r="T517">
        <v>0.15016594519117585</v>
      </c>
    </row>
    <row r="518" spans="1:20" x14ac:dyDescent="0.3">
      <c r="A518">
        <v>515</v>
      </c>
      <c r="B518">
        <v>261232699.26469335</v>
      </c>
      <c r="C518">
        <v>2300.2338800621415</v>
      </c>
      <c r="D518">
        <v>21721.281415789239</v>
      </c>
      <c r="E518">
        <v>8.1176244834356689E-2</v>
      </c>
      <c r="F518">
        <v>7.2696485287932683E-2</v>
      </c>
      <c r="S518">
        <v>515</v>
      </c>
      <c r="T518">
        <v>0.14872009282701526</v>
      </c>
    </row>
    <row r="519" spans="1:20" x14ac:dyDescent="0.3">
      <c r="A519">
        <v>516</v>
      </c>
      <c r="B519">
        <v>261807566.47542158</v>
      </c>
      <c r="C519">
        <v>2299.9186268905582</v>
      </c>
      <c r="D519">
        <v>21768.858534954205</v>
      </c>
      <c r="E519">
        <v>8.1102125525523205E-2</v>
      </c>
      <c r="F519">
        <v>7.1965023041483708E-2</v>
      </c>
      <c r="S519">
        <v>516</v>
      </c>
      <c r="T519">
        <v>0.14864666140342883</v>
      </c>
    </row>
    <row r="520" spans="1:20" x14ac:dyDescent="0.3">
      <c r="A520">
        <v>517</v>
      </c>
      <c r="B520">
        <v>261807566.47542158</v>
      </c>
      <c r="C520">
        <v>2300.4646268905581</v>
      </c>
      <c r="D520">
        <v>21768.858534954205</v>
      </c>
      <c r="E520">
        <v>8.0020818134933974E-2</v>
      </c>
      <c r="F520">
        <v>7.0775415485409027E-2</v>
      </c>
      <c r="S520">
        <v>517</v>
      </c>
      <c r="T520">
        <v>0.14841412892653311</v>
      </c>
    </row>
    <row r="521" spans="1:20" x14ac:dyDescent="0.3">
      <c r="A521">
        <v>518</v>
      </c>
      <c r="B521">
        <v>261313627.18253782</v>
      </c>
      <c r="C521">
        <v>2300.9128844525117</v>
      </c>
      <c r="D521">
        <v>21727.993718815764</v>
      </c>
      <c r="E521">
        <v>7.973741319903016E-2</v>
      </c>
      <c r="F521">
        <v>7.0683373665928501E-2</v>
      </c>
      <c r="S521">
        <v>518</v>
      </c>
      <c r="T521">
        <v>0.14835622236162618</v>
      </c>
    </row>
    <row r="522" spans="1:20" x14ac:dyDescent="0.3">
      <c r="A522">
        <v>519</v>
      </c>
      <c r="B522">
        <v>261538407.4815411</v>
      </c>
      <c r="C522">
        <v>2302.81056070557</v>
      </c>
      <c r="D522">
        <v>21746.853526134499</v>
      </c>
      <c r="E522">
        <v>7.5717545550399404E-2</v>
      </c>
      <c r="F522">
        <v>6.9949196880564196E-2</v>
      </c>
      <c r="S522">
        <v>519</v>
      </c>
      <c r="T522">
        <v>0.14834086507092181</v>
      </c>
    </row>
    <row r="523" spans="1:20" x14ac:dyDescent="0.3">
      <c r="A523">
        <v>520</v>
      </c>
      <c r="B523">
        <v>261619335.39938569</v>
      </c>
      <c r="C523">
        <v>2303.4895650959411</v>
      </c>
      <c r="D523">
        <v>21753.565829161031</v>
      </c>
      <c r="E523">
        <v>7.4278782447447886E-2</v>
      </c>
      <c r="F523">
        <v>6.9247123384479567E-2</v>
      </c>
      <c r="S523">
        <v>520</v>
      </c>
      <c r="T523">
        <v>0.1482574434480966</v>
      </c>
    </row>
    <row r="524" spans="1:20" x14ac:dyDescent="0.3">
      <c r="A524">
        <v>521</v>
      </c>
      <c r="B524">
        <v>261726638.55757698</v>
      </c>
      <c r="C524">
        <v>2304.399622500187</v>
      </c>
      <c r="D524">
        <v>21762.146231927662</v>
      </c>
      <c r="E524">
        <v>7.2352718982305622E-2</v>
      </c>
      <c r="F524">
        <v>6.9154676712510632E-2</v>
      </c>
      <c r="S524">
        <v>521</v>
      </c>
      <c r="T524">
        <v>0.14648917860395461</v>
      </c>
    </row>
    <row r="525" spans="1:20" x14ac:dyDescent="0.3">
      <c r="A525">
        <v>522</v>
      </c>
      <c r="B525">
        <v>261807566.47542158</v>
      </c>
      <c r="C525">
        <v>2305.0786268905581</v>
      </c>
      <c r="D525">
        <v>21768.858534954205</v>
      </c>
      <c r="E525">
        <v>7.0914003340158696E-2</v>
      </c>
      <c r="F525">
        <v>6.8418098554907283E-2</v>
      </c>
      <c r="S525">
        <v>522</v>
      </c>
      <c r="T525">
        <v>0.14641705623437903</v>
      </c>
    </row>
    <row r="526" spans="1:20" x14ac:dyDescent="0.3">
      <c r="A526">
        <v>523</v>
      </c>
      <c r="B526">
        <v>264818346.5412139</v>
      </c>
      <c r="C526">
        <v>2326.7668430831454</v>
      </c>
      <c r="D526">
        <v>22019.301621091912</v>
      </c>
      <c r="E526">
        <v>2.4649536185564831E-2</v>
      </c>
      <c r="F526">
        <v>1.2467913722811849E-2</v>
      </c>
      <c r="S526">
        <v>523</v>
      </c>
      <c r="T526">
        <v>0.13147210926540756</v>
      </c>
    </row>
    <row r="527" spans="1:20" x14ac:dyDescent="0.3">
      <c r="A527">
        <v>524</v>
      </c>
      <c r="B527">
        <v>264899274.45905852</v>
      </c>
      <c r="C527">
        <v>2327.4458474735179</v>
      </c>
      <c r="D527">
        <v>22026.013924118455</v>
      </c>
      <c r="E527">
        <v>2.3231819840078206E-2</v>
      </c>
      <c r="F527">
        <v>1.1807561196784416E-2</v>
      </c>
      <c r="S527">
        <v>524</v>
      </c>
      <c r="T527">
        <v>0.13124207993909803</v>
      </c>
    </row>
    <row r="528" spans="1:20" x14ac:dyDescent="0.3">
      <c r="A528">
        <v>525</v>
      </c>
      <c r="B528">
        <v>264818346.5412139</v>
      </c>
      <c r="C528">
        <v>2329.1950430831457</v>
      </c>
      <c r="D528">
        <v>22019.301621091912</v>
      </c>
      <c r="E528">
        <v>1.9757613909612916E-2</v>
      </c>
      <c r="F528">
        <v>1.1022221471677991E-2</v>
      </c>
      <c r="S528">
        <v>525</v>
      </c>
      <c r="T528">
        <v>0.13043591877094973</v>
      </c>
    </row>
    <row r="529" spans="1:20" x14ac:dyDescent="0.3">
      <c r="A529">
        <v>526</v>
      </c>
      <c r="B529">
        <v>265124054.75806174</v>
      </c>
      <c r="C529">
        <v>2329.3435237265753</v>
      </c>
      <c r="D529">
        <v>22044.873731437183</v>
      </c>
      <c r="E529">
        <v>1.9286988958873548E-2</v>
      </c>
      <c r="F529">
        <v>1.0878036617595888E-2</v>
      </c>
      <c r="S529">
        <v>526</v>
      </c>
      <c r="T529">
        <v>0.13020237913519153</v>
      </c>
    </row>
    <row r="530" spans="1:20" x14ac:dyDescent="0.3">
      <c r="A530">
        <v>527</v>
      </c>
      <c r="B530">
        <v>264899274.45905852</v>
      </c>
      <c r="C530">
        <v>2329.8740474735177</v>
      </c>
      <c r="D530">
        <v>22026.013924118455</v>
      </c>
      <c r="E530">
        <v>1.8333314808581028E-2</v>
      </c>
      <c r="F530">
        <v>1.0317996846276805E-2</v>
      </c>
      <c r="S530">
        <v>527</v>
      </c>
      <c r="T530">
        <v>0.12947420009701721</v>
      </c>
    </row>
    <row r="531" spans="1:20" x14ac:dyDescent="0.3">
      <c r="A531">
        <v>528</v>
      </c>
      <c r="B531">
        <v>265204982.67590627</v>
      </c>
      <c r="C531">
        <v>2330.0225281169464</v>
      </c>
      <c r="D531">
        <v>22051.586034463715</v>
      </c>
      <c r="E531">
        <v>1.7883675104777595E-2</v>
      </c>
      <c r="F531">
        <v>9.3463567078126072E-3</v>
      </c>
      <c r="S531">
        <v>528</v>
      </c>
      <c r="T531">
        <v>0.12923790864669921</v>
      </c>
    </row>
    <row r="532" spans="1:20" x14ac:dyDescent="0.3">
      <c r="A532">
        <v>529</v>
      </c>
      <c r="B532">
        <v>265312285.83409753</v>
      </c>
      <c r="C532">
        <v>2330.9325855211914</v>
      </c>
      <c r="D532">
        <v>22060.166437230346</v>
      </c>
      <c r="E532">
        <v>1.60131335439435E-2</v>
      </c>
      <c r="F532">
        <v>7.1835371524132385E-3</v>
      </c>
      <c r="S532">
        <v>529</v>
      </c>
      <c r="T532">
        <v>0.11983763932600114</v>
      </c>
    </row>
    <row r="533" spans="1:20" x14ac:dyDescent="0.3">
      <c r="A533">
        <v>530</v>
      </c>
      <c r="B533">
        <v>265393213.75194213</v>
      </c>
      <c r="C533">
        <v>2331.6115899115634</v>
      </c>
      <c r="D533">
        <v>22066.878740256881</v>
      </c>
      <c r="E533">
        <v>1.4626965686274073E-2</v>
      </c>
      <c r="F533">
        <v>6.2751918366028723E-3</v>
      </c>
      <c r="S533">
        <v>530</v>
      </c>
      <c r="T533">
        <v>0.11967605913389569</v>
      </c>
    </row>
    <row r="534" spans="1:20" x14ac:dyDescent="0.3">
      <c r="A534">
        <v>531</v>
      </c>
      <c r="B534">
        <v>265124054.75806174</v>
      </c>
      <c r="C534">
        <v>2331.7717237265756</v>
      </c>
      <c r="D534">
        <v>22044.873731437183</v>
      </c>
      <c r="E534">
        <v>1.4369097459446062E-2</v>
      </c>
      <c r="F534">
        <v>5.9500219601167862E-3</v>
      </c>
      <c r="S534">
        <v>531</v>
      </c>
      <c r="T534">
        <v>0.11902840033802708</v>
      </c>
    </row>
    <row r="535" spans="1:20" x14ac:dyDescent="0.3">
      <c r="A535">
        <v>532</v>
      </c>
      <c r="B535">
        <v>265204982.67590627</v>
      </c>
      <c r="C535">
        <v>2332.4507281169463</v>
      </c>
      <c r="D535">
        <v>22051.586034463715</v>
      </c>
      <c r="E535">
        <v>1.2959078948011604E-2</v>
      </c>
      <c r="F535">
        <v>5.0798011237511778E-3</v>
      </c>
      <c r="S535">
        <v>532</v>
      </c>
      <c r="T535">
        <v>0.11883376436548619</v>
      </c>
    </row>
    <row r="536" spans="1:20" x14ac:dyDescent="0.3">
      <c r="A536">
        <v>533</v>
      </c>
      <c r="B536">
        <v>265312285.83409753</v>
      </c>
      <c r="C536">
        <v>2333.3607855211917</v>
      </c>
      <c r="D536">
        <v>22060.166437230346</v>
      </c>
      <c r="E536">
        <v>1.108143188097231E-2</v>
      </c>
      <c r="F536">
        <v>4.9176234649364959E-3</v>
      </c>
      <c r="S536">
        <v>533</v>
      </c>
      <c r="T536">
        <v>0.1186871083772814</v>
      </c>
    </row>
    <row r="537" spans="1:20" x14ac:dyDescent="0.3">
      <c r="A537">
        <v>534</v>
      </c>
      <c r="B537">
        <v>264818346.5412139</v>
      </c>
      <c r="C537">
        <v>2333.9628430831458</v>
      </c>
      <c r="D537">
        <v>22019.301621091912</v>
      </c>
      <c r="E537">
        <v>1.026564283686221E-2</v>
      </c>
      <c r="F537">
        <v>4.5989844140857739E-3</v>
      </c>
      <c r="S537">
        <v>534</v>
      </c>
      <c r="T537">
        <v>0.11852226249376679</v>
      </c>
    </row>
    <row r="538" spans="1:20" x14ac:dyDescent="0.3">
      <c r="A538">
        <v>535</v>
      </c>
      <c r="B538">
        <v>265393213.75194213</v>
      </c>
      <c r="C538">
        <v>2334.0397899115633</v>
      </c>
      <c r="D538">
        <v>22066.878740256881</v>
      </c>
      <c r="E538">
        <v>9.6930136631396147E-3</v>
      </c>
      <c r="F538">
        <v>3.9747391978478871E-3</v>
      </c>
      <c r="S538">
        <v>535</v>
      </c>
      <c r="T538">
        <v>0.11787628825071869</v>
      </c>
    </row>
    <row r="539" spans="1:20" x14ac:dyDescent="0.3">
      <c r="A539">
        <v>536</v>
      </c>
      <c r="B539">
        <v>264899274.45905852</v>
      </c>
      <c r="C539">
        <v>2334.6418474735178</v>
      </c>
      <c r="D539">
        <v>22026.013924118455</v>
      </c>
      <c r="E539">
        <v>8.8263446676933068E-3</v>
      </c>
      <c r="F539">
        <v>3.5481579559744343E-3</v>
      </c>
      <c r="S539">
        <v>536</v>
      </c>
      <c r="T539">
        <v>0.11767796945261604</v>
      </c>
    </row>
    <row r="540" spans="1:20" x14ac:dyDescent="0.3">
      <c r="A540">
        <v>537</v>
      </c>
      <c r="B540">
        <v>265124054.75806174</v>
      </c>
      <c r="C540">
        <v>2336.5395237265752</v>
      </c>
      <c r="D540">
        <v>22044.873731437183</v>
      </c>
      <c r="E540">
        <v>4.8052022502441255E-3</v>
      </c>
      <c r="F540">
        <v>3.3591201035612934E-3</v>
      </c>
      <c r="S540">
        <v>537</v>
      </c>
      <c r="T540">
        <v>0.11764628636305116</v>
      </c>
    </row>
    <row r="541" spans="1:20" x14ac:dyDescent="0.3">
      <c r="A541">
        <v>538</v>
      </c>
      <c r="B541">
        <v>265204982.67590627</v>
      </c>
      <c r="C541">
        <v>2337.2185281169463</v>
      </c>
      <c r="D541">
        <v>22051.586034463715</v>
      </c>
      <c r="E541">
        <v>3.3659052514547136E-3</v>
      </c>
      <c r="F541">
        <v>2.6361308256308835E-3</v>
      </c>
      <c r="S541">
        <v>538</v>
      </c>
      <c r="T541">
        <v>0.11747883315869395</v>
      </c>
    </row>
    <row r="542" spans="1:20" x14ac:dyDescent="0.3">
      <c r="A542">
        <v>539</v>
      </c>
      <c r="B542">
        <v>265312285.83409753</v>
      </c>
      <c r="C542">
        <v>2338.1285855211918</v>
      </c>
      <c r="D542">
        <v>22060.166437230346</v>
      </c>
      <c r="E542">
        <v>1.4393038986316442E-3</v>
      </c>
      <c r="F542">
        <v>1.5316861152513323E-3</v>
      </c>
      <c r="S542">
        <v>539</v>
      </c>
      <c r="T542">
        <v>0.11683582938595152</v>
      </c>
    </row>
    <row r="543" spans="1:20" x14ac:dyDescent="0.3">
      <c r="A543">
        <v>540</v>
      </c>
      <c r="B543">
        <v>265393213.75194213</v>
      </c>
      <c r="C543">
        <v>2338.8075899115634</v>
      </c>
      <c r="D543">
        <v>22066.878740256881</v>
      </c>
      <c r="E543">
        <v>0</v>
      </c>
      <c r="F543">
        <v>0</v>
      </c>
      <c r="S543">
        <v>540</v>
      </c>
      <c r="T543">
        <v>0.11663460060932204</v>
      </c>
    </row>
  </sheetData>
  <mergeCells count="6">
    <mergeCell ref="BJ1:BM1"/>
    <mergeCell ref="A1:F1"/>
    <mergeCell ref="S1:T1"/>
    <mergeCell ref="AH1:AI1"/>
    <mergeCell ref="AZ1:BC1"/>
    <mergeCell ref="BE1:BH1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1EEBD-C07D-4A82-A9E4-B6550172968B}">
  <sheetPr codeName="Sheet23"/>
  <dimension ref="A1:W154"/>
  <sheetViews>
    <sheetView workbookViewId="0">
      <selection sqref="A1:W3"/>
    </sheetView>
  </sheetViews>
  <sheetFormatPr defaultRowHeight="14.4" x14ac:dyDescent="0.3"/>
  <sheetData>
    <row r="1" spans="1:23" x14ac:dyDescent="0.3">
      <c r="A1" s="285" t="s">
        <v>355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7"/>
    </row>
    <row r="2" spans="1:23" x14ac:dyDescent="0.3">
      <c r="A2" s="288"/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90"/>
    </row>
    <row r="3" spans="1:23" x14ac:dyDescent="0.3">
      <c r="A3" s="291"/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  <c r="T3" s="292"/>
      <c r="U3" s="292"/>
      <c r="V3" s="292"/>
      <c r="W3" s="293"/>
    </row>
    <row r="4" spans="1:23" x14ac:dyDescent="0.3">
      <c r="A4" s="294" t="s">
        <v>356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295"/>
      <c r="S4" s="295"/>
      <c r="T4" s="295"/>
      <c r="U4" s="295"/>
      <c r="V4" s="295"/>
      <c r="W4" s="296"/>
    </row>
    <row r="5" spans="1:23" x14ac:dyDescent="0.3">
      <c r="A5" s="297"/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298"/>
      <c r="S5" s="298"/>
      <c r="T5" s="298"/>
      <c r="U5" s="298"/>
      <c r="V5" s="298"/>
      <c r="W5" s="299"/>
    </row>
    <row r="6" spans="1:23" x14ac:dyDescent="0.3">
      <c r="A6" s="203"/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</row>
    <row r="7" spans="1:23" x14ac:dyDescent="0.3">
      <c r="A7" s="203"/>
      <c r="B7" s="203"/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</row>
    <row r="8" spans="1:23" x14ac:dyDescent="0.3">
      <c r="A8" s="203"/>
      <c r="B8" s="203"/>
      <c r="C8" s="203"/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</row>
    <row r="9" spans="1:23" x14ac:dyDescent="0.3">
      <c r="A9" s="203"/>
      <c r="B9" s="203"/>
      <c r="C9" s="203"/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</row>
    <row r="10" spans="1:23" x14ac:dyDescent="0.3">
      <c r="A10" s="203"/>
      <c r="B10" s="203"/>
      <c r="C10" s="203"/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</row>
    <row r="11" spans="1:23" x14ac:dyDescent="0.3">
      <c r="A11" s="203"/>
      <c r="B11" s="203"/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</row>
    <row r="12" spans="1:23" x14ac:dyDescent="0.3">
      <c r="A12" s="203"/>
      <c r="B12" s="203"/>
      <c r="C12" s="203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</row>
    <row r="13" spans="1:23" x14ac:dyDescent="0.3">
      <c r="A13" s="203"/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</row>
    <row r="14" spans="1:23" x14ac:dyDescent="0.3">
      <c r="A14" s="203"/>
      <c r="B14" s="203"/>
      <c r="C14" s="203"/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</row>
    <row r="15" spans="1:23" x14ac:dyDescent="0.3">
      <c r="A15" s="203"/>
      <c r="B15" s="203"/>
      <c r="C15" s="203"/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</row>
    <row r="16" spans="1:23" x14ac:dyDescent="0.3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</row>
    <row r="17" spans="1:23" x14ac:dyDescent="0.3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</row>
    <row r="18" spans="1:23" x14ac:dyDescent="0.3">
      <c r="A18" s="203"/>
      <c r="B18" s="203"/>
      <c r="C18" s="203"/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</row>
    <row r="19" spans="1:23" x14ac:dyDescent="0.3">
      <c r="A19" s="203"/>
      <c r="B19" s="203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</row>
    <row r="20" spans="1:23" x14ac:dyDescent="0.3">
      <c r="A20" s="203"/>
      <c r="B20" s="203"/>
      <c r="C20" s="203"/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</row>
    <row r="21" spans="1:23" x14ac:dyDescent="0.3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03"/>
    </row>
    <row r="22" spans="1:23" ht="16.8" x14ac:dyDescent="0.4">
      <c r="A22" s="203"/>
      <c r="B22" s="300" t="s">
        <v>357</v>
      </c>
      <c r="C22" s="300"/>
      <c r="D22" s="300"/>
      <c r="E22" s="300"/>
      <c r="F22" s="300"/>
      <c r="G22" s="300"/>
      <c r="H22" s="300"/>
      <c r="I22" s="300"/>
      <c r="J22" s="300"/>
      <c r="K22" s="300"/>
      <c r="L22" s="203"/>
      <c r="M22" s="300" t="s">
        <v>358</v>
      </c>
      <c r="N22" s="300"/>
      <c r="O22" s="300"/>
      <c r="P22" s="300"/>
      <c r="Q22" s="300"/>
      <c r="R22" s="300"/>
      <c r="S22" s="300"/>
      <c r="T22" s="300"/>
      <c r="U22" s="300"/>
      <c r="V22" s="300"/>
      <c r="W22" s="203"/>
    </row>
    <row r="23" spans="1:23" x14ac:dyDescent="0.3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</row>
    <row r="24" spans="1:23" x14ac:dyDescent="0.3">
      <c r="A24" s="203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</row>
    <row r="25" spans="1:23" x14ac:dyDescent="0.3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</row>
    <row r="26" spans="1:23" x14ac:dyDescent="0.3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</row>
    <row r="27" spans="1:23" x14ac:dyDescent="0.3">
      <c r="A27" s="203"/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</row>
    <row r="28" spans="1:23" x14ac:dyDescent="0.3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</row>
    <row r="29" spans="1:23" x14ac:dyDescent="0.3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</row>
    <row r="30" spans="1:23" x14ac:dyDescent="0.3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</row>
    <row r="31" spans="1:23" x14ac:dyDescent="0.3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</row>
    <row r="32" spans="1:23" x14ac:dyDescent="0.3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</row>
    <row r="33" spans="1:23" x14ac:dyDescent="0.3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</row>
    <row r="34" spans="1:23" x14ac:dyDescent="0.3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</row>
    <row r="35" spans="1:23" x14ac:dyDescent="0.3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</row>
    <row r="36" spans="1:23" x14ac:dyDescent="0.3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</row>
    <row r="37" spans="1:23" x14ac:dyDescent="0.3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3"/>
    </row>
    <row r="38" spans="1:23" x14ac:dyDescent="0.3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</row>
    <row r="39" spans="1:23" ht="16.8" x14ac:dyDescent="0.4">
      <c r="A39" s="203"/>
      <c r="B39" s="203"/>
      <c r="C39" s="203"/>
      <c r="D39" s="203"/>
      <c r="E39" s="203"/>
      <c r="F39" s="203"/>
      <c r="G39" s="300" t="s">
        <v>359</v>
      </c>
      <c r="H39" s="300"/>
      <c r="I39" s="300"/>
      <c r="J39" s="300"/>
      <c r="K39" s="300"/>
      <c r="L39" s="300"/>
      <c r="M39" s="300"/>
      <c r="N39" s="300"/>
      <c r="O39" s="300"/>
      <c r="P39" s="300"/>
      <c r="Q39" s="300"/>
      <c r="R39" s="203"/>
      <c r="S39" s="203"/>
      <c r="T39" s="203"/>
      <c r="U39" s="203"/>
      <c r="V39" s="203"/>
      <c r="W39" s="203"/>
    </row>
    <row r="40" spans="1:23" x14ac:dyDescent="0.3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</row>
    <row r="41" spans="1:23" x14ac:dyDescent="0.3">
      <c r="A41" s="204"/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  <c r="Q41" s="204"/>
      <c r="R41" s="204"/>
      <c r="S41" s="204"/>
      <c r="T41" s="204"/>
      <c r="U41" s="204"/>
      <c r="V41" s="204"/>
      <c r="W41" s="204"/>
    </row>
    <row r="42" spans="1:23" ht="16.8" x14ac:dyDescent="0.4">
      <c r="A42" s="205"/>
      <c r="B42" s="284" t="s">
        <v>360</v>
      </c>
      <c r="C42" s="284"/>
      <c r="D42" s="284"/>
      <c r="E42" s="284"/>
      <c r="F42" s="284"/>
      <c r="G42" s="284"/>
      <c r="H42" s="284"/>
      <c r="I42" s="284"/>
      <c r="J42" s="284"/>
      <c r="K42" s="284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 s="205"/>
    </row>
    <row r="43" spans="1:23" x14ac:dyDescent="0.3">
      <c r="A43" s="205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</row>
    <row r="44" spans="1:23" ht="16.8" x14ac:dyDescent="0.4">
      <c r="A44" s="205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84" t="s">
        <v>361</v>
      </c>
      <c r="N44" s="284"/>
      <c r="O44" s="284"/>
      <c r="P44" s="284"/>
      <c r="Q44" s="284"/>
      <c r="R44" s="284"/>
      <c r="S44" s="284"/>
      <c r="T44" s="284"/>
      <c r="U44" s="284"/>
      <c r="V44" s="284"/>
      <c r="W44" s="205"/>
    </row>
    <row r="45" spans="1:23" ht="16.8" x14ac:dyDescent="0.4">
      <c r="A45" s="205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304" t="s">
        <v>362</v>
      </c>
      <c r="N45" s="304"/>
      <c r="O45" s="304"/>
      <c r="P45" s="304"/>
      <c r="Q45" s="304"/>
      <c r="R45" s="304"/>
      <c r="S45" s="304"/>
      <c r="T45" s="304"/>
      <c r="U45" s="304"/>
      <c r="V45" s="304"/>
      <c r="W45" s="205"/>
    </row>
    <row r="46" spans="1:23" ht="16.8" x14ac:dyDescent="0.4">
      <c r="A46" s="205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301" t="str">
        <f>Orientation!A5</f>
        <v>Wall 1</v>
      </c>
      <c r="N46" s="302"/>
      <c r="O46" s="302"/>
      <c r="P46" s="302"/>
      <c r="Q46" s="302"/>
      <c r="R46" s="302"/>
      <c r="S46" s="302"/>
      <c r="T46" s="302"/>
      <c r="U46" s="302"/>
      <c r="V46" s="303"/>
      <c r="W46" s="205"/>
    </row>
    <row r="47" spans="1:23" ht="16.8" x14ac:dyDescent="0.4">
      <c r="A47" s="205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304" t="s">
        <v>363</v>
      </c>
      <c r="N47" s="304"/>
      <c r="O47" s="304"/>
      <c r="P47" s="304"/>
      <c r="Q47" s="304"/>
      <c r="R47" s="304"/>
      <c r="S47" s="304"/>
      <c r="T47" s="304"/>
      <c r="U47" s="304"/>
      <c r="V47" s="304"/>
      <c r="W47" s="205"/>
    </row>
    <row r="48" spans="1:23" ht="16.8" x14ac:dyDescent="0.4">
      <c r="A48" s="205"/>
      <c r="B48" s="205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301" t="str">
        <f>Orientation!A7</f>
        <v>Window 1</v>
      </c>
      <c r="N48" s="302"/>
      <c r="O48" s="302"/>
      <c r="P48" s="302"/>
      <c r="Q48" s="302"/>
      <c r="R48" s="302"/>
      <c r="S48" s="302"/>
      <c r="T48" s="302"/>
      <c r="U48" s="302"/>
      <c r="V48" s="303"/>
      <c r="W48" s="205"/>
    </row>
    <row r="49" spans="1:23" ht="16.8" x14ac:dyDescent="0.4">
      <c r="A49" s="205"/>
      <c r="B49" s="205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304" t="s">
        <v>364</v>
      </c>
      <c r="N49" s="304"/>
      <c r="O49" s="304"/>
      <c r="P49" s="304"/>
      <c r="Q49" s="304"/>
      <c r="R49" s="304"/>
      <c r="S49" s="304"/>
      <c r="T49" s="304"/>
      <c r="U49" s="304"/>
      <c r="V49" s="304"/>
      <c r="W49" s="205"/>
    </row>
    <row r="50" spans="1:23" ht="16.8" x14ac:dyDescent="0.4">
      <c r="A50" s="205"/>
      <c r="B50" s="205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301" t="str">
        <f>Orientation!A9</f>
        <v>Door 1</v>
      </c>
      <c r="N50" s="302"/>
      <c r="O50" s="302"/>
      <c r="P50" s="302"/>
      <c r="Q50" s="302"/>
      <c r="R50" s="302"/>
      <c r="S50" s="302"/>
      <c r="T50" s="302"/>
      <c r="U50" s="302"/>
      <c r="V50" s="303"/>
      <c r="W50" s="205"/>
    </row>
    <row r="51" spans="1:23" ht="16.8" x14ac:dyDescent="0.4">
      <c r="A51" s="205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304" t="s">
        <v>365</v>
      </c>
      <c r="N51" s="304"/>
      <c r="O51" s="304"/>
      <c r="P51" s="304"/>
      <c r="Q51" s="304"/>
      <c r="R51" s="304"/>
      <c r="S51" s="304"/>
      <c r="T51" s="304"/>
      <c r="U51" s="304"/>
      <c r="V51" s="304"/>
      <c r="W51" s="205"/>
    </row>
    <row r="52" spans="1:23" ht="16.8" x14ac:dyDescent="0.4">
      <c r="A52" s="205"/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301" t="str">
        <f>Orientation!A11</f>
        <v>Floor 1</v>
      </c>
      <c r="N52" s="302"/>
      <c r="O52" s="302"/>
      <c r="P52" s="302"/>
      <c r="Q52" s="302"/>
      <c r="R52" s="302"/>
      <c r="S52" s="302"/>
      <c r="T52" s="302"/>
      <c r="U52" s="302"/>
      <c r="V52" s="303"/>
      <c r="W52" s="205"/>
    </row>
    <row r="53" spans="1:23" ht="16.8" x14ac:dyDescent="0.4">
      <c r="A53" s="205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304" t="s">
        <v>366</v>
      </c>
      <c r="N53" s="304"/>
      <c r="O53" s="304"/>
      <c r="P53" s="304"/>
      <c r="Q53" s="304"/>
      <c r="R53" s="304"/>
      <c r="S53" s="304"/>
      <c r="T53" s="304"/>
      <c r="U53" s="304"/>
      <c r="V53" s="304"/>
      <c r="W53" s="205"/>
    </row>
    <row r="54" spans="1:23" ht="16.8" x14ac:dyDescent="0.4">
      <c r="A54" s="205"/>
      <c r="B54" s="205"/>
      <c r="C54" s="205"/>
      <c r="D54" s="205"/>
      <c r="E54" s="205"/>
      <c r="F54" s="205"/>
      <c r="G54" s="205"/>
      <c r="H54" s="205"/>
      <c r="I54" s="205"/>
      <c r="J54" s="205"/>
      <c r="K54" s="205"/>
      <c r="L54" s="205"/>
      <c r="M54" s="301" t="str">
        <f>Orientation!A13</f>
        <v>Default</v>
      </c>
      <c r="N54" s="302"/>
      <c r="O54" s="302"/>
      <c r="P54" s="302"/>
      <c r="Q54" s="302"/>
      <c r="R54" s="302"/>
      <c r="S54" s="302"/>
      <c r="T54" s="302"/>
      <c r="U54" s="302"/>
      <c r="V54" s="303"/>
      <c r="W54" s="205"/>
    </row>
    <row r="55" spans="1:23" ht="16.8" x14ac:dyDescent="0.4">
      <c r="A55" s="205"/>
      <c r="B55" s="205"/>
      <c r="C55" s="205"/>
      <c r="D55" s="205"/>
      <c r="E55" s="205"/>
      <c r="F55" s="205"/>
      <c r="G55" s="205"/>
      <c r="H55" s="205"/>
      <c r="I55" s="205"/>
      <c r="J55" s="205"/>
      <c r="K55" s="205"/>
      <c r="L55" s="205"/>
      <c r="M55" s="304" t="s">
        <v>367</v>
      </c>
      <c r="N55" s="304"/>
      <c r="O55" s="304"/>
      <c r="P55" s="304"/>
      <c r="Q55" s="304"/>
      <c r="R55" s="304"/>
      <c r="S55" s="304"/>
      <c r="T55" s="304"/>
      <c r="U55" s="304"/>
      <c r="V55" s="304"/>
      <c r="W55" s="205"/>
    </row>
    <row r="56" spans="1:23" ht="16.8" x14ac:dyDescent="0.4">
      <c r="A56" s="205"/>
      <c r="B56" s="205"/>
      <c r="C56" s="205"/>
      <c r="D56" s="205"/>
      <c r="E56" s="205"/>
      <c r="F56" s="205"/>
      <c r="G56" s="205"/>
      <c r="H56" s="205"/>
      <c r="I56" s="205"/>
      <c r="J56" s="205"/>
      <c r="K56" s="205"/>
      <c r="L56" s="205"/>
      <c r="M56" s="301" t="str">
        <f>Orientation!A15</f>
        <v>Wall mounted - Inverter (24000BTU)</v>
      </c>
      <c r="N56" s="302"/>
      <c r="O56" s="302"/>
      <c r="P56" s="302"/>
      <c r="Q56" s="302"/>
      <c r="R56" s="302"/>
      <c r="S56" s="302"/>
      <c r="T56" s="302"/>
      <c r="U56" s="302"/>
      <c r="V56" s="303"/>
      <c r="W56" s="205"/>
    </row>
    <row r="57" spans="1:23" x14ac:dyDescent="0.3">
      <c r="A57" s="205"/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</row>
    <row r="58" spans="1:23" ht="16.8" x14ac:dyDescent="0.4">
      <c r="A58" s="205"/>
      <c r="B58" s="300" t="s">
        <v>371</v>
      </c>
      <c r="C58" s="300"/>
      <c r="D58" s="300"/>
      <c r="E58" s="300"/>
      <c r="F58" s="300"/>
      <c r="G58" s="300"/>
      <c r="H58" s="300"/>
      <c r="I58" s="300"/>
      <c r="J58" s="300"/>
      <c r="K58" s="300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</row>
    <row r="59" spans="1:23" x14ac:dyDescent="0.3">
      <c r="A59" s="205"/>
      <c r="B59" s="205"/>
      <c r="C59" s="205"/>
      <c r="D59" s="205"/>
      <c r="E59" s="205"/>
      <c r="F59" s="205"/>
      <c r="G59" s="205"/>
      <c r="H59" s="205"/>
      <c r="I59" s="205"/>
      <c r="J59" s="205"/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</row>
    <row r="60" spans="1:23" ht="16.8" x14ac:dyDescent="0.4">
      <c r="A60" s="204"/>
      <c r="B60" s="305" t="s">
        <v>255</v>
      </c>
      <c r="C60" s="305"/>
      <c r="D60" s="305"/>
      <c r="E60" s="305"/>
      <c r="F60" s="305"/>
      <c r="G60" s="305"/>
      <c r="H60" s="305"/>
      <c r="I60" s="305"/>
      <c r="J60" s="305"/>
      <c r="K60" s="305"/>
      <c r="L60" s="204"/>
      <c r="M60" s="204"/>
      <c r="N60" s="204"/>
      <c r="O60" s="204"/>
      <c r="P60" s="204"/>
      <c r="Q60" s="204"/>
      <c r="R60" s="204"/>
      <c r="S60" s="204"/>
      <c r="T60" s="204"/>
      <c r="U60" s="204"/>
      <c r="V60" s="204"/>
      <c r="W60" s="204"/>
    </row>
    <row r="61" spans="1:23" x14ac:dyDescent="0.3">
      <c r="A61" s="205"/>
      <c r="B61" s="205"/>
      <c r="C61" s="205"/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05"/>
      <c r="O61" s="205"/>
      <c r="P61" s="205"/>
      <c r="Q61" s="205"/>
      <c r="R61" s="205"/>
      <c r="S61" s="205"/>
      <c r="T61" s="205"/>
      <c r="U61" s="205"/>
      <c r="V61" s="205"/>
      <c r="W61" s="205"/>
    </row>
    <row r="62" spans="1:23" ht="16.8" x14ac:dyDescent="0.4">
      <c r="A62" s="205"/>
      <c r="B62" s="205"/>
      <c r="C62" s="205"/>
      <c r="D62" s="205"/>
      <c r="E62" s="205"/>
      <c r="F62" s="205"/>
      <c r="G62" s="205"/>
      <c r="H62" s="205"/>
      <c r="I62" s="205"/>
      <c r="J62" s="205"/>
      <c r="K62" s="205"/>
      <c r="L62" s="205"/>
      <c r="M62" s="284" t="s">
        <v>361</v>
      </c>
      <c r="N62" s="284"/>
      <c r="O62" s="284"/>
      <c r="P62" s="284"/>
      <c r="Q62" s="284"/>
      <c r="R62" s="284"/>
      <c r="S62" s="284"/>
      <c r="T62" s="284"/>
      <c r="U62" s="284"/>
      <c r="V62" s="284"/>
      <c r="W62" s="205"/>
    </row>
    <row r="63" spans="1:23" ht="16.8" x14ac:dyDescent="0.4">
      <c r="A63" s="205"/>
      <c r="B63" s="205"/>
      <c r="C63" s="205"/>
      <c r="D63" s="205"/>
      <c r="E63" s="205"/>
      <c r="F63" s="205"/>
      <c r="G63" s="205"/>
      <c r="H63" s="205"/>
      <c r="I63" s="205"/>
      <c r="J63" s="205"/>
      <c r="K63" s="205"/>
      <c r="L63" s="205"/>
      <c r="M63" s="304" t="s">
        <v>362</v>
      </c>
      <c r="N63" s="304"/>
      <c r="O63" s="304"/>
      <c r="P63" s="304"/>
      <c r="Q63" s="304"/>
      <c r="R63" s="304"/>
      <c r="S63" s="304"/>
      <c r="T63" s="304"/>
      <c r="U63" s="304"/>
      <c r="V63" s="304"/>
      <c r="W63" s="205"/>
    </row>
    <row r="64" spans="1:23" ht="16.8" x14ac:dyDescent="0.4">
      <c r="A64" s="205"/>
      <c r="B64" s="205"/>
      <c r="C64" s="205"/>
      <c r="D64" s="205"/>
      <c r="E64" s="205"/>
      <c r="F64" s="205"/>
      <c r="G64" s="205"/>
      <c r="H64" s="205"/>
      <c r="I64" s="205"/>
      <c r="J64" s="205"/>
      <c r="K64" s="205"/>
      <c r="L64" s="205"/>
      <c r="M64" s="301" t="str">
        <f>Orientation!A20</f>
        <v>Wall 1</v>
      </c>
      <c r="N64" s="302"/>
      <c r="O64" s="302"/>
      <c r="P64" s="302"/>
      <c r="Q64" s="302"/>
      <c r="R64" s="302"/>
      <c r="S64" s="302"/>
      <c r="T64" s="302"/>
      <c r="U64" s="302"/>
      <c r="V64" s="303"/>
      <c r="W64" s="205"/>
    </row>
    <row r="65" spans="1:23" ht="16.8" x14ac:dyDescent="0.4">
      <c r="A65" s="205"/>
      <c r="B65" s="205"/>
      <c r="C65" s="205"/>
      <c r="D65" s="205"/>
      <c r="E65" s="205"/>
      <c r="F65" s="205"/>
      <c r="G65" s="205"/>
      <c r="H65" s="205"/>
      <c r="I65" s="205"/>
      <c r="J65" s="205"/>
      <c r="K65" s="205"/>
      <c r="L65" s="205"/>
      <c r="M65" s="304" t="s">
        <v>363</v>
      </c>
      <c r="N65" s="304"/>
      <c r="O65" s="304"/>
      <c r="P65" s="304"/>
      <c r="Q65" s="304"/>
      <c r="R65" s="304"/>
      <c r="S65" s="304"/>
      <c r="T65" s="304"/>
      <c r="U65" s="304"/>
      <c r="V65" s="304"/>
      <c r="W65" s="205"/>
    </row>
    <row r="66" spans="1:23" ht="16.8" x14ac:dyDescent="0.4">
      <c r="A66" s="205"/>
      <c r="B66" s="205"/>
      <c r="C66" s="205"/>
      <c r="D66" s="205"/>
      <c r="E66" s="205"/>
      <c r="F66" s="205"/>
      <c r="G66" s="205"/>
      <c r="H66" s="205"/>
      <c r="I66" s="205"/>
      <c r="J66" s="205"/>
      <c r="K66" s="205"/>
      <c r="L66" s="205"/>
      <c r="M66" s="301" t="str">
        <f>Orientation!A22</f>
        <v>Window 1</v>
      </c>
      <c r="N66" s="302"/>
      <c r="O66" s="302"/>
      <c r="P66" s="302"/>
      <c r="Q66" s="302"/>
      <c r="R66" s="302"/>
      <c r="S66" s="302"/>
      <c r="T66" s="302"/>
      <c r="U66" s="302"/>
      <c r="V66" s="303"/>
      <c r="W66" s="205"/>
    </row>
    <row r="67" spans="1:23" ht="16.8" x14ac:dyDescent="0.4">
      <c r="A67" s="205"/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304" t="s">
        <v>364</v>
      </c>
      <c r="N67" s="304"/>
      <c r="O67" s="304"/>
      <c r="P67" s="304"/>
      <c r="Q67" s="304"/>
      <c r="R67" s="304"/>
      <c r="S67" s="304"/>
      <c r="T67" s="304"/>
      <c r="U67" s="304"/>
      <c r="V67" s="304"/>
      <c r="W67" s="205"/>
    </row>
    <row r="68" spans="1:23" ht="16.8" x14ac:dyDescent="0.4">
      <c r="A68" s="205"/>
      <c r="B68" s="205"/>
      <c r="C68" s="205"/>
      <c r="D68" s="205"/>
      <c r="E68" s="205"/>
      <c r="F68" s="205"/>
      <c r="G68" s="205"/>
      <c r="H68" s="205"/>
      <c r="I68" s="205"/>
      <c r="J68" s="205"/>
      <c r="K68" s="205"/>
      <c r="L68" s="205"/>
      <c r="M68" s="301" t="str">
        <f>Orientation!A24</f>
        <v>Door 1</v>
      </c>
      <c r="N68" s="302"/>
      <c r="O68" s="302"/>
      <c r="P68" s="302"/>
      <c r="Q68" s="302"/>
      <c r="R68" s="302"/>
      <c r="S68" s="302"/>
      <c r="T68" s="302"/>
      <c r="U68" s="302"/>
      <c r="V68" s="303"/>
      <c r="W68" s="205"/>
    </row>
    <row r="69" spans="1:23" ht="16.8" x14ac:dyDescent="0.4">
      <c r="A69" s="205"/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304" t="s">
        <v>365</v>
      </c>
      <c r="N69" s="304"/>
      <c r="O69" s="304"/>
      <c r="P69" s="304"/>
      <c r="Q69" s="304"/>
      <c r="R69" s="304"/>
      <c r="S69" s="304"/>
      <c r="T69" s="304"/>
      <c r="U69" s="304"/>
      <c r="V69" s="304"/>
      <c r="W69" s="205"/>
    </row>
    <row r="70" spans="1:23" ht="16.8" x14ac:dyDescent="0.4">
      <c r="A70" s="205"/>
      <c r="B70" s="205"/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301" t="str">
        <f>Orientation!A26</f>
        <v>Floor 1</v>
      </c>
      <c r="N70" s="302"/>
      <c r="O70" s="302"/>
      <c r="P70" s="302"/>
      <c r="Q70" s="302"/>
      <c r="R70" s="302"/>
      <c r="S70" s="302"/>
      <c r="T70" s="302"/>
      <c r="U70" s="302"/>
      <c r="V70" s="303"/>
      <c r="W70" s="205"/>
    </row>
    <row r="71" spans="1:23" ht="16.8" x14ac:dyDescent="0.4">
      <c r="A71" s="205"/>
      <c r="B71" s="205"/>
      <c r="C71" s="205"/>
      <c r="D71" s="205"/>
      <c r="E71" s="205"/>
      <c r="F71" s="205"/>
      <c r="G71" s="205"/>
      <c r="H71" s="205"/>
      <c r="I71" s="205"/>
      <c r="J71" s="205"/>
      <c r="K71" s="205"/>
      <c r="L71" s="205"/>
      <c r="M71" s="304" t="s">
        <v>366</v>
      </c>
      <c r="N71" s="304"/>
      <c r="O71" s="304"/>
      <c r="P71" s="304"/>
      <c r="Q71" s="304"/>
      <c r="R71" s="304"/>
      <c r="S71" s="304"/>
      <c r="T71" s="304"/>
      <c r="U71" s="304"/>
      <c r="V71" s="304"/>
      <c r="W71" s="205"/>
    </row>
    <row r="72" spans="1:23" ht="16.8" x14ac:dyDescent="0.4">
      <c r="A72" s="205"/>
      <c r="B72" s="205"/>
      <c r="C72" s="205"/>
      <c r="D72" s="205"/>
      <c r="E72" s="205"/>
      <c r="F72" s="205"/>
      <c r="G72" s="205"/>
      <c r="H72" s="205"/>
      <c r="I72" s="205"/>
      <c r="J72" s="205"/>
      <c r="K72" s="205"/>
      <c r="L72" s="205"/>
      <c r="M72" s="301" t="str">
        <f>Orientation!A28</f>
        <v>Default</v>
      </c>
      <c r="N72" s="302"/>
      <c r="O72" s="302"/>
      <c r="P72" s="302"/>
      <c r="Q72" s="302"/>
      <c r="R72" s="302"/>
      <c r="S72" s="302"/>
      <c r="T72" s="302"/>
      <c r="U72" s="302"/>
      <c r="V72" s="303"/>
      <c r="W72" s="205"/>
    </row>
    <row r="73" spans="1:23" ht="16.8" x14ac:dyDescent="0.4">
      <c r="A73" s="205"/>
      <c r="B73" s="205"/>
      <c r="C73" s="205"/>
      <c r="D73" s="205"/>
      <c r="E73" s="205"/>
      <c r="F73" s="205"/>
      <c r="G73" s="205"/>
      <c r="H73" s="205"/>
      <c r="I73" s="205"/>
      <c r="J73" s="205"/>
      <c r="K73" s="205"/>
      <c r="L73" s="205"/>
      <c r="M73" s="304" t="s">
        <v>367</v>
      </c>
      <c r="N73" s="304"/>
      <c r="O73" s="304"/>
      <c r="P73" s="304"/>
      <c r="Q73" s="304"/>
      <c r="R73" s="304"/>
      <c r="S73" s="304"/>
      <c r="T73" s="304"/>
      <c r="U73" s="304"/>
      <c r="V73" s="304"/>
      <c r="W73" s="205"/>
    </row>
    <row r="74" spans="1:23" ht="16.8" x14ac:dyDescent="0.4">
      <c r="A74" s="205"/>
      <c r="B74" s="205"/>
      <c r="C74" s="205"/>
      <c r="D74" s="205"/>
      <c r="E74" s="205"/>
      <c r="F74" s="205"/>
      <c r="G74" s="205"/>
      <c r="H74" s="205"/>
      <c r="I74" s="205"/>
      <c r="J74" s="205"/>
      <c r="K74" s="205"/>
      <c r="L74" s="205"/>
      <c r="M74" s="301" t="str">
        <f>Orientation!A30</f>
        <v>Wall mounted - Inverter (24000BTU)</v>
      </c>
      <c r="N74" s="302"/>
      <c r="O74" s="302"/>
      <c r="P74" s="302"/>
      <c r="Q74" s="302"/>
      <c r="R74" s="302"/>
      <c r="S74" s="302"/>
      <c r="T74" s="302"/>
      <c r="U74" s="302"/>
      <c r="V74" s="303"/>
      <c r="W74" s="205"/>
    </row>
    <row r="75" spans="1:23" x14ac:dyDescent="0.3">
      <c r="A75" s="205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</row>
    <row r="76" spans="1:23" ht="16.8" x14ac:dyDescent="0.4">
      <c r="A76" s="205"/>
      <c r="B76" s="300" t="s">
        <v>371</v>
      </c>
      <c r="C76" s="300"/>
      <c r="D76" s="300"/>
      <c r="E76" s="300"/>
      <c r="F76" s="300"/>
      <c r="G76" s="300"/>
      <c r="H76" s="300"/>
      <c r="I76" s="300"/>
      <c r="J76" s="300"/>
      <c r="K76" s="300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205"/>
      <c r="W76" s="205"/>
    </row>
    <row r="77" spans="1:23" x14ac:dyDescent="0.3">
      <c r="A77" s="205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</row>
    <row r="78" spans="1:23" ht="16.8" x14ac:dyDescent="0.4">
      <c r="A78" s="204"/>
      <c r="B78" s="305" t="s">
        <v>256</v>
      </c>
      <c r="C78" s="305"/>
      <c r="D78" s="305"/>
      <c r="E78" s="305"/>
      <c r="F78" s="305"/>
      <c r="G78" s="305"/>
      <c r="H78" s="305"/>
      <c r="I78" s="305"/>
      <c r="J78" s="305"/>
      <c r="K78" s="305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</row>
    <row r="79" spans="1:23" x14ac:dyDescent="0.3">
      <c r="A79" s="205"/>
      <c r="B79" s="205"/>
      <c r="C79" s="205"/>
      <c r="D79" s="205"/>
      <c r="E79" s="205"/>
      <c r="F79" s="205"/>
      <c r="G79" s="205"/>
      <c r="H79" s="20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</row>
    <row r="80" spans="1:23" ht="16.8" x14ac:dyDescent="0.4">
      <c r="A80" s="205"/>
      <c r="B80" s="205"/>
      <c r="C80" s="205"/>
      <c r="D80" s="205"/>
      <c r="E80" s="205"/>
      <c r="F80" s="205"/>
      <c r="G80" s="205"/>
      <c r="H80" s="205"/>
      <c r="I80" s="205"/>
      <c r="J80" s="205"/>
      <c r="K80" s="205"/>
      <c r="L80" s="205"/>
      <c r="M80" s="284" t="s">
        <v>361</v>
      </c>
      <c r="N80" s="284"/>
      <c r="O80" s="284"/>
      <c r="P80" s="284"/>
      <c r="Q80" s="284"/>
      <c r="R80" s="284"/>
      <c r="S80" s="284"/>
      <c r="T80" s="284"/>
      <c r="U80" s="284"/>
      <c r="V80" s="284"/>
      <c r="W80" s="205"/>
    </row>
    <row r="81" spans="1:23" ht="16.8" x14ac:dyDescent="0.4">
      <c r="A81" s="205"/>
      <c r="B81" s="205"/>
      <c r="C81" s="205"/>
      <c r="D81" s="205"/>
      <c r="E81" s="205"/>
      <c r="F81" s="205"/>
      <c r="G81" s="205"/>
      <c r="H81" s="205"/>
      <c r="I81" s="205"/>
      <c r="J81" s="205"/>
      <c r="K81" s="205"/>
      <c r="L81" s="205"/>
      <c r="M81" s="304" t="s">
        <v>362</v>
      </c>
      <c r="N81" s="304"/>
      <c r="O81" s="304"/>
      <c r="P81" s="304"/>
      <c r="Q81" s="304"/>
      <c r="R81" s="304"/>
      <c r="S81" s="304"/>
      <c r="T81" s="304"/>
      <c r="U81" s="304"/>
      <c r="V81" s="304"/>
      <c r="W81" s="205"/>
    </row>
    <row r="82" spans="1:23" ht="16.8" x14ac:dyDescent="0.4">
      <c r="A82" s="205"/>
      <c r="B82" s="205"/>
      <c r="C82" s="205"/>
      <c r="D82" s="205"/>
      <c r="E82" s="205"/>
      <c r="F82" s="205"/>
      <c r="G82" s="205"/>
      <c r="H82" s="205"/>
      <c r="I82" s="205"/>
      <c r="J82" s="205"/>
      <c r="K82" s="205"/>
      <c r="L82" s="205"/>
      <c r="M82" s="301" t="str">
        <f>Orientation!A35</f>
        <v>Wall 1</v>
      </c>
      <c r="N82" s="302"/>
      <c r="O82" s="302"/>
      <c r="P82" s="302"/>
      <c r="Q82" s="302"/>
      <c r="R82" s="302"/>
      <c r="S82" s="302"/>
      <c r="T82" s="302"/>
      <c r="U82" s="302"/>
      <c r="V82" s="303"/>
      <c r="W82" s="205"/>
    </row>
    <row r="83" spans="1:23" ht="16.8" x14ac:dyDescent="0.4">
      <c r="A83" s="205"/>
      <c r="B83" s="205"/>
      <c r="C83" s="205"/>
      <c r="D83" s="205"/>
      <c r="E83" s="205"/>
      <c r="F83" s="205"/>
      <c r="G83" s="205"/>
      <c r="H83" s="205"/>
      <c r="I83" s="205"/>
      <c r="J83" s="205"/>
      <c r="K83" s="205"/>
      <c r="L83" s="205"/>
      <c r="M83" s="304" t="s">
        <v>363</v>
      </c>
      <c r="N83" s="304"/>
      <c r="O83" s="304"/>
      <c r="P83" s="304"/>
      <c r="Q83" s="304"/>
      <c r="R83" s="304"/>
      <c r="S83" s="304"/>
      <c r="T83" s="304"/>
      <c r="U83" s="304"/>
      <c r="V83" s="304"/>
      <c r="W83" s="205"/>
    </row>
    <row r="84" spans="1:23" ht="16.8" x14ac:dyDescent="0.4">
      <c r="A84" s="205"/>
      <c r="B84" s="205"/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301" t="str">
        <f>Orientation!A37</f>
        <v>Default</v>
      </c>
      <c r="N84" s="302"/>
      <c r="O84" s="302"/>
      <c r="P84" s="302"/>
      <c r="Q84" s="302"/>
      <c r="R84" s="302"/>
      <c r="S84" s="302"/>
      <c r="T84" s="302"/>
      <c r="U84" s="302"/>
      <c r="V84" s="303"/>
      <c r="W84" s="205"/>
    </row>
    <row r="85" spans="1:23" ht="16.8" x14ac:dyDescent="0.4">
      <c r="A85" s="205"/>
      <c r="B85" s="205"/>
      <c r="C85" s="205"/>
      <c r="D85" s="205"/>
      <c r="E85" s="205"/>
      <c r="F85" s="205"/>
      <c r="G85" s="205"/>
      <c r="H85" s="205"/>
      <c r="I85" s="205"/>
      <c r="J85" s="205"/>
      <c r="K85" s="205"/>
      <c r="L85" s="205"/>
      <c r="M85" s="304" t="s">
        <v>364</v>
      </c>
      <c r="N85" s="304"/>
      <c r="O85" s="304"/>
      <c r="P85" s="304"/>
      <c r="Q85" s="304"/>
      <c r="R85" s="304"/>
      <c r="S85" s="304"/>
      <c r="T85" s="304"/>
      <c r="U85" s="304"/>
      <c r="V85" s="304"/>
      <c r="W85" s="205"/>
    </row>
    <row r="86" spans="1:23" ht="16.8" x14ac:dyDescent="0.4">
      <c r="A86" s="205"/>
      <c r="B86" s="205"/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301" t="str">
        <f>Orientation!A39</f>
        <v>Door 1</v>
      </c>
      <c r="N86" s="302"/>
      <c r="O86" s="302"/>
      <c r="P86" s="302"/>
      <c r="Q86" s="302"/>
      <c r="R86" s="302"/>
      <c r="S86" s="302"/>
      <c r="T86" s="302"/>
      <c r="U86" s="302"/>
      <c r="V86" s="303"/>
      <c r="W86" s="205"/>
    </row>
    <row r="87" spans="1:23" ht="16.8" x14ac:dyDescent="0.4">
      <c r="A87" s="205"/>
      <c r="B87" s="205"/>
      <c r="C87" s="205"/>
      <c r="D87" s="205"/>
      <c r="E87" s="205"/>
      <c r="F87" s="205"/>
      <c r="G87" s="205"/>
      <c r="H87" s="205"/>
      <c r="I87" s="205"/>
      <c r="J87" s="205"/>
      <c r="K87" s="205"/>
      <c r="L87" s="205"/>
      <c r="M87" s="304" t="s">
        <v>365</v>
      </c>
      <c r="N87" s="304"/>
      <c r="O87" s="304"/>
      <c r="P87" s="304"/>
      <c r="Q87" s="304"/>
      <c r="R87" s="304"/>
      <c r="S87" s="304"/>
      <c r="T87" s="304"/>
      <c r="U87" s="304"/>
      <c r="V87" s="304"/>
      <c r="W87" s="205"/>
    </row>
    <row r="88" spans="1:23" ht="16.8" x14ac:dyDescent="0.4">
      <c r="A88" s="205"/>
      <c r="B88" s="205"/>
      <c r="C88" s="205"/>
      <c r="D88" s="205"/>
      <c r="E88" s="205"/>
      <c r="F88" s="205"/>
      <c r="G88" s="205"/>
      <c r="H88" s="205"/>
      <c r="I88" s="205"/>
      <c r="J88" s="205"/>
      <c r="K88" s="205"/>
      <c r="L88" s="205"/>
      <c r="M88" s="301" t="str">
        <f>Orientation!A41</f>
        <v>Floor 1</v>
      </c>
      <c r="N88" s="302"/>
      <c r="O88" s="302"/>
      <c r="P88" s="302"/>
      <c r="Q88" s="302"/>
      <c r="R88" s="302"/>
      <c r="S88" s="302"/>
      <c r="T88" s="302"/>
      <c r="U88" s="302"/>
      <c r="V88" s="303"/>
      <c r="W88" s="205"/>
    </row>
    <row r="89" spans="1:23" ht="16.8" x14ac:dyDescent="0.4">
      <c r="A89" s="205"/>
      <c r="B89" s="205"/>
      <c r="C89" s="205"/>
      <c r="D89" s="205"/>
      <c r="E89" s="205"/>
      <c r="F89" s="205"/>
      <c r="G89" s="205"/>
      <c r="H89" s="205"/>
      <c r="I89" s="205"/>
      <c r="J89" s="205"/>
      <c r="K89" s="205"/>
      <c r="L89" s="205"/>
      <c r="M89" s="304" t="s">
        <v>366</v>
      </c>
      <c r="N89" s="304"/>
      <c r="O89" s="304"/>
      <c r="P89" s="304"/>
      <c r="Q89" s="304"/>
      <c r="R89" s="304"/>
      <c r="S89" s="304"/>
      <c r="T89" s="304"/>
      <c r="U89" s="304"/>
      <c r="V89" s="304"/>
      <c r="W89" s="205"/>
    </row>
    <row r="90" spans="1:23" ht="16.8" x14ac:dyDescent="0.4">
      <c r="A90" s="205"/>
      <c r="B90" s="205"/>
      <c r="C90" s="205"/>
      <c r="D90" s="205"/>
      <c r="E90" s="205"/>
      <c r="F90" s="205"/>
      <c r="G90" s="205"/>
      <c r="H90" s="205"/>
      <c r="I90" s="205"/>
      <c r="J90" s="205"/>
      <c r="K90" s="205"/>
      <c r="L90" s="205"/>
      <c r="M90" s="301" t="str">
        <f>Orientation!A43</f>
        <v>2In H.W. Concrete with 1In. Insulation</v>
      </c>
      <c r="N90" s="302"/>
      <c r="O90" s="302"/>
      <c r="P90" s="302"/>
      <c r="Q90" s="302"/>
      <c r="R90" s="302"/>
      <c r="S90" s="302"/>
      <c r="T90" s="302"/>
      <c r="U90" s="302"/>
      <c r="V90" s="303"/>
      <c r="W90" s="205"/>
    </row>
    <row r="91" spans="1:23" ht="16.8" x14ac:dyDescent="0.4">
      <c r="A91" s="205"/>
      <c r="B91" s="205"/>
      <c r="C91" s="205"/>
      <c r="D91" s="205"/>
      <c r="E91" s="205"/>
      <c r="F91" s="205"/>
      <c r="G91" s="205"/>
      <c r="H91" s="205"/>
      <c r="I91" s="205"/>
      <c r="J91" s="205"/>
      <c r="K91" s="205"/>
      <c r="L91" s="205"/>
      <c r="M91" s="304" t="s">
        <v>367</v>
      </c>
      <c r="N91" s="304"/>
      <c r="O91" s="304"/>
      <c r="P91" s="304"/>
      <c r="Q91" s="304"/>
      <c r="R91" s="304"/>
      <c r="S91" s="304"/>
      <c r="T91" s="304"/>
      <c r="U91" s="304"/>
      <c r="V91" s="304"/>
      <c r="W91" s="205"/>
    </row>
    <row r="92" spans="1:23" ht="16.8" x14ac:dyDescent="0.4">
      <c r="A92" s="205"/>
      <c r="B92" s="205"/>
      <c r="C92" s="205"/>
      <c r="D92" s="205"/>
      <c r="E92" s="205"/>
      <c r="F92" s="205"/>
      <c r="G92" s="205"/>
      <c r="H92" s="205"/>
      <c r="I92" s="205"/>
      <c r="J92" s="205"/>
      <c r="K92" s="205"/>
      <c r="L92" s="205"/>
      <c r="M92" s="301" t="str">
        <f>Orientation!A45</f>
        <v>Wall mounted - Inverter (24000BTU)</v>
      </c>
      <c r="N92" s="302"/>
      <c r="O92" s="302"/>
      <c r="P92" s="302"/>
      <c r="Q92" s="302"/>
      <c r="R92" s="302"/>
      <c r="S92" s="302"/>
      <c r="T92" s="302"/>
      <c r="U92" s="302"/>
      <c r="V92" s="303"/>
      <c r="W92" s="205"/>
    </row>
    <row r="93" spans="1:23" x14ac:dyDescent="0.3">
      <c r="A93" s="205"/>
      <c r="B93" s="205"/>
      <c r="C93" s="205"/>
      <c r="D93" s="205"/>
      <c r="E93" s="205"/>
      <c r="F93" s="205"/>
      <c r="G93" s="205"/>
      <c r="H93" s="205"/>
      <c r="I93" s="205"/>
      <c r="J93" s="205"/>
      <c r="K93" s="205"/>
      <c r="L93" s="205"/>
      <c r="M93" s="205"/>
      <c r="N93" s="205"/>
      <c r="O93" s="205"/>
      <c r="P93" s="205"/>
      <c r="Q93" s="205"/>
      <c r="R93" s="205"/>
      <c r="S93" s="205"/>
      <c r="T93" s="205"/>
      <c r="U93" s="205"/>
      <c r="V93" s="205"/>
      <c r="W93" s="205"/>
    </row>
    <row r="94" spans="1:23" ht="16.8" x14ac:dyDescent="0.4">
      <c r="A94" s="205"/>
      <c r="B94" s="300" t="s">
        <v>371</v>
      </c>
      <c r="C94" s="300"/>
      <c r="D94" s="300"/>
      <c r="E94" s="300"/>
      <c r="F94" s="300"/>
      <c r="G94" s="300"/>
      <c r="H94" s="300"/>
      <c r="I94" s="300"/>
      <c r="J94" s="300"/>
      <c r="K94" s="300"/>
      <c r="L94" s="205"/>
      <c r="M94" s="205"/>
      <c r="N94" s="205"/>
      <c r="O94" s="205"/>
      <c r="P94" s="205"/>
      <c r="Q94" s="205"/>
      <c r="R94" s="205"/>
      <c r="S94" s="205"/>
      <c r="T94" s="205"/>
      <c r="U94" s="205"/>
      <c r="V94" s="205"/>
      <c r="W94" s="205"/>
    </row>
    <row r="95" spans="1:23" x14ac:dyDescent="0.3">
      <c r="A95" s="205"/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5"/>
      <c r="P95" s="205"/>
      <c r="Q95" s="205"/>
      <c r="R95" s="205"/>
      <c r="S95" s="205"/>
      <c r="T95" s="205"/>
      <c r="U95" s="205"/>
      <c r="V95" s="205"/>
      <c r="W95" s="205"/>
    </row>
    <row r="96" spans="1:23" x14ac:dyDescent="0.3">
      <c r="A96" s="205"/>
      <c r="B96" s="205"/>
      <c r="C96" s="205"/>
      <c r="D96" s="205"/>
      <c r="E96" s="205"/>
      <c r="F96" s="205"/>
      <c r="G96" s="205"/>
      <c r="H96" s="205"/>
      <c r="I96" s="205"/>
      <c r="J96" s="205"/>
      <c r="K96" s="205"/>
      <c r="L96" s="205"/>
      <c r="M96" s="205"/>
      <c r="N96" s="205"/>
      <c r="O96" s="205"/>
      <c r="P96" s="205"/>
      <c r="Q96" s="205"/>
      <c r="R96" s="205"/>
      <c r="S96" s="205"/>
      <c r="T96" s="205"/>
      <c r="U96" s="205"/>
      <c r="V96" s="205"/>
      <c r="W96" s="205"/>
    </row>
    <row r="97" spans="1:23" x14ac:dyDescent="0.3">
      <c r="A97" s="311" t="s">
        <v>368</v>
      </c>
      <c r="B97" s="311"/>
      <c r="C97" s="311"/>
      <c r="D97" s="311"/>
      <c r="E97" s="311"/>
      <c r="F97" s="311"/>
      <c r="G97" s="311"/>
      <c r="H97" s="311"/>
      <c r="I97" s="311"/>
      <c r="J97" s="311"/>
      <c r="K97" s="311"/>
      <c r="L97" s="311"/>
      <c r="M97" s="311"/>
      <c r="N97" s="311"/>
      <c r="O97" s="311"/>
      <c r="P97" s="311"/>
      <c r="Q97" s="311"/>
      <c r="R97" s="311"/>
      <c r="S97" s="311"/>
      <c r="T97" s="311"/>
      <c r="U97" s="311"/>
      <c r="V97" s="311"/>
      <c r="W97" s="311"/>
    </row>
    <row r="98" spans="1:23" x14ac:dyDescent="0.3">
      <c r="A98" s="298"/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</row>
    <row r="99" spans="1:23" x14ac:dyDescent="0.3">
      <c r="A99" s="203"/>
      <c r="B99" s="203"/>
      <c r="C99" s="203"/>
      <c r="D99" s="203"/>
      <c r="E99" s="203"/>
      <c r="F99" s="203"/>
      <c r="G99" s="203"/>
      <c r="H99" s="203"/>
      <c r="I99" s="203"/>
      <c r="J99" s="203"/>
      <c r="K99" s="203"/>
      <c r="L99" s="203"/>
      <c r="M99" s="203"/>
      <c r="N99" s="203"/>
      <c r="O99" s="203"/>
      <c r="P99" s="203"/>
      <c r="Q99" s="203"/>
      <c r="R99" s="203"/>
      <c r="S99" s="203"/>
      <c r="T99" s="203"/>
      <c r="U99" s="203"/>
      <c r="V99" s="203"/>
      <c r="W99" s="203"/>
    </row>
    <row r="100" spans="1:23" ht="16.8" x14ac:dyDescent="0.4">
      <c r="A100" s="203"/>
      <c r="B100" s="312" t="s">
        <v>360</v>
      </c>
      <c r="C100" s="312"/>
      <c r="D100" s="312"/>
      <c r="E100" s="312"/>
      <c r="F100" s="312"/>
      <c r="G100" s="312"/>
      <c r="H100" s="312"/>
      <c r="I100" s="312"/>
      <c r="J100" s="312"/>
      <c r="K100" s="312"/>
      <c r="L100" s="203"/>
      <c r="M100" s="203"/>
      <c r="N100" s="203"/>
      <c r="O100" s="203"/>
      <c r="P100" s="203"/>
      <c r="Q100" s="203"/>
      <c r="R100" s="203"/>
      <c r="S100" s="203"/>
      <c r="T100" s="203"/>
      <c r="U100" s="203"/>
      <c r="V100" s="203"/>
      <c r="W100" s="203"/>
    </row>
    <row r="101" spans="1:23" x14ac:dyDescent="0.3">
      <c r="A101" s="203"/>
      <c r="B101" s="203"/>
      <c r="C101" s="203"/>
      <c r="D101" s="203"/>
      <c r="E101" s="203"/>
      <c r="F101" s="203"/>
      <c r="G101" s="203"/>
      <c r="H101" s="203"/>
      <c r="I101" s="203"/>
      <c r="J101" s="203"/>
      <c r="K101" s="203"/>
      <c r="L101" s="203"/>
      <c r="M101" s="203"/>
      <c r="N101" s="203"/>
      <c r="O101" s="203"/>
      <c r="P101" s="203"/>
      <c r="Q101" s="203"/>
      <c r="R101" s="203"/>
      <c r="S101" s="203"/>
      <c r="T101" s="203"/>
      <c r="U101" s="203"/>
      <c r="V101" s="203"/>
      <c r="W101" s="203"/>
    </row>
    <row r="102" spans="1:23" ht="16.8" x14ac:dyDescent="0.4">
      <c r="A102" s="203"/>
      <c r="B102" s="203"/>
      <c r="C102" s="203"/>
      <c r="D102" s="203"/>
      <c r="E102" s="203"/>
      <c r="F102" s="203"/>
      <c r="G102" s="203"/>
      <c r="H102" s="203"/>
      <c r="I102" s="203"/>
      <c r="J102" s="203"/>
      <c r="K102" s="203"/>
      <c r="L102" s="203"/>
      <c r="M102" s="310" t="s">
        <v>369</v>
      </c>
      <c r="N102" s="310"/>
      <c r="O102" s="310"/>
      <c r="P102" s="310"/>
      <c r="Q102" s="310"/>
      <c r="R102" s="310"/>
      <c r="S102" s="310"/>
      <c r="T102" s="310"/>
      <c r="U102" s="310"/>
      <c r="V102" s="310"/>
      <c r="W102" s="203"/>
    </row>
    <row r="103" spans="1:23" ht="16.8" x14ac:dyDescent="0.4">
      <c r="A103" s="203"/>
      <c r="B103" s="203"/>
      <c r="C103" s="203"/>
      <c r="D103" s="203"/>
      <c r="E103" s="203"/>
      <c r="F103" s="203"/>
      <c r="G103" s="203"/>
      <c r="H103" s="203"/>
      <c r="I103" s="203"/>
      <c r="J103" s="203"/>
      <c r="K103" s="203"/>
      <c r="L103" s="203"/>
      <c r="M103" s="306">
        <f>Chart_Data!AZ3</f>
        <v>158</v>
      </c>
      <c r="N103" s="307"/>
      <c r="O103" s="307"/>
      <c r="P103" s="307"/>
      <c r="Q103" s="307"/>
      <c r="R103" s="307"/>
      <c r="S103" s="307"/>
      <c r="T103" s="307"/>
      <c r="U103" s="307"/>
      <c r="V103" s="308"/>
      <c r="W103" s="203"/>
    </row>
    <row r="104" spans="1:23" ht="16.8" x14ac:dyDescent="0.4">
      <c r="A104" s="203"/>
      <c r="B104" s="203"/>
      <c r="C104" s="203"/>
      <c r="D104" s="203"/>
      <c r="E104" s="203"/>
      <c r="F104" s="203"/>
      <c r="G104" s="203"/>
      <c r="H104" s="203"/>
      <c r="I104" s="203"/>
      <c r="J104" s="203"/>
      <c r="K104" s="203"/>
      <c r="L104" s="203"/>
      <c r="M104" s="310" t="s">
        <v>370</v>
      </c>
      <c r="N104" s="310"/>
      <c r="O104" s="310"/>
      <c r="P104" s="310"/>
      <c r="Q104" s="310"/>
      <c r="R104" s="310"/>
      <c r="S104" s="310"/>
      <c r="T104" s="310"/>
      <c r="U104" s="310"/>
      <c r="V104" s="310"/>
      <c r="W104" s="203"/>
    </row>
    <row r="105" spans="1:23" ht="16.8" x14ac:dyDescent="0.4">
      <c r="A105" s="203"/>
      <c r="B105" s="203"/>
      <c r="C105" s="203"/>
      <c r="D105" s="203"/>
      <c r="E105" s="203"/>
      <c r="F105" s="203"/>
      <c r="G105" s="203"/>
      <c r="H105" s="203"/>
      <c r="I105" s="203"/>
      <c r="J105" s="203"/>
      <c r="K105" s="203"/>
      <c r="L105" s="203"/>
      <c r="M105" s="306">
        <f>Chart_Data!AZ5</f>
        <v>0.6053500455836669</v>
      </c>
      <c r="N105" s="307"/>
      <c r="O105" s="307"/>
      <c r="P105" s="307"/>
      <c r="Q105" s="307"/>
      <c r="R105" s="307"/>
      <c r="S105" s="307"/>
      <c r="T105" s="307"/>
      <c r="U105" s="307"/>
      <c r="V105" s="308"/>
      <c r="W105" s="203"/>
    </row>
    <row r="106" spans="1:23" x14ac:dyDescent="0.3">
      <c r="A106" s="203"/>
      <c r="B106" s="203"/>
      <c r="C106" s="203"/>
      <c r="D106" s="203"/>
      <c r="E106" s="203"/>
      <c r="F106" s="203"/>
      <c r="G106" s="203"/>
      <c r="H106" s="203"/>
      <c r="I106" s="203"/>
      <c r="J106" s="203"/>
      <c r="K106" s="203"/>
      <c r="L106" s="203"/>
      <c r="M106" s="203"/>
      <c r="N106" s="203"/>
      <c r="O106" s="203"/>
      <c r="P106" s="203"/>
      <c r="Q106" s="203"/>
      <c r="R106" s="203"/>
      <c r="S106" s="203"/>
      <c r="T106" s="203"/>
      <c r="U106" s="203"/>
      <c r="V106" s="203"/>
      <c r="W106" s="203"/>
    </row>
    <row r="107" spans="1:23" x14ac:dyDescent="0.3">
      <c r="A107" s="203"/>
      <c r="B107" s="203"/>
      <c r="C107" s="203"/>
      <c r="D107" s="203"/>
      <c r="E107" s="203"/>
      <c r="F107" s="203"/>
      <c r="G107" s="203"/>
      <c r="H107" s="203"/>
      <c r="I107" s="203"/>
      <c r="J107" s="203"/>
      <c r="K107" s="203"/>
      <c r="L107" s="203"/>
      <c r="M107" s="203"/>
      <c r="N107" s="203"/>
      <c r="O107" s="203"/>
      <c r="P107" s="203"/>
      <c r="Q107" s="203"/>
      <c r="R107" s="203"/>
      <c r="S107" s="203"/>
      <c r="T107" s="203"/>
      <c r="U107" s="203"/>
      <c r="V107" s="203"/>
      <c r="W107" s="203"/>
    </row>
    <row r="108" spans="1:23" x14ac:dyDescent="0.3">
      <c r="A108" s="203"/>
      <c r="B108" s="203"/>
      <c r="C108" s="203"/>
      <c r="D108" s="203"/>
      <c r="E108" s="203"/>
      <c r="F108" s="203"/>
      <c r="G108" s="203"/>
      <c r="H108" s="203"/>
      <c r="I108" s="203"/>
      <c r="J108" s="203"/>
      <c r="K108" s="203"/>
      <c r="L108" s="203"/>
      <c r="M108" s="203"/>
      <c r="N108" s="203"/>
      <c r="O108" s="203"/>
      <c r="P108" s="203"/>
      <c r="Q108" s="203"/>
      <c r="R108" s="203"/>
      <c r="S108" s="203"/>
      <c r="T108" s="203"/>
      <c r="U108" s="203"/>
      <c r="V108" s="203"/>
      <c r="W108" s="203"/>
    </row>
    <row r="109" spans="1:23" x14ac:dyDescent="0.3">
      <c r="A109" s="203"/>
      <c r="B109" s="203"/>
      <c r="C109" s="203"/>
      <c r="D109" s="203"/>
      <c r="E109" s="203"/>
      <c r="F109" s="203"/>
      <c r="G109" s="203"/>
      <c r="H109" s="203"/>
      <c r="I109" s="203"/>
      <c r="J109" s="203"/>
      <c r="K109" s="203"/>
      <c r="L109" s="203"/>
      <c r="M109" s="203"/>
      <c r="N109" s="203"/>
      <c r="O109" s="203"/>
      <c r="P109" s="203"/>
      <c r="Q109" s="203"/>
      <c r="R109" s="203"/>
      <c r="S109" s="203"/>
      <c r="T109" s="203"/>
      <c r="U109" s="203"/>
      <c r="V109" s="203"/>
      <c r="W109" s="203"/>
    </row>
    <row r="110" spans="1:23" x14ac:dyDescent="0.3">
      <c r="A110" s="203"/>
      <c r="B110" s="203"/>
      <c r="C110" s="203"/>
      <c r="D110" s="203"/>
      <c r="E110" s="203"/>
      <c r="F110" s="203"/>
      <c r="G110" s="203"/>
      <c r="H110" s="203"/>
      <c r="I110" s="203"/>
      <c r="J110" s="203"/>
      <c r="K110" s="203"/>
      <c r="L110" s="203"/>
      <c r="M110" s="203"/>
      <c r="N110" s="203"/>
      <c r="O110" s="203"/>
      <c r="P110" s="203"/>
      <c r="Q110" s="203"/>
      <c r="R110" s="203"/>
      <c r="S110" s="203"/>
      <c r="T110" s="203"/>
      <c r="U110" s="203"/>
      <c r="V110" s="203"/>
      <c r="W110" s="203"/>
    </row>
    <row r="111" spans="1:23" x14ac:dyDescent="0.3">
      <c r="A111" s="203"/>
      <c r="B111" s="203"/>
      <c r="C111" s="203"/>
      <c r="D111" s="203"/>
      <c r="E111" s="203"/>
      <c r="F111" s="203"/>
      <c r="G111" s="203"/>
      <c r="H111" s="203"/>
      <c r="I111" s="203"/>
      <c r="J111" s="203"/>
      <c r="K111" s="203"/>
      <c r="L111" s="203"/>
      <c r="M111" s="203"/>
      <c r="N111" s="203"/>
      <c r="O111" s="203"/>
      <c r="P111" s="203"/>
      <c r="Q111" s="203"/>
      <c r="R111" s="203"/>
      <c r="S111" s="203"/>
      <c r="T111" s="203"/>
      <c r="U111" s="203"/>
      <c r="V111" s="203"/>
      <c r="W111" s="203"/>
    </row>
    <row r="112" spans="1:23" x14ac:dyDescent="0.3">
      <c r="A112" s="203"/>
      <c r="B112" s="203"/>
      <c r="C112" s="203"/>
      <c r="D112" s="203"/>
      <c r="E112" s="203"/>
      <c r="F112" s="203"/>
      <c r="G112" s="203"/>
      <c r="H112" s="203"/>
      <c r="I112" s="203"/>
      <c r="J112" s="203"/>
      <c r="K112" s="203"/>
      <c r="L112" s="203"/>
      <c r="M112" s="203"/>
      <c r="N112" s="203"/>
      <c r="O112" s="203"/>
      <c r="P112" s="203"/>
      <c r="Q112" s="203"/>
      <c r="R112" s="203"/>
      <c r="S112" s="203"/>
      <c r="T112" s="203"/>
      <c r="U112" s="203"/>
      <c r="V112" s="203"/>
      <c r="W112" s="203"/>
    </row>
    <row r="113" spans="1:23" x14ac:dyDescent="0.3">
      <c r="A113" s="203"/>
      <c r="B113" s="203"/>
      <c r="C113" s="203"/>
      <c r="D113" s="203"/>
      <c r="E113" s="203"/>
      <c r="F113" s="203"/>
      <c r="G113" s="203"/>
      <c r="H113" s="203"/>
      <c r="I113" s="203"/>
      <c r="J113" s="203"/>
      <c r="K113" s="203"/>
      <c r="L113" s="203"/>
      <c r="M113" s="203"/>
      <c r="N113" s="203"/>
      <c r="O113" s="203"/>
      <c r="P113" s="203"/>
      <c r="Q113" s="203"/>
      <c r="R113" s="203"/>
      <c r="S113" s="203"/>
      <c r="T113" s="203"/>
      <c r="U113" s="203"/>
      <c r="V113" s="203"/>
      <c r="W113" s="203"/>
    </row>
    <row r="114" spans="1:23" x14ac:dyDescent="0.3">
      <c r="A114" s="203"/>
      <c r="B114" s="203"/>
      <c r="C114" s="203"/>
      <c r="D114" s="203"/>
      <c r="E114" s="203"/>
      <c r="F114" s="203"/>
      <c r="G114" s="203"/>
      <c r="H114" s="203"/>
      <c r="I114" s="203"/>
      <c r="J114" s="203"/>
      <c r="K114" s="203"/>
      <c r="L114" s="203"/>
      <c r="M114" s="203"/>
      <c r="N114" s="203"/>
      <c r="O114" s="203"/>
      <c r="P114" s="203"/>
      <c r="Q114" s="203"/>
      <c r="R114" s="203"/>
      <c r="S114" s="203"/>
      <c r="T114" s="203"/>
      <c r="U114" s="203"/>
      <c r="V114" s="203"/>
      <c r="W114" s="203"/>
    </row>
    <row r="115" spans="1:23" x14ac:dyDescent="0.3">
      <c r="A115" s="203"/>
      <c r="L115" s="203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</row>
    <row r="116" spans="1:23" ht="16.8" x14ac:dyDescent="0.4">
      <c r="A116" s="203"/>
      <c r="B116" s="300" t="s">
        <v>372</v>
      </c>
      <c r="C116" s="300"/>
      <c r="D116" s="300"/>
      <c r="E116" s="300"/>
      <c r="F116" s="300"/>
      <c r="G116" s="300"/>
      <c r="H116" s="300"/>
      <c r="I116" s="300"/>
      <c r="J116" s="300"/>
      <c r="K116" s="300"/>
      <c r="L116" s="203"/>
      <c r="M116" s="203"/>
      <c r="N116" s="203"/>
      <c r="O116" s="203"/>
      <c r="P116" s="203"/>
      <c r="Q116" s="203"/>
      <c r="R116" s="203"/>
      <c r="S116" s="203"/>
      <c r="T116" s="203"/>
      <c r="U116" s="203"/>
      <c r="V116" s="203"/>
      <c r="W116" s="203"/>
    </row>
    <row r="117" spans="1:23" x14ac:dyDescent="0.3">
      <c r="A117" s="203"/>
      <c r="B117" s="203"/>
      <c r="C117" s="203"/>
      <c r="D117" s="203"/>
      <c r="E117" s="203"/>
      <c r="F117" s="203"/>
      <c r="G117" s="203"/>
      <c r="H117" s="203"/>
      <c r="I117" s="203"/>
      <c r="J117" s="203"/>
      <c r="K117" s="203"/>
      <c r="L117" s="203"/>
      <c r="M117" s="203"/>
      <c r="N117" s="203"/>
      <c r="O117" s="203"/>
      <c r="P117" s="203"/>
      <c r="Q117" s="203"/>
      <c r="R117" s="203"/>
      <c r="S117" s="203"/>
      <c r="T117" s="203"/>
      <c r="U117" s="203"/>
      <c r="V117" s="203"/>
      <c r="W117" s="203"/>
    </row>
    <row r="118" spans="1:23" ht="16.8" x14ac:dyDescent="0.4">
      <c r="A118" s="206"/>
      <c r="B118" s="309" t="s">
        <v>255</v>
      </c>
      <c r="C118" s="309"/>
      <c r="D118" s="309"/>
      <c r="E118" s="309"/>
      <c r="F118" s="309"/>
      <c r="G118" s="309"/>
      <c r="H118" s="309"/>
      <c r="I118" s="309"/>
      <c r="J118" s="309"/>
      <c r="K118" s="309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</row>
    <row r="119" spans="1:23" x14ac:dyDescent="0.3">
      <c r="A119" s="203"/>
      <c r="B119" s="203"/>
      <c r="C119" s="203"/>
      <c r="D119" s="203"/>
      <c r="E119" s="203"/>
      <c r="F119" s="203"/>
      <c r="G119" s="203"/>
      <c r="H119" s="203"/>
      <c r="I119" s="203"/>
      <c r="J119" s="203"/>
      <c r="K119" s="203"/>
      <c r="L119" s="203"/>
      <c r="M119" s="203"/>
      <c r="N119" s="203"/>
      <c r="O119" s="203"/>
      <c r="P119" s="203"/>
      <c r="Q119" s="203"/>
      <c r="R119" s="203"/>
      <c r="S119" s="203"/>
      <c r="T119" s="203"/>
      <c r="U119" s="203"/>
      <c r="V119" s="203"/>
      <c r="W119" s="203"/>
    </row>
    <row r="120" spans="1:23" ht="16.8" x14ac:dyDescent="0.4">
      <c r="A120" s="203"/>
      <c r="B120" s="203"/>
      <c r="C120" s="203"/>
      <c r="D120" s="203"/>
      <c r="E120" s="203"/>
      <c r="F120" s="203"/>
      <c r="G120" s="203"/>
      <c r="H120" s="203"/>
      <c r="I120" s="203"/>
      <c r="J120" s="203"/>
      <c r="K120" s="203"/>
      <c r="L120" s="203"/>
      <c r="M120" s="310" t="s">
        <v>369</v>
      </c>
      <c r="N120" s="310"/>
      <c r="O120" s="310"/>
      <c r="P120" s="310"/>
      <c r="Q120" s="310"/>
      <c r="R120" s="310"/>
      <c r="S120" s="310"/>
      <c r="T120" s="310"/>
      <c r="U120" s="310"/>
      <c r="V120" s="310"/>
      <c r="W120" s="203"/>
    </row>
    <row r="121" spans="1:23" ht="16.8" x14ac:dyDescent="0.4">
      <c r="A121" s="203"/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306">
        <f>Chart_Data!BE3</f>
        <v>158</v>
      </c>
      <c r="N121" s="307"/>
      <c r="O121" s="307"/>
      <c r="P121" s="307"/>
      <c r="Q121" s="307"/>
      <c r="R121" s="307"/>
      <c r="S121" s="307"/>
      <c r="T121" s="307"/>
      <c r="U121" s="307"/>
      <c r="V121" s="308"/>
      <c r="W121" s="203"/>
    </row>
    <row r="122" spans="1:23" ht="16.8" x14ac:dyDescent="0.4">
      <c r="A122" s="203"/>
      <c r="B122" s="203"/>
      <c r="C122" s="203"/>
      <c r="D122" s="203"/>
      <c r="E122" s="203"/>
      <c r="F122" s="203"/>
      <c r="G122" s="203"/>
      <c r="H122" s="203"/>
      <c r="I122" s="203"/>
      <c r="J122" s="203"/>
      <c r="K122" s="203"/>
      <c r="L122" s="203"/>
      <c r="M122" s="310" t="s">
        <v>370</v>
      </c>
      <c r="N122" s="310"/>
      <c r="O122" s="310"/>
      <c r="P122" s="310"/>
      <c r="Q122" s="310"/>
      <c r="R122" s="310"/>
      <c r="S122" s="310"/>
      <c r="T122" s="310"/>
      <c r="U122" s="310"/>
      <c r="V122" s="310"/>
      <c r="W122" s="203"/>
    </row>
    <row r="123" spans="1:23" ht="16.8" x14ac:dyDescent="0.4">
      <c r="A123" s="203"/>
      <c r="B123" s="203"/>
      <c r="C123" s="203"/>
      <c r="D123" s="203"/>
      <c r="E123" s="203"/>
      <c r="F123" s="203"/>
      <c r="G123" s="203"/>
      <c r="H123" s="203"/>
      <c r="I123" s="203"/>
      <c r="J123" s="203"/>
      <c r="K123" s="203"/>
      <c r="L123" s="203"/>
      <c r="M123" s="306">
        <f>Chart_Data!BE5</f>
        <v>0.6053500455836669</v>
      </c>
      <c r="N123" s="307"/>
      <c r="O123" s="307"/>
      <c r="P123" s="307"/>
      <c r="Q123" s="307"/>
      <c r="R123" s="307"/>
      <c r="S123" s="307"/>
      <c r="T123" s="307"/>
      <c r="U123" s="307"/>
      <c r="V123" s="308"/>
      <c r="W123" s="203"/>
    </row>
    <row r="124" spans="1:23" x14ac:dyDescent="0.3">
      <c r="A124" s="203"/>
      <c r="B124" s="203"/>
      <c r="C124" s="203"/>
      <c r="D124" s="203"/>
      <c r="E124" s="203"/>
      <c r="F124" s="203"/>
      <c r="G124" s="203"/>
      <c r="H124" s="203"/>
      <c r="I124" s="203"/>
      <c r="J124" s="203"/>
      <c r="K124" s="203"/>
      <c r="L124" s="203"/>
      <c r="M124" s="203"/>
      <c r="N124" s="203"/>
      <c r="O124" s="203"/>
      <c r="P124" s="203"/>
      <c r="Q124" s="203"/>
      <c r="R124" s="203"/>
      <c r="S124" s="203"/>
      <c r="T124" s="203"/>
      <c r="U124" s="203"/>
      <c r="V124" s="203"/>
      <c r="W124" s="203"/>
    </row>
    <row r="125" spans="1:23" x14ac:dyDescent="0.3">
      <c r="A125" s="203"/>
      <c r="B125" s="203"/>
      <c r="C125" s="203"/>
      <c r="D125" s="203"/>
      <c r="E125" s="203"/>
      <c r="F125" s="203"/>
      <c r="G125" s="203"/>
      <c r="H125" s="203"/>
      <c r="I125" s="203"/>
      <c r="J125" s="203"/>
      <c r="K125" s="203"/>
      <c r="L125" s="203"/>
      <c r="M125" s="203"/>
      <c r="N125" s="203"/>
      <c r="O125" s="203"/>
      <c r="P125" s="203"/>
      <c r="Q125" s="203"/>
      <c r="R125" s="203"/>
      <c r="S125" s="203"/>
      <c r="T125" s="203"/>
      <c r="U125" s="203"/>
      <c r="V125" s="203"/>
      <c r="W125" s="203"/>
    </row>
    <row r="126" spans="1:23" x14ac:dyDescent="0.3">
      <c r="A126" s="203"/>
      <c r="B126" s="203"/>
      <c r="C126" s="203"/>
      <c r="D126" s="203"/>
      <c r="E126" s="203"/>
      <c r="F126" s="203"/>
      <c r="G126" s="203"/>
      <c r="H126" s="203"/>
      <c r="I126" s="203"/>
      <c r="J126" s="203"/>
      <c r="K126" s="203"/>
      <c r="L126" s="203"/>
      <c r="M126" s="203"/>
      <c r="N126" s="203"/>
      <c r="O126" s="203"/>
      <c r="P126" s="203"/>
      <c r="Q126" s="203"/>
      <c r="R126" s="203"/>
      <c r="S126" s="203"/>
      <c r="T126" s="203"/>
      <c r="U126" s="203"/>
      <c r="V126" s="203"/>
      <c r="W126" s="203"/>
    </row>
    <row r="127" spans="1:23" x14ac:dyDescent="0.3">
      <c r="A127" s="203"/>
      <c r="B127" s="203"/>
      <c r="C127" s="203"/>
      <c r="D127" s="203"/>
      <c r="E127" s="203"/>
      <c r="F127" s="203"/>
      <c r="G127" s="203"/>
      <c r="H127" s="203"/>
      <c r="I127" s="203"/>
      <c r="J127" s="203"/>
      <c r="K127" s="203"/>
      <c r="L127" s="203"/>
      <c r="M127" s="203"/>
      <c r="N127" s="203"/>
      <c r="O127" s="203"/>
      <c r="P127" s="203"/>
      <c r="Q127" s="203"/>
      <c r="R127" s="203"/>
      <c r="S127" s="203"/>
      <c r="T127" s="203"/>
      <c r="U127" s="203"/>
      <c r="V127" s="203"/>
      <c r="W127" s="203"/>
    </row>
    <row r="128" spans="1:23" x14ac:dyDescent="0.3">
      <c r="A128" s="203"/>
      <c r="B128" s="203"/>
      <c r="C128" s="203"/>
      <c r="D128" s="203"/>
      <c r="E128" s="203"/>
      <c r="F128" s="203"/>
      <c r="G128" s="203"/>
      <c r="H128" s="203"/>
      <c r="I128" s="203"/>
      <c r="J128" s="203"/>
      <c r="K128" s="203"/>
      <c r="L128" s="203"/>
      <c r="M128" s="203"/>
      <c r="N128" s="203"/>
      <c r="O128" s="203"/>
      <c r="P128" s="203"/>
      <c r="Q128" s="203"/>
      <c r="R128" s="203"/>
      <c r="S128" s="203"/>
      <c r="T128" s="203"/>
      <c r="U128" s="203"/>
      <c r="V128" s="203"/>
      <c r="W128" s="203"/>
    </row>
    <row r="129" spans="1:23" x14ac:dyDescent="0.3">
      <c r="A129" s="203"/>
      <c r="B129" s="203"/>
      <c r="C129" s="203"/>
      <c r="D129" s="203"/>
      <c r="E129" s="203"/>
      <c r="F129" s="203"/>
      <c r="G129" s="203"/>
      <c r="H129" s="203"/>
      <c r="I129" s="203"/>
      <c r="J129" s="203"/>
      <c r="K129" s="203"/>
      <c r="L129" s="203"/>
      <c r="M129" s="203"/>
      <c r="N129" s="203"/>
      <c r="O129" s="203"/>
      <c r="P129" s="203"/>
      <c r="Q129" s="203"/>
      <c r="R129" s="203"/>
      <c r="S129" s="203"/>
      <c r="T129" s="203"/>
      <c r="U129" s="203"/>
      <c r="V129" s="203"/>
      <c r="W129" s="203"/>
    </row>
    <row r="130" spans="1:23" x14ac:dyDescent="0.3">
      <c r="A130" s="203"/>
      <c r="B130" s="203"/>
      <c r="C130" s="203"/>
      <c r="D130" s="203"/>
      <c r="E130" s="203"/>
      <c r="F130" s="203"/>
      <c r="G130" s="203"/>
      <c r="H130" s="203"/>
      <c r="I130" s="203"/>
      <c r="J130" s="203"/>
      <c r="K130" s="203"/>
      <c r="L130" s="203"/>
      <c r="M130" s="203"/>
      <c r="N130" s="203"/>
      <c r="O130" s="203"/>
      <c r="P130" s="203"/>
      <c r="Q130" s="203"/>
      <c r="R130" s="203"/>
      <c r="S130" s="203"/>
      <c r="T130" s="203"/>
      <c r="U130" s="203"/>
      <c r="V130" s="203"/>
      <c r="W130" s="203"/>
    </row>
    <row r="131" spans="1:23" x14ac:dyDescent="0.3">
      <c r="A131" s="203"/>
      <c r="B131" s="203"/>
      <c r="C131" s="203"/>
      <c r="D131" s="203"/>
      <c r="E131" s="203"/>
      <c r="F131" s="203"/>
      <c r="G131" s="203"/>
      <c r="H131" s="203"/>
      <c r="I131" s="203"/>
      <c r="J131" s="203"/>
      <c r="K131" s="203"/>
      <c r="L131" s="203"/>
      <c r="M131" s="203"/>
      <c r="N131" s="203"/>
      <c r="O131" s="203"/>
      <c r="P131" s="203"/>
      <c r="Q131" s="203"/>
      <c r="R131" s="203"/>
      <c r="S131" s="203"/>
      <c r="T131" s="203"/>
      <c r="U131" s="203"/>
      <c r="V131" s="203"/>
      <c r="W131" s="203"/>
    </row>
    <row r="132" spans="1:23" x14ac:dyDescent="0.3">
      <c r="A132" s="203"/>
      <c r="B132" s="203"/>
      <c r="C132" s="203"/>
      <c r="D132" s="203"/>
      <c r="E132" s="203"/>
      <c r="F132" s="203"/>
      <c r="G132" s="203"/>
      <c r="H132" s="203"/>
      <c r="I132" s="203"/>
      <c r="J132" s="203"/>
      <c r="K132" s="203"/>
      <c r="L132" s="203"/>
      <c r="M132" s="203"/>
      <c r="N132" s="203"/>
      <c r="O132" s="203"/>
      <c r="P132" s="203"/>
      <c r="Q132" s="203"/>
      <c r="R132" s="203"/>
      <c r="S132" s="203"/>
      <c r="T132" s="203"/>
      <c r="U132" s="203"/>
      <c r="V132" s="203"/>
      <c r="W132" s="203"/>
    </row>
    <row r="133" spans="1:23" x14ac:dyDescent="0.3">
      <c r="A133" s="203"/>
      <c r="L133" s="203"/>
      <c r="M133" s="203"/>
      <c r="N133" s="203"/>
      <c r="O133" s="203"/>
      <c r="P133" s="203"/>
      <c r="Q133" s="203"/>
      <c r="R133" s="203"/>
      <c r="S133" s="203"/>
      <c r="T133" s="203"/>
      <c r="U133" s="203"/>
      <c r="V133" s="203"/>
      <c r="W133" s="203"/>
    </row>
    <row r="134" spans="1:23" x14ac:dyDescent="0.3">
      <c r="A134" s="203"/>
      <c r="B134" s="203"/>
      <c r="C134" s="203"/>
      <c r="D134" s="203"/>
      <c r="E134" s="203"/>
      <c r="F134" s="203"/>
      <c r="G134" s="203"/>
      <c r="H134" s="203"/>
      <c r="I134" s="203"/>
      <c r="J134" s="203"/>
      <c r="K134" s="203"/>
      <c r="L134" s="203"/>
      <c r="M134" s="203"/>
      <c r="N134" s="203"/>
      <c r="O134" s="203"/>
      <c r="P134" s="203"/>
      <c r="Q134" s="203"/>
      <c r="R134" s="203"/>
      <c r="S134" s="203"/>
      <c r="T134" s="203"/>
      <c r="U134" s="203"/>
      <c r="V134" s="203"/>
      <c r="W134" s="203"/>
    </row>
    <row r="135" spans="1:23" ht="16.8" x14ac:dyDescent="0.4">
      <c r="A135" s="203"/>
      <c r="B135" s="300" t="s">
        <v>372</v>
      </c>
      <c r="C135" s="300"/>
      <c r="D135" s="300"/>
      <c r="E135" s="300"/>
      <c r="F135" s="300"/>
      <c r="G135" s="300"/>
      <c r="H135" s="300"/>
      <c r="I135" s="300"/>
      <c r="J135" s="300"/>
      <c r="K135" s="300"/>
      <c r="L135" s="203"/>
      <c r="M135" s="203"/>
      <c r="N135" s="203"/>
      <c r="O135" s="203"/>
      <c r="P135" s="203"/>
      <c r="Q135" s="203"/>
      <c r="R135" s="203"/>
      <c r="S135" s="203"/>
      <c r="T135" s="203"/>
      <c r="U135" s="203"/>
      <c r="V135" s="203"/>
      <c r="W135" s="203"/>
    </row>
    <row r="136" spans="1:23" x14ac:dyDescent="0.3">
      <c r="A136" s="203"/>
      <c r="B136" s="203"/>
      <c r="C136" s="203"/>
      <c r="D136" s="203"/>
      <c r="E136" s="203"/>
      <c r="F136" s="203"/>
      <c r="G136" s="203"/>
      <c r="H136" s="203"/>
      <c r="I136" s="203"/>
      <c r="J136" s="203"/>
      <c r="K136" s="203"/>
      <c r="L136" s="203"/>
      <c r="M136" s="203"/>
      <c r="N136" s="203"/>
      <c r="O136" s="203"/>
      <c r="P136" s="203"/>
      <c r="Q136" s="203"/>
      <c r="R136" s="203"/>
      <c r="S136" s="203"/>
      <c r="T136" s="203"/>
      <c r="U136" s="203"/>
      <c r="V136" s="203"/>
      <c r="W136" s="203"/>
    </row>
    <row r="137" spans="1:23" ht="16.8" x14ac:dyDescent="0.4">
      <c r="A137" s="206"/>
      <c r="B137" s="309" t="s">
        <v>256</v>
      </c>
      <c r="C137" s="309"/>
      <c r="D137" s="309"/>
      <c r="E137" s="309"/>
      <c r="F137" s="309"/>
      <c r="G137" s="309"/>
      <c r="H137" s="309"/>
      <c r="I137" s="309"/>
      <c r="J137" s="309"/>
      <c r="K137" s="309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</row>
    <row r="138" spans="1:23" x14ac:dyDescent="0.3">
      <c r="A138" s="203"/>
      <c r="B138" s="203"/>
      <c r="C138" s="203"/>
      <c r="D138" s="203"/>
      <c r="E138" s="203"/>
      <c r="F138" s="203"/>
      <c r="G138" s="203"/>
      <c r="H138" s="203"/>
      <c r="I138" s="203"/>
      <c r="J138" s="203"/>
      <c r="K138" s="203"/>
      <c r="L138" s="203"/>
      <c r="M138" s="203"/>
      <c r="N138" s="203"/>
      <c r="O138" s="203"/>
      <c r="P138" s="203"/>
      <c r="Q138" s="203"/>
      <c r="R138" s="203"/>
      <c r="S138" s="203"/>
      <c r="T138" s="203"/>
      <c r="U138" s="203"/>
      <c r="V138" s="203"/>
      <c r="W138" s="203"/>
    </row>
    <row r="139" spans="1:23" ht="16.8" x14ac:dyDescent="0.4">
      <c r="A139" s="203"/>
      <c r="B139" s="203"/>
      <c r="C139" s="203"/>
      <c r="D139" s="203"/>
      <c r="E139" s="203"/>
      <c r="F139" s="203"/>
      <c r="G139" s="203"/>
      <c r="H139" s="203"/>
      <c r="I139" s="203"/>
      <c r="J139" s="203"/>
      <c r="K139" s="203"/>
      <c r="L139" s="203"/>
      <c r="M139" s="310" t="s">
        <v>369</v>
      </c>
      <c r="N139" s="310"/>
      <c r="O139" s="310"/>
      <c r="P139" s="310"/>
      <c r="Q139" s="310"/>
      <c r="R139" s="310"/>
      <c r="S139" s="310"/>
      <c r="T139" s="310"/>
      <c r="U139" s="310"/>
      <c r="V139" s="310"/>
      <c r="W139" s="203"/>
    </row>
    <row r="140" spans="1:23" ht="16.8" x14ac:dyDescent="0.4">
      <c r="A140" s="203"/>
      <c r="B140" s="203"/>
      <c r="C140" s="203"/>
      <c r="D140" s="203"/>
      <c r="E140" s="203"/>
      <c r="F140" s="203"/>
      <c r="G140" s="203"/>
      <c r="H140" s="203"/>
      <c r="I140" s="203"/>
      <c r="J140" s="203"/>
      <c r="K140" s="203"/>
      <c r="L140" s="203"/>
      <c r="M140" s="306">
        <f>Chart_Data!BJ3</f>
        <v>158</v>
      </c>
      <c r="N140" s="307"/>
      <c r="O140" s="307"/>
      <c r="P140" s="307"/>
      <c r="Q140" s="307"/>
      <c r="R140" s="307"/>
      <c r="S140" s="307"/>
      <c r="T140" s="307"/>
      <c r="U140" s="307"/>
      <c r="V140" s="308"/>
      <c r="W140" s="203"/>
    </row>
    <row r="141" spans="1:23" ht="16.8" x14ac:dyDescent="0.4">
      <c r="A141" s="203"/>
      <c r="B141" s="203"/>
      <c r="C141" s="203"/>
      <c r="D141" s="203"/>
      <c r="E141" s="203"/>
      <c r="F141" s="203"/>
      <c r="G141" s="203"/>
      <c r="H141" s="203"/>
      <c r="I141" s="203"/>
      <c r="J141" s="203"/>
      <c r="K141" s="203"/>
      <c r="L141" s="203"/>
      <c r="M141" s="310" t="s">
        <v>370</v>
      </c>
      <c r="N141" s="310"/>
      <c r="O141" s="310"/>
      <c r="P141" s="310"/>
      <c r="Q141" s="310"/>
      <c r="R141" s="310"/>
      <c r="S141" s="310"/>
      <c r="T141" s="310"/>
      <c r="U141" s="310"/>
      <c r="V141" s="310"/>
      <c r="W141" s="203"/>
    </row>
    <row r="142" spans="1:23" ht="16.8" x14ac:dyDescent="0.4">
      <c r="A142" s="203"/>
      <c r="B142" s="203"/>
      <c r="C142" s="203"/>
      <c r="D142" s="203"/>
      <c r="E142" s="203"/>
      <c r="F142" s="203"/>
      <c r="G142" s="203"/>
      <c r="H142" s="203"/>
      <c r="I142" s="203"/>
      <c r="J142" s="203"/>
      <c r="K142" s="203"/>
      <c r="L142" s="203"/>
      <c r="M142" s="306">
        <f>Chart_Data!BJ5</f>
        <v>0.62421492560309177</v>
      </c>
      <c r="N142" s="307"/>
      <c r="O142" s="307"/>
      <c r="P142" s="307"/>
      <c r="Q142" s="307"/>
      <c r="R142" s="307"/>
      <c r="S142" s="307"/>
      <c r="T142" s="307"/>
      <c r="U142" s="307"/>
      <c r="V142" s="308"/>
      <c r="W142" s="203"/>
    </row>
    <row r="143" spans="1:23" x14ac:dyDescent="0.3">
      <c r="A143" s="203"/>
      <c r="B143" s="203"/>
      <c r="C143" s="203"/>
      <c r="D143" s="203"/>
      <c r="E143" s="203"/>
      <c r="F143" s="203"/>
      <c r="G143" s="203"/>
      <c r="H143" s="203"/>
      <c r="I143" s="203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</row>
    <row r="144" spans="1:23" x14ac:dyDescent="0.3">
      <c r="A144" s="203"/>
      <c r="B144" s="203"/>
      <c r="C144" s="203"/>
      <c r="D144" s="203"/>
      <c r="E144" s="203"/>
      <c r="F144" s="203"/>
      <c r="G144" s="203"/>
      <c r="H144" s="203"/>
      <c r="I144" s="203"/>
      <c r="J144" s="203"/>
      <c r="K144" s="203"/>
      <c r="L144" s="203"/>
      <c r="M144" s="203"/>
      <c r="N144" s="203"/>
      <c r="O144" s="203"/>
      <c r="P144" s="203"/>
      <c r="Q144" s="203"/>
      <c r="R144" s="203"/>
      <c r="S144" s="203"/>
      <c r="T144" s="203"/>
      <c r="U144" s="203"/>
      <c r="V144" s="203"/>
      <c r="W144" s="203"/>
    </row>
    <row r="145" spans="1:23" x14ac:dyDescent="0.3">
      <c r="A145" s="203"/>
      <c r="B145" s="203"/>
      <c r="C145" s="203"/>
      <c r="D145" s="203"/>
      <c r="E145" s="203"/>
      <c r="F145" s="203"/>
      <c r="G145" s="203"/>
      <c r="H145" s="203"/>
      <c r="I145" s="203"/>
      <c r="J145" s="203"/>
      <c r="K145" s="203"/>
      <c r="L145" s="203"/>
      <c r="M145" s="203"/>
      <c r="N145" s="203"/>
      <c r="O145" s="203"/>
      <c r="P145" s="203"/>
      <c r="Q145" s="203"/>
      <c r="R145" s="203"/>
      <c r="S145" s="203"/>
      <c r="T145" s="203"/>
      <c r="U145" s="203"/>
      <c r="V145" s="203"/>
      <c r="W145" s="203"/>
    </row>
    <row r="146" spans="1:23" x14ac:dyDescent="0.3">
      <c r="A146" s="203"/>
      <c r="B146" s="203"/>
      <c r="C146" s="203"/>
      <c r="D146" s="203"/>
      <c r="E146" s="203"/>
      <c r="F146" s="203"/>
      <c r="G146" s="203"/>
      <c r="H146" s="203"/>
      <c r="I146" s="203"/>
      <c r="J146" s="203"/>
      <c r="K146" s="203"/>
      <c r="L146" s="203"/>
      <c r="M146" s="203"/>
      <c r="N146" s="203"/>
      <c r="O146" s="203"/>
      <c r="P146" s="203"/>
      <c r="Q146" s="203"/>
      <c r="R146" s="203"/>
      <c r="S146" s="203"/>
      <c r="T146" s="203"/>
      <c r="U146" s="203"/>
      <c r="V146" s="203"/>
      <c r="W146" s="203"/>
    </row>
    <row r="147" spans="1:23" x14ac:dyDescent="0.3">
      <c r="A147" s="203"/>
      <c r="B147" s="203"/>
      <c r="C147" s="203"/>
      <c r="D147" s="203"/>
      <c r="E147" s="203"/>
      <c r="F147" s="203"/>
      <c r="G147" s="203"/>
      <c r="H147" s="203"/>
      <c r="I147" s="203"/>
      <c r="J147" s="203"/>
      <c r="K147" s="203"/>
      <c r="L147" s="203"/>
      <c r="M147" s="203"/>
      <c r="N147" s="203"/>
      <c r="O147" s="203"/>
      <c r="P147" s="203"/>
      <c r="Q147" s="203"/>
      <c r="R147" s="203"/>
      <c r="S147" s="203"/>
      <c r="T147" s="203"/>
      <c r="U147" s="203"/>
      <c r="V147" s="203"/>
      <c r="W147" s="203"/>
    </row>
    <row r="148" spans="1:23" x14ac:dyDescent="0.3">
      <c r="A148" s="203"/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3"/>
      <c r="P148" s="203"/>
      <c r="Q148" s="203"/>
      <c r="R148" s="203"/>
      <c r="S148" s="203"/>
      <c r="T148" s="203"/>
      <c r="U148" s="203"/>
      <c r="V148" s="203"/>
      <c r="W148" s="203"/>
    </row>
    <row r="149" spans="1:23" x14ac:dyDescent="0.3">
      <c r="A149" s="203"/>
      <c r="B149" s="203"/>
      <c r="C149" s="203"/>
      <c r="D149" s="203"/>
      <c r="E149" s="203"/>
      <c r="F149" s="203"/>
      <c r="G149" s="203"/>
      <c r="H149" s="203"/>
      <c r="I149" s="203"/>
      <c r="J149" s="203"/>
      <c r="K149" s="203"/>
      <c r="L149" s="203"/>
      <c r="M149" s="203"/>
      <c r="N149" s="203"/>
      <c r="O149" s="203"/>
      <c r="P149" s="203"/>
      <c r="Q149" s="203"/>
      <c r="R149" s="203"/>
      <c r="S149" s="203"/>
      <c r="T149" s="203"/>
      <c r="U149" s="203"/>
      <c r="V149" s="203"/>
      <c r="W149" s="203"/>
    </row>
    <row r="150" spans="1:23" x14ac:dyDescent="0.3">
      <c r="A150" s="203"/>
      <c r="B150" s="203"/>
      <c r="C150" s="203"/>
      <c r="D150" s="203"/>
      <c r="E150" s="203"/>
      <c r="F150" s="203"/>
      <c r="G150" s="203"/>
      <c r="H150" s="203"/>
      <c r="I150" s="203"/>
      <c r="J150" s="203"/>
      <c r="K150" s="203"/>
      <c r="L150" s="203"/>
      <c r="M150" s="203"/>
      <c r="N150" s="203"/>
      <c r="O150" s="203"/>
      <c r="P150" s="203"/>
      <c r="Q150" s="203"/>
      <c r="R150" s="203"/>
      <c r="S150" s="203"/>
      <c r="T150" s="203"/>
      <c r="U150" s="203"/>
      <c r="V150" s="203"/>
      <c r="W150" s="203"/>
    </row>
    <row r="151" spans="1:23" ht="16.8" customHeight="1" x14ac:dyDescent="0.4">
      <c r="A151" s="203"/>
      <c r="B151" s="209"/>
      <c r="C151" s="209"/>
      <c r="D151" s="209"/>
      <c r="E151" s="209"/>
      <c r="F151" s="209"/>
      <c r="G151" s="209"/>
      <c r="H151" s="209"/>
      <c r="I151" s="209"/>
      <c r="J151" s="209"/>
      <c r="K151" s="209"/>
      <c r="L151" s="203"/>
      <c r="M151" s="203"/>
      <c r="N151" s="203"/>
      <c r="O151" s="203"/>
      <c r="P151" s="203"/>
      <c r="Q151" s="203"/>
      <c r="R151" s="203"/>
      <c r="S151" s="203"/>
      <c r="T151" s="203"/>
      <c r="U151" s="203"/>
      <c r="V151" s="203"/>
      <c r="W151" s="203"/>
    </row>
    <row r="152" spans="1:23" ht="16.8" customHeight="1" x14ac:dyDescent="0.4">
      <c r="A152" s="208"/>
      <c r="B152" s="209"/>
      <c r="C152" s="209"/>
      <c r="D152" s="209"/>
      <c r="E152" s="209"/>
      <c r="F152" s="209"/>
      <c r="G152" s="209"/>
      <c r="H152" s="209"/>
      <c r="I152" s="209"/>
      <c r="J152" s="209"/>
      <c r="K152" s="209"/>
      <c r="L152" s="208"/>
      <c r="M152" s="208"/>
      <c r="N152" s="208"/>
      <c r="O152" s="208"/>
      <c r="P152" s="208"/>
      <c r="Q152" s="208"/>
      <c r="R152" s="208"/>
      <c r="S152" s="208"/>
      <c r="T152" s="208"/>
      <c r="U152" s="208"/>
      <c r="V152" s="208"/>
      <c r="W152" s="208"/>
    </row>
    <row r="153" spans="1:23" ht="16.8" x14ac:dyDescent="0.4">
      <c r="A153" s="208"/>
      <c r="B153" s="313" t="s">
        <v>372</v>
      </c>
      <c r="C153" s="313"/>
      <c r="D153" s="313"/>
      <c r="E153" s="313"/>
      <c r="F153" s="313"/>
      <c r="G153" s="313"/>
      <c r="H153" s="313"/>
      <c r="I153" s="313"/>
      <c r="J153" s="313"/>
      <c r="K153" s="313"/>
      <c r="L153" s="208"/>
      <c r="M153" s="208"/>
      <c r="N153" s="208"/>
      <c r="O153" s="208"/>
      <c r="P153" s="208"/>
      <c r="Q153" s="208"/>
      <c r="R153" s="208"/>
      <c r="S153" s="208"/>
      <c r="T153" s="208"/>
      <c r="U153" s="208"/>
      <c r="V153" s="208"/>
      <c r="W153" s="208"/>
    </row>
    <row r="154" spans="1:23" x14ac:dyDescent="0.3">
      <c r="A154" s="207"/>
      <c r="B154" s="207"/>
      <c r="C154" s="207"/>
      <c r="D154" s="207"/>
      <c r="E154" s="207"/>
      <c r="F154" s="207"/>
      <c r="G154" s="207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</row>
  </sheetData>
  <mergeCells count="69">
    <mergeCell ref="B153:K153"/>
    <mergeCell ref="M141:V141"/>
    <mergeCell ref="M142:V142"/>
    <mergeCell ref="B58:K58"/>
    <mergeCell ref="B76:K76"/>
    <mergeCell ref="B94:K94"/>
    <mergeCell ref="B116:K116"/>
    <mergeCell ref="B135:K135"/>
    <mergeCell ref="M121:V121"/>
    <mergeCell ref="M122:V122"/>
    <mergeCell ref="M123:V123"/>
    <mergeCell ref="B137:K137"/>
    <mergeCell ref="M139:V139"/>
    <mergeCell ref="M140:V140"/>
    <mergeCell ref="M102:V102"/>
    <mergeCell ref="M104:V104"/>
    <mergeCell ref="M103:V103"/>
    <mergeCell ref="M105:V105"/>
    <mergeCell ref="B118:K118"/>
    <mergeCell ref="M120:V120"/>
    <mergeCell ref="M89:V89"/>
    <mergeCell ref="M90:V90"/>
    <mergeCell ref="M91:V91"/>
    <mergeCell ref="M92:V92"/>
    <mergeCell ref="A97:W98"/>
    <mergeCell ref="B100:K100"/>
    <mergeCell ref="M88:V88"/>
    <mergeCell ref="M73:V73"/>
    <mergeCell ref="M74:V74"/>
    <mergeCell ref="B78:K78"/>
    <mergeCell ref="M80:V80"/>
    <mergeCell ref="M81:V81"/>
    <mergeCell ref="M82:V82"/>
    <mergeCell ref="M83:V83"/>
    <mergeCell ref="M84:V84"/>
    <mergeCell ref="M85:V85"/>
    <mergeCell ref="M86:V86"/>
    <mergeCell ref="M87:V87"/>
    <mergeCell ref="M72:V72"/>
    <mergeCell ref="B60:K60"/>
    <mergeCell ref="M62:V62"/>
    <mergeCell ref="M63:V63"/>
    <mergeCell ref="M64:V64"/>
    <mergeCell ref="M65:V65"/>
    <mergeCell ref="M66:V66"/>
    <mergeCell ref="M67:V67"/>
    <mergeCell ref="M68:V68"/>
    <mergeCell ref="M69:V69"/>
    <mergeCell ref="M70:V70"/>
    <mergeCell ref="M71:V71"/>
    <mergeCell ref="M56:V56"/>
    <mergeCell ref="M44:V44"/>
    <mergeCell ref="M46:V46"/>
    <mergeCell ref="M47:V47"/>
    <mergeCell ref="M48:V48"/>
    <mergeCell ref="M49:V49"/>
    <mergeCell ref="M50:V50"/>
    <mergeCell ref="M45:V45"/>
    <mergeCell ref="M51:V51"/>
    <mergeCell ref="M52:V52"/>
    <mergeCell ref="M53:V53"/>
    <mergeCell ref="M54:V54"/>
    <mergeCell ref="M55:V55"/>
    <mergeCell ref="B42:K42"/>
    <mergeCell ref="A1:W3"/>
    <mergeCell ref="A4:W5"/>
    <mergeCell ref="B22:K22"/>
    <mergeCell ref="M22:V22"/>
    <mergeCell ref="G39:Q3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Combination_Results</vt:lpstr>
      <vt:lpstr>Pro_Economic</vt:lpstr>
      <vt:lpstr>Sustainable_Friendly</vt:lpstr>
      <vt:lpstr>Net-Zero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  <vt:lpstr>ORN_Pro_Economic</vt:lpstr>
      <vt:lpstr>ORN_Sustainable_Friendly</vt:lpstr>
      <vt:lpstr>ORN_Net-Zero</vt:lpstr>
      <vt:lpstr>Chart_Data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2022-07-18T08:21:08Z</dcterms:modified>
</cp:coreProperties>
</file>